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filterPrivacy="1" codeName="ThisWorkbook"/>
  <xr:revisionPtr revIDLastSave="0" documentId="8_{463E42D4-F7EA-4544-BDA5-C851EF1957FB}" xr6:coauthVersionLast="41" xr6:coauthVersionMax="41" xr10:uidLastSave="{00000000-0000-0000-0000-000000000000}"/>
  <bookViews>
    <workbookView xWindow="-108" yWindow="-108" windowWidth="23256" windowHeight="12576" tabRatio="937" xr2:uid="{00000000-000D-0000-FFFF-FFFF00000000}"/>
  </bookViews>
  <sheets>
    <sheet name="Nat Gas $ - Dispatch" sheetId="2" r:id="rId1"/>
    <sheet name="NYMEX + Fundy" sheetId="39" r:id="rId2"/>
    <sheet name="FGT Z3 Transco Z4 Differentials" sheetId="37" r:id="rId3"/>
    <sheet name="Fundamental Prices" sheetId="41" r:id="rId4"/>
    <sheet name="ST Burns" sheetId="15" r:id="rId5"/>
    <sheet name="LT Burns" sheetId="14" r:id="rId6"/>
    <sheet name="FTU" sheetId="40" r:id="rId7"/>
    <sheet name="Elba-Cypress-FGT Firm Var" sheetId="24" r:id="rId8"/>
    <sheet name="FGT Firm Var" sheetId="22" r:id="rId9"/>
    <sheet name="FGT IT Rate" sheetId="30" r:id="rId10"/>
    <sheet name="FGT Firm Var UofF" sheetId="31" r:id="rId11"/>
    <sheet name="Gulfstream Firm Var" sheetId="23" r:id="rId12"/>
    <sheet name="Gulfstream SESH" sheetId="32" r:id="rId13"/>
    <sheet name="Gulfstream IT Rate" sheetId="29" r:id="rId14"/>
    <sheet name="Sabal Trail" sheetId="42" r:id="rId15"/>
    <sheet name="Notes" sheetId="21" r:id="rId16"/>
  </sheets>
  <externalReferences>
    <externalReference r:id="rId17"/>
    <externalReference r:id="rId18"/>
    <externalReference r:id="rId19"/>
  </externalReferences>
  <definedNames>
    <definedName name="COB_Date">'[1]TCM Curves'!$C$1</definedName>
    <definedName name="page1" localSheetId="7">#REF!</definedName>
    <definedName name="page1" localSheetId="8">#REF!</definedName>
    <definedName name="page1" localSheetId="10">#REF!</definedName>
    <definedName name="page1" localSheetId="9">#REF!</definedName>
    <definedName name="page1" localSheetId="11">#REF!</definedName>
    <definedName name="page1" localSheetId="13">#REF!</definedName>
    <definedName name="page1" localSheetId="12">#REF!</definedName>
    <definedName name="page1">#REF!</definedName>
    <definedName name="_xlnm.Print_Area" localSheetId="15">Notes!$A$3:$Q$148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7" i="2" l="1"/>
  <c r="M28" i="2"/>
  <c r="M29" i="2" s="1"/>
  <c r="N29" i="2" l="1"/>
  <c r="M30" i="2"/>
  <c r="N28" i="2"/>
  <c r="N30" i="2" l="1"/>
  <c r="M31" i="2"/>
  <c r="M32" i="2" l="1"/>
  <c r="N31" i="2"/>
  <c r="M33" i="2" l="1"/>
  <c r="N32" i="2"/>
  <c r="N33" i="2" l="1"/>
  <c r="M34" i="2"/>
  <c r="M35" i="2" l="1"/>
  <c r="N34" i="2"/>
  <c r="M36" i="2" l="1"/>
  <c r="N35" i="2"/>
  <c r="M37" i="2" l="1"/>
  <c r="N36" i="2"/>
  <c r="N37" i="2" l="1"/>
  <c r="M38" i="2"/>
  <c r="N38" i="2" l="1"/>
  <c r="M39" i="2"/>
  <c r="M40" i="2" l="1"/>
  <c r="N39" i="2"/>
  <c r="M41" i="2" l="1"/>
  <c r="N40" i="2"/>
  <c r="N41" i="2" l="1"/>
  <c r="M42" i="2"/>
  <c r="M43" i="2" l="1"/>
  <c r="N42" i="2"/>
  <c r="M44" i="2" l="1"/>
  <c r="N43" i="2"/>
  <c r="M45" i="2" l="1"/>
  <c r="N44" i="2"/>
  <c r="N45" i="2" l="1"/>
  <c r="M46" i="2"/>
  <c r="N46" i="2" l="1"/>
  <c r="M47" i="2"/>
  <c r="M48" i="2" l="1"/>
  <c r="N47" i="2"/>
  <c r="M49" i="2" l="1"/>
  <c r="N48" i="2"/>
  <c r="N49" i="2" l="1"/>
  <c r="M50" i="2"/>
  <c r="N50" i="2" l="1"/>
  <c r="M51" i="2"/>
  <c r="M52" i="2" l="1"/>
  <c r="N51" i="2"/>
  <c r="M53" i="2" l="1"/>
  <c r="N52" i="2"/>
  <c r="N53" i="2" l="1"/>
  <c r="M54" i="2"/>
  <c r="N54" i="2" l="1"/>
  <c r="M55" i="2"/>
  <c r="M56" i="2" l="1"/>
  <c r="N55" i="2"/>
  <c r="M57" i="2" l="1"/>
  <c r="N57" i="2" s="1"/>
  <c r="N56" i="2"/>
  <c r="D344" i="39" l="1"/>
  <c r="D345" i="39"/>
  <c r="D346" i="39"/>
  <c r="D347" i="39"/>
  <c r="D348" i="39"/>
  <c r="D360" i="39" s="1"/>
  <c r="D372" i="39" s="1"/>
  <c r="D384" i="39" s="1"/>
  <c r="D349" i="39"/>
  <c r="D361" i="39" s="1"/>
  <c r="D373" i="39" s="1"/>
  <c r="D385" i="39" s="1"/>
  <c r="D350" i="39"/>
  <c r="D362" i="39" s="1"/>
  <c r="D374" i="39" s="1"/>
  <c r="D386" i="39" s="1"/>
  <c r="D351" i="39"/>
  <c r="D363" i="39" s="1"/>
  <c r="D375" i="39" s="1"/>
  <c r="D352" i="39"/>
  <c r="D353" i="39"/>
  <c r="D354" i="39"/>
  <c r="D356" i="39"/>
  <c r="D368" i="39" s="1"/>
  <c r="D380" i="39" s="1"/>
  <c r="D357" i="39"/>
  <c r="D369" i="39" s="1"/>
  <c r="D381" i="39" s="1"/>
  <c r="D358" i="39"/>
  <c r="D370" i="39" s="1"/>
  <c r="D382" i="39" s="1"/>
  <c r="D359" i="39"/>
  <c r="D371" i="39" s="1"/>
  <c r="D383" i="39" s="1"/>
  <c r="D364" i="39"/>
  <c r="D376" i="39" s="1"/>
  <c r="D365" i="39"/>
  <c r="D377" i="39" s="1"/>
  <c r="D366" i="39"/>
  <c r="D378" i="39" s="1"/>
  <c r="D343" i="39"/>
  <c r="D355" i="39" s="1"/>
  <c r="D367" i="39" s="1"/>
  <c r="D379" i="39" s="1"/>
  <c r="F3" i="39" l="1"/>
  <c r="S8" i="41"/>
  <c r="L13" i="42" l="1"/>
  <c r="L7" i="42" s="1"/>
  <c r="O15" i="32"/>
  <c r="L14" i="23"/>
  <c r="N7" i="2" s="1"/>
  <c r="L5" i="24"/>
  <c r="L6" i="24" s="1"/>
  <c r="L5" i="31"/>
  <c r="L14" i="22"/>
  <c r="P24" i="24"/>
  <c r="R21" i="2"/>
  <c r="R22" i="2"/>
  <c r="R20" i="2"/>
  <c r="R23" i="2" s="1"/>
  <c r="R13" i="2"/>
  <c r="N5" i="2"/>
  <c r="L17" i="24"/>
  <c r="L7" i="22"/>
  <c r="L14" i="30"/>
  <c r="L14" i="29"/>
  <c r="L7" i="29" s="1"/>
  <c r="L12" i="32"/>
  <c r="L5" i="32" s="1"/>
  <c r="L6" i="32" s="1"/>
  <c r="L6" i="23"/>
  <c r="L6" i="22"/>
  <c r="L7" i="23" l="1"/>
  <c r="L7" i="24"/>
  <c r="L13" i="32"/>
  <c r="L7" i="32" s="1"/>
  <c r="L7" i="30"/>
  <c r="L6" i="31"/>
  <c r="L12" i="31"/>
  <c r="L13" i="31"/>
  <c r="L11" i="31"/>
  <c r="L15" i="31" s="1"/>
  <c r="L7" i="31" s="1"/>
  <c r="N18" i="2"/>
  <c r="N20" i="2"/>
  <c r="N19" i="2"/>
  <c r="N21" i="2" l="1"/>
  <c r="P16" i="24"/>
  <c r="N14" i="2"/>
  <c r="R15" i="2" l="1"/>
  <c r="Z60" i="40"/>
  <c r="Z61" i="40"/>
  <c r="Z62" i="40"/>
  <c r="Z63" i="40"/>
  <c r="Z64" i="40" s="1"/>
  <c r="Z65" i="40" s="1"/>
  <c r="Z66" i="40" s="1"/>
  <c r="Z67" i="40" s="1"/>
  <c r="Z68" i="40" s="1"/>
  <c r="Z69" i="40" s="1"/>
  <c r="Z70" i="40" s="1"/>
  <c r="Z71" i="40" s="1"/>
  <c r="Z72" i="40" s="1"/>
  <c r="Z73" i="40" s="1"/>
  <c r="Z74" i="40" s="1"/>
  <c r="Z75" i="40" s="1"/>
  <c r="Z76" i="40" s="1"/>
  <c r="Z77" i="40" s="1"/>
  <c r="Z78" i="40" s="1"/>
  <c r="Z79" i="40" s="1"/>
  <c r="Z80" i="40" s="1"/>
  <c r="Z81" i="40" s="1"/>
  <c r="Z82" i="40" s="1"/>
  <c r="Z83" i="40" s="1"/>
  <c r="Z84" i="40" s="1"/>
  <c r="Z85" i="40" s="1"/>
  <c r="Z86" i="40" s="1"/>
  <c r="Z87" i="40" s="1"/>
  <c r="Z88" i="40" s="1"/>
  <c r="Z89" i="40" s="1"/>
  <c r="Z90" i="40" s="1"/>
  <c r="Z91" i="40" s="1"/>
  <c r="Z92" i="40" s="1"/>
  <c r="Z93" i="40" s="1"/>
  <c r="Z94" i="40" s="1"/>
  <c r="AW94" i="40" s="1"/>
  <c r="BF94" i="40" s="1"/>
  <c r="AA60" i="40"/>
  <c r="AA61" i="40" s="1"/>
  <c r="AA62" i="40" s="1"/>
  <c r="AA63" i="40" s="1"/>
  <c r="AA64" i="40" s="1"/>
  <c r="AA65" i="40" s="1"/>
  <c r="AA66" i="40" s="1"/>
  <c r="AA67" i="40" s="1"/>
  <c r="AA68" i="40" s="1"/>
  <c r="AA69" i="40" s="1"/>
  <c r="AA70" i="40" s="1"/>
  <c r="AA71" i="40" s="1"/>
  <c r="AA72" i="40" s="1"/>
  <c r="AA73" i="40" s="1"/>
  <c r="AA74" i="40" s="1"/>
  <c r="AA75" i="40" s="1"/>
  <c r="AA76" i="40" s="1"/>
  <c r="AA77" i="40" s="1"/>
  <c r="AA78" i="40" s="1"/>
  <c r="AA79" i="40"/>
  <c r="AA80" i="40" s="1"/>
  <c r="AA81" i="40" s="1"/>
  <c r="AA82" i="40" s="1"/>
  <c r="AA83" i="40" s="1"/>
  <c r="AA84" i="40" s="1"/>
  <c r="AA85" i="40" s="1"/>
  <c r="AA86" i="40" s="1"/>
  <c r="AA87" i="40" s="1"/>
  <c r="AA88" i="40" s="1"/>
  <c r="AA89" i="40" s="1"/>
  <c r="AA90" i="40" s="1"/>
  <c r="AA91" i="40" s="1"/>
  <c r="AA92" i="40" s="1"/>
  <c r="AA93" i="40" s="1"/>
  <c r="AA94" i="40" s="1"/>
  <c r="AE94" i="40"/>
  <c r="AY94" i="40" s="1"/>
  <c r="BD94" i="40"/>
  <c r="BC94" i="40"/>
  <c r="K94" i="40"/>
  <c r="AH60" i="40"/>
  <c r="AH61" i="40"/>
  <c r="AH62" i="40" s="1"/>
  <c r="AH63" i="40" s="1"/>
  <c r="AH64" i="40" s="1"/>
  <c r="AH65" i="40" s="1"/>
  <c r="AH66" i="40" s="1"/>
  <c r="AH67" i="40" s="1"/>
  <c r="AH68" i="40" s="1"/>
  <c r="AH69" i="40" s="1"/>
  <c r="AH70" i="40" s="1"/>
  <c r="AH71" i="40" s="1"/>
  <c r="AH72" i="40" s="1"/>
  <c r="AH73" i="40" s="1"/>
  <c r="AH74" i="40" s="1"/>
  <c r="AH75" i="40" s="1"/>
  <c r="AH76" i="40" s="1"/>
  <c r="AH77" i="40" s="1"/>
  <c r="AH78" i="40" s="1"/>
  <c r="AH79" i="40" s="1"/>
  <c r="AH80" i="40" s="1"/>
  <c r="AH81" i="40" s="1"/>
  <c r="AH82" i="40" s="1"/>
  <c r="AH83" i="40" s="1"/>
  <c r="AH84" i="40" s="1"/>
  <c r="AH85" i="40" s="1"/>
  <c r="AH86" i="40" s="1"/>
  <c r="AH87" i="40" s="1"/>
  <c r="AH88" i="40" s="1"/>
  <c r="AH89" i="40" s="1"/>
  <c r="AH90" i="40" s="1"/>
  <c r="AH91" i="40" s="1"/>
  <c r="AH92" i="40" s="1"/>
  <c r="AH93" i="40" s="1"/>
  <c r="AH94" i="40" s="1"/>
  <c r="Q71" i="40"/>
  <c r="Q72" i="40"/>
  <c r="Q73" i="40" s="1"/>
  <c r="Q74" i="40" s="1"/>
  <c r="Q75" i="40" s="1"/>
  <c r="Q76" i="40" s="1"/>
  <c r="Q77" i="40" s="1"/>
  <c r="Q78" i="40" s="1"/>
  <c r="Q79" i="40" s="1"/>
  <c r="Q80" i="40" s="1"/>
  <c r="Q81" i="40" s="1"/>
  <c r="Q82" i="40" s="1"/>
  <c r="Q83" i="40" s="1"/>
  <c r="Q84" i="40" s="1"/>
  <c r="Q85" i="40" s="1"/>
  <c r="Q86" i="40" s="1"/>
  <c r="Q87" i="40" s="1"/>
  <c r="Q88" i="40" s="1"/>
  <c r="Q89" i="40" s="1"/>
  <c r="Q90" i="40" s="1"/>
  <c r="Q91" i="40" s="1"/>
  <c r="Q92" i="40" s="1"/>
  <c r="Q93" i="40" s="1"/>
  <c r="Q94" i="40" s="1"/>
  <c r="Q95" i="40" s="1"/>
  <c r="Q96" i="40" s="1"/>
  <c r="Q97" i="40" s="1"/>
  <c r="Q98" i="40" s="1"/>
  <c r="Q99" i="40" s="1"/>
  <c r="Q100" i="40" s="1"/>
  <c r="Q101" i="40" s="1"/>
  <c r="Q102" i="40" s="1"/>
  <c r="Q103" i="40" s="1"/>
  <c r="Q104" i="40" s="1"/>
  <c r="Q105" i="40" s="1"/>
  <c r="Q107" i="40" s="1"/>
  <c r="Q108" i="40" s="1"/>
  <c r="Q109" i="40" s="1"/>
  <c r="Q110" i="40" s="1"/>
  <c r="Q111" i="40" s="1"/>
  <c r="Q112" i="40" s="1"/>
  <c r="Q113" i="40" s="1"/>
  <c r="Q114" i="40" s="1"/>
  <c r="Q115" i="40" s="1"/>
  <c r="Q116" i="40" s="1"/>
  <c r="Q117" i="40" s="1"/>
  <c r="Q118" i="40" s="1"/>
  <c r="Q120" i="40" s="1"/>
  <c r="Q121" i="40" s="1"/>
  <c r="Q122" i="40" s="1"/>
  <c r="Q123" i="40" s="1"/>
  <c r="Q124" i="40" s="1"/>
  <c r="Q125" i="40" s="1"/>
  <c r="Q126" i="40" s="1"/>
  <c r="Q127" i="40" s="1"/>
  <c r="BA94" i="40"/>
  <c r="BJ94" i="40"/>
  <c r="W86" i="40"/>
  <c r="W87" i="40"/>
  <c r="W88" i="40"/>
  <c r="W89" i="40" s="1"/>
  <c r="W90" i="40" s="1"/>
  <c r="W91" i="40" s="1"/>
  <c r="W92" i="40" s="1"/>
  <c r="W93" i="40" s="1"/>
  <c r="W94" i="40" s="1"/>
  <c r="AW95" i="40"/>
  <c r="AE95" i="40"/>
  <c r="AY95" i="40"/>
  <c r="BD95" i="40"/>
  <c r="BF95" i="40"/>
  <c r="BC95" i="40"/>
  <c r="K95" i="40"/>
  <c r="BA95" i="40"/>
  <c r="BJ95" i="40"/>
  <c r="Z96" i="40"/>
  <c r="AA96" i="40"/>
  <c r="AW96" i="40"/>
  <c r="AE96" i="40"/>
  <c r="AY96" i="40"/>
  <c r="BF96" i="40" s="1"/>
  <c r="BD96" i="40"/>
  <c r="BC96" i="40"/>
  <c r="K96" i="40"/>
  <c r="BA96" i="40"/>
  <c r="BJ96" i="40"/>
  <c r="Z97" i="40"/>
  <c r="AA97" i="40"/>
  <c r="AW97" i="40"/>
  <c r="AE97" i="40"/>
  <c r="AY97" i="40"/>
  <c r="BD97" i="40"/>
  <c r="BC97" i="40"/>
  <c r="K97" i="40"/>
  <c r="BA97" i="40"/>
  <c r="BJ97" i="40"/>
  <c r="Z98" i="40"/>
  <c r="AW98" i="40" s="1"/>
  <c r="AA98" i="40"/>
  <c r="AE98" i="40"/>
  <c r="AY98" i="40" s="1"/>
  <c r="BD98" i="40"/>
  <c r="BC98" i="40"/>
  <c r="K98" i="40"/>
  <c r="BA98" i="40"/>
  <c r="BJ98" i="40"/>
  <c r="AA99" i="40"/>
  <c r="AA100" i="40" s="1"/>
  <c r="AA101" i="40" s="1"/>
  <c r="AA102" i="40" s="1"/>
  <c r="AE99" i="40"/>
  <c r="AY99" i="40"/>
  <c r="BD99" i="40"/>
  <c r="BC99" i="40"/>
  <c r="K99" i="40"/>
  <c r="BA99" i="40"/>
  <c r="BJ99" i="40"/>
  <c r="AE100" i="40"/>
  <c r="AY100" i="40"/>
  <c r="BD100" i="40"/>
  <c r="BC100" i="40"/>
  <c r="K100" i="40"/>
  <c r="BA100" i="40"/>
  <c r="BJ100" i="40"/>
  <c r="AE101" i="40"/>
  <c r="AY101" i="40"/>
  <c r="BD101" i="40"/>
  <c r="BC101" i="40"/>
  <c r="K101" i="40"/>
  <c r="BA101" i="40"/>
  <c r="BJ101" i="40"/>
  <c r="AE102" i="40"/>
  <c r="AY102" i="40" s="1"/>
  <c r="BD102" i="40"/>
  <c r="BC102" i="40"/>
  <c r="K102" i="40"/>
  <c r="BA102" i="40"/>
  <c r="BJ102" i="40"/>
  <c r="AA103" i="40"/>
  <c r="AA104" i="40" s="1"/>
  <c r="AA105" i="40" s="1"/>
  <c r="AA107" i="40" s="1"/>
  <c r="AA108" i="40" s="1"/>
  <c r="AA109" i="40" s="1"/>
  <c r="AA110" i="40" s="1"/>
  <c r="AA111" i="40" s="1"/>
  <c r="AA112" i="40" s="1"/>
  <c r="AA113" i="40" s="1"/>
  <c r="AA114" i="40" s="1"/>
  <c r="AA115" i="40" s="1"/>
  <c r="AA116" i="40" s="1"/>
  <c r="AA117" i="40" s="1"/>
  <c r="AA118" i="40" s="1"/>
  <c r="AA120" i="40" s="1"/>
  <c r="AA121" i="40" s="1"/>
  <c r="AA122" i="40" s="1"/>
  <c r="AA123" i="40" s="1"/>
  <c r="AA124" i="40" s="1"/>
  <c r="AA125" i="40" s="1"/>
  <c r="AA126" i="40" s="1"/>
  <c r="AA127" i="40" s="1"/>
  <c r="AA128" i="40" s="1"/>
  <c r="AA129" i="40" s="1"/>
  <c r="AA130" i="40" s="1"/>
  <c r="AA131" i="40" s="1"/>
  <c r="AA133" i="40" s="1"/>
  <c r="AA134" i="40" s="1"/>
  <c r="AA135" i="40" s="1"/>
  <c r="AE103" i="40"/>
  <c r="AY103" i="40"/>
  <c r="BD103" i="40"/>
  <c r="BC103" i="40"/>
  <c r="K103" i="40"/>
  <c r="BA103" i="40"/>
  <c r="BJ103" i="40"/>
  <c r="AE104" i="40"/>
  <c r="AY104" i="40"/>
  <c r="BD104" i="40"/>
  <c r="BC104" i="40"/>
  <c r="K104" i="40"/>
  <c r="BA104" i="40"/>
  <c r="BJ104" i="40"/>
  <c r="AE105" i="40"/>
  <c r="AY105" i="40"/>
  <c r="BD105" i="40"/>
  <c r="BC105" i="40"/>
  <c r="K105" i="40"/>
  <c r="BA105" i="40"/>
  <c r="BJ105" i="40"/>
  <c r="D9" i="15"/>
  <c r="D11" i="15"/>
  <c r="D66" i="15" s="1"/>
  <c r="D15" i="15"/>
  <c r="D17" i="15"/>
  <c r="D19" i="15"/>
  <c r="D23" i="15"/>
  <c r="D28" i="15"/>
  <c r="D33" i="15"/>
  <c r="D41" i="15"/>
  <c r="D43" i="15"/>
  <c r="D45" i="15"/>
  <c r="D49" i="15"/>
  <c r="D55" i="15"/>
  <c r="D57" i="15"/>
  <c r="D59" i="15"/>
  <c r="D64" i="15"/>
  <c r="AE107" i="40"/>
  <c r="AY107" i="40" s="1"/>
  <c r="BD107" i="40"/>
  <c r="BC107" i="40"/>
  <c r="K107" i="40"/>
  <c r="BA107" i="40"/>
  <c r="BJ107" i="40"/>
  <c r="AE108" i="40"/>
  <c r="AY108" i="40" s="1"/>
  <c r="BD108" i="40"/>
  <c r="BC108" i="40"/>
  <c r="K108" i="40"/>
  <c r="BA108" i="40"/>
  <c r="BJ108" i="40"/>
  <c r="AE109" i="40"/>
  <c r="AY109" i="40"/>
  <c r="BD109" i="40"/>
  <c r="BC109" i="40"/>
  <c r="K109" i="40"/>
  <c r="BA109" i="40"/>
  <c r="BJ109" i="40"/>
  <c r="AE110" i="40"/>
  <c r="AY110" i="40" s="1"/>
  <c r="BD110" i="40"/>
  <c r="BC110" i="40"/>
  <c r="K110" i="40"/>
  <c r="BA110" i="40"/>
  <c r="BJ110" i="40"/>
  <c r="AE111" i="40"/>
  <c r="AY111" i="40" s="1"/>
  <c r="BD111" i="40"/>
  <c r="BC111" i="40"/>
  <c r="K111" i="40"/>
  <c r="BA111" i="40"/>
  <c r="BJ111" i="40"/>
  <c r="AE112" i="40"/>
  <c r="AY112" i="40" s="1"/>
  <c r="BD112" i="40"/>
  <c r="BC112" i="40"/>
  <c r="K112" i="40"/>
  <c r="BA112" i="40"/>
  <c r="BJ112" i="40"/>
  <c r="AE113" i="40"/>
  <c r="AY113" i="40"/>
  <c r="BD113" i="40"/>
  <c r="BC113" i="40"/>
  <c r="K113" i="40"/>
  <c r="BA113" i="40"/>
  <c r="BJ113" i="40"/>
  <c r="AE114" i="40"/>
  <c r="AY114" i="40" s="1"/>
  <c r="BD114" i="40"/>
  <c r="BC114" i="40"/>
  <c r="K114" i="40"/>
  <c r="BA114" i="40"/>
  <c r="BJ114" i="40"/>
  <c r="AE115" i="40"/>
  <c r="AY115" i="40" s="1"/>
  <c r="BD115" i="40"/>
  <c r="BC115" i="40"/>
  <c r="K115" i="40"/>
  <c r="BA115" i="40"/>
  <c r="BJ115" i="40"/>
  <c r="AE116" i="40"/>
  <c r="AY116" i="40" s="1"/>
  <c r="BD116" i="40"/>
  <c r="BC116" i="40"/>
  <c r="K116" i="40"/>
  <c r="BA116" i="40"/>
  <c r="BJ116" i="40"/>
  <c r="AE117" i="40"/>
  <c r="AY117" i="40"/>
  <c r="BD117" i="40"/>
  <c r="BC117" i="40"/>
  <c r="K117" i="40"/>
  <c r="BA117" i="40"/>
  <c r="BJ117" i="40"/>
  <c r="AE118" i="40"/>
  <c r="AY118" i="40" s="1"/>
  <c r="BD118" i="40"/>
  <c r="BC118" i="40"/>
  <c r="K118" i="40"/>
  <c r="BA118" i="40"/>
  <c r="BJ118" i="40"/>
  <c r="AE120" i="40"/>
  <c r="AY120" i="40" s="1"/>
  <c r="BD120" i="40"/>
  <c r="BC120" i="40"/>
  <c r="K120" i="40"/>
  <c r="BA120" i="40"/>
  <c r="BJ120" i="40"/>
  <c r="AE121" i="40"/>
  <c r="AY121" i="40"/>
  <c r="BD121" i="40"/>
  <c r="BC121" i="40"/>
  <c r="K121" i="40"/>
  <c r="BA121" i="40"/>
  <c r="BJ121" i="40"/>
  <c r="AE122" i="40"/>
  <c r="AY122" i="40" s="1"/>
  <c r="BD122" i="40"/>
  <c r="BC122" i="40"/>
  <c r="K122" i="40"/>
  <c r="BA122" i="40"/>
  <c r="BJ122" i="40"/>
  <c r="AE123" i="40"/>
  <c r="AY123" i="40"/>
  <c r="BD123" i="40"/>
  <c r="BC123" i="40"/>
  <c r="K123" i="40"/>
  <c r="BA123" i="40"/>
  <c r="BJ123" i="40"/>
  <c r="AE124" i="40"/>
  <c r="AY124" i="40" s="1"/>
  <c r="BD124" i="40"/>
  <c r="BC124" i="40"/>
  <c r="K124" i="40"/>
  <c r="BA124" i="40"/>
  <c r="BJ124" i="40"/>
  <c r="AE125" i="40"/>
  <c r="AY125" i="40"/>
  <c r="BD125" i="40"/>
  <c r="BC125" i="40"/>
  <c r="K125" i="40"/>
  <c r="BA125" i="40"/>
  <c r="BJ125" i="40"/>
  <c r="AE126" i="40"/>
  <c r="AY126" i="40" s="1"/>
  <c r="BD126" i="40"/>
  <c r="BC126" i="40"/>
  <c r="K126" i="40"/>
  <c r="BA126" i="40"/>
  <c r="BJ126" i="40"/>
  <c r="AE127" i="40"/>
  <c r="AY127" i="40"/>
  <c r="BD127" i="40"/>
  <c r="BC127" i="40"/>
  <c r="K127" i="40"/>
  <c r="BA127" i="40"/>
  <c r="BJ127" i="40"/>
  <c r="AE128" i="40"/>
  <c r="AY128" i="40" s="1"/>
  <c r="BD128" i="40"/>
  <c r="BC128" i="40"/>
  <c r="K128" i="40"/>
  <c r="Q128" i="40"/>
  <c r="Q129" i="40" s="1"/>
  <c r="Q130" i="40" s="1"/>
  <c r="Q131" i="40" s="1"/>
  <c r="Q133" i="40" s="1"/>
  <c r="Q134" i="40" s="1"/>
  <c r="Q135" i="40" s="1"/>
  <c r="Q136" i="40" s="1"/>
  <c r="Q137" i="40" s="1"/>
  <c r="Q138" i="40" s="1"/>
  <c r="Q139" i="40" s="1"/>
  <c r="Q140" i="40" s="1"/>
  <c r="Q141" i="40" s="1"/>
  <c r="Q142" i="40" s="1"/>
  <c r="Q143" i="40" s="1"/>
  <c r="Q144" i="40" s="1"/>
  <c r="Q146" i="40" s="1"/>
  <c r="Q147" i="40" s="1"/>
  <c r="Q148" i="40" s="1"/>
  <c r="Q149" i="40" s="1"/>
  <c r="Q150" i="40" s="1"/>
  <c r="Q151" i="40" s="1"/>
  <c r="Q152" i="40" s="1"/>
  <c r="Q153" i="40" s="1"/>
  <c r="Q154" i="40" s="1"/>
  <c r="Q155" i="40" s="1"/>
  <c r="Q156" i="40" s="1"/>
  <c r="Q157" i="40" s="1"/>
  <c r="Q159" i="40" s="1"/>
  <c r="Q160" i="40" s="1"/>
  <c r="Q161" i="40" s="1"/>
  <c r="Q162" i="40" s="1"/>
  <c r="Q163" i="40" s="1"/>
  <c r="Q164" i="40" s="1"/>
  <c r="Q165" i="40" s="1"/>
  <c r="Q166" i="40" s="1"/>
  <c r="Q167" i="40" s="1"/>
  <c r="Q168" i="40" s="1"/>
  <c r="Q169" i="40" s="1"/>
  <c r="Q170" i="40" s="1"/>
  <c r="Q172" i="40" s="1"/>
  <c r="Q173" i="40" s="1"/>
  <c r="Q174" i="40" s="1"/>
  <c r="Q175" i="40" s="1"/>
  <c r="Q176" i="40" s="1"/>
  <c r="Q177" i="40" s="1"/>
  <c r="Q178" i="40" s="1"/>
  <c r="Q179" i="40" s="1"/>
  <c r="Q180" i="40" s="1"/>
  <c r="Q181" i="40" s="1"/>
  <c r="Q182" i="40" s="1"/>
  <c r="Q183" i="40" s="1"/>
  <c r="Q185" i="40" s="1"/>
  <c r="Q186" i="40" s="1"/>
  <c r="Q187" i="40" s="1"/>
  <c r="Q188" i="40" s="1"/>
  <c r="Q189" i="40" s="1"/>
  <c r="Q190" i="40" s="1"/>
  <c r="Q191" i="40" s="1"/>
  <c r="Q192" i="40" s="1"/>
  <c r="Q193" i="40" s="1"/>
  <c r="Q194" i="40" s="1"/>
  <c r="Q195" i="40" s="1"/>
  <c r="Q196" i="40" s="1"/>
  <c r="Q198" i="40" s="1"/>
  <c r="Q199" i="40" s="1"/>
  <c r="Q200" i="40" s="1"/>
  <c r="Q201" i="40" s="1"/>
  <c r="Q202" i="40" s="1"/>
  <c r="Q203" i="40" s="1"/>
  <c r="Q204" i="40" s="1"/>
  <c r="Q205" i="40" s="1"/>
  <c r="Q206" i="40" s="1"/>
  <c r="Q207" i="40" s="1"/>
  <c r="Q208" i="40" s="1"/>
  <c r="Q209" i="40" s="1"/>
  <c r="Q211" i="40" s="1"/>
  <c r="Q212" i="40" s="1"/>
  <c r="Q213" i="40" s="1"/>
  <c r="Q214" i="40" s="1"/>
  <c r="BA128" i="40"/>
  <c r="BJ128" i="40"/>
  <c r="AE129" i="40"/>
  <c r="AY129" i="40"/>
  <c r="BD129" i="40"/>
  <c r="BC129" i="40"/>
  <c r="K129" i="40"/>
  <c r="BA129" i="40"/>
  <c r="BJ129" i="40"/>
  <c r="AE130" i="40"/>
  <c r="AY130" i="40" s="1"/>
  <c r="BD130" i="40"/>
  <c r="BC130" i="40"/>
  <c r="K130" i="40"/>
  <c r="BA130" i="40"/>
  <c r="BJ130" i="40"/>
  <c r="AE131" i="40"/>
  <c r="AY131" i="40"/>
  <c r="BD131" i="40"/>
  <c r="BC131" i="40"/>
  <c r="K131" i="40"/>
  <c r="BA131" i="40"/>
  <c r="BJ131" i="40"/>
  <c r="E9" i="15"/>
  <c r="E11" i="15"/>
  <c r="E15" i="15"/>
  <c r="E17" i="15"/>
  <c r="E19" i="15"/>
  <c r="E23" i="15"/>
  <c r="E28" i="15"/>
  <c r="E33" i="15"/>
  <c r="E41" i="15"/>
  <c r="E43" i="15"/>
  <c r="E45" i="15"/>
  <c r="E49" i="15"/>
  <c r="E55" i="15"/>
  <c r="E57" i="15"/>
  <c r="E59" i="15"/>
  <c r="E64" i="15"/>
  <c r="AE133" i="40"/>
  <c r="AY133" i="40"/>
  <c r="BD133" i="40"/>
  <c r="BC133" i="40"/>
  <c r="K133" i="40"/>
  <c r="BA133" i="40"/>
  <c r="BJ133" i="40"/>
  <c r="AE134" i="40"/>
  <c r="AY134" i="40"/>
  <c r="BD134" i="40"/>
  <c r="BC134" i="40"/>
  <c r="K134" i="40"/>
  <c r="BA134" i="40"/>
  <c r="BJ134" i="40"/>
  <c r="AE135" i="40"/>
  <c r="AY135" i="40" s="1"/>
  <c r="BD135" i="40"/>
  <c r="BC135" i="40"/>
  <c r="K135" i="40"/>
  <c r="BA135" i="40"/>
  <c r="BJ135" i="40"/>
  <c r="AA136" i="40"/>
  <c r="AA137" i="40" s="1"/>
  <c r="AA138" i="40" s="1"/>
  <c r="AA139" i="40" s="1"/>
  <c r="AA140" i="40" s="1"/>
  <c r="AA141" i="40" s="1"/>
  <c r="AA142" i="40" s="1"/>
  <c r="AA143" i="40" s="1"/>
  <c r="AA144" i="40" s="1"/>
  <c r="AA146" i="40" s="1"/>
  <c r="AA147" i="40" s="1"/>
  <c r="AA148" i="40" s="1"/>
  <c r="AA149" i="40" s="1"/>
  <c r="AA150" i="40" s="1"/>
  <c r="AA151" i="40" s="1"/>
  <c r="AA152" i="40" s="1"/>
  <c r="AA153" i="40" s="1"/>
  <c r="AA154" i="40" s="1"/>
  <c r="AA155" i="40" s="1"/>
  <c r="AA156" i="40" s="1"/>
  <c r="AA157" i="40" s="1"/>
  <c r="AA159" i="40" s="1"/>
  <c r="AA160" i="40" s="1"/>
  <c r="AA161" i="40" s="1"/>
  <c r="AA162" i="40" s="1"/>
  <c r="AA163" i="40" s="1"/>
  <c r="AA164" i="40" s="1"/>
  <c r="AA165" i="40" s="1"/>
  <c r="AA166" i="40" s="1"/>
  <c r="AA167" i="40" s="1"/>
  <c r="AA168" i="40" s="1"/>
  <c r="AA169" i="40" s="1"/>
  <c r="AA170" i="40" s="1"/>
  <c r="AA172" i="40" s="1"/>
  <c r="AA173" i="40" s="1"/>
  <c r="AA174" i="40" s="1"/>
  <c r="AA175" i="40" s="1"/>
  <c r="AA176" i="40" s="1"/>
  <c r="AA177" i="40" s="1"/>
  <c r="AA178" i="40" s="1"/>
  <c r="AA179" i="40" s="1"/>
  <c r="AA180" i="40" s="1"/>
  <c r="AA181" i="40" s="1"/>
  <c r="AA182" i="40" s="1"/>
  <c r="AA183" i="40" s="1"/>
  <c r="AA185" i="40" s="1"/>
  <c r="AA186" i="40" s="1"/>
  <c r="AA187" i="40" s="1"/>
  <c r="AA188" i="40" s="1"/>
  <c r="AA189" i="40" s="1"/>
  <c r="AA190" i="40" s="1"/>
  <c r="AA191" i="40" s="1"/>
  <c r="AA192" i="40" s="1"/>
  <c r="AA193" i="40" s="1"/>
  <c r="AA194" i="40" s="1"/>
  <c r="AA195" i="40" s="1"/>
  <c r="AA196" i="40" s="1"/>
  <c r="AA198" i="40" s="1"/>
  <c r="AA199" i="40" s="1"/>
  <c r="AA200" i="40" s="1"/>
  <c r="AE136" i="40"/>
  <c r="AY136" i="40"/>
  <c r="BD136" i="40"/>
  <c r="BC136" i="40"/>
  <c r="K136" i="40"/>
  <c r="BA136" i="40"/>
  <c r="BJ136" i="40"/>
  <c r="AE137" i="40"/>
  <c r="AY137" i="40" s="1"/>
  <c r="BD137" i="40"/>
  <c r="BC137" i="40"/>
  <c r="K137" i="40"/>
  <c r="BA137" i="40"/>
  <c r="BJ137" i="40"/>
  <c r="AE138" i="40"/>
  <c r="AY138" i="40"/>
  <c r="BD138" i="40"/>
  <c r="BC138" i="40"/>
  <c r="K138" i="40"/>
  <c r="BA138" i="40"/>
  <c r="BJ138" i="40"/>
  <c r="AE139" i="40"/>
  <c r="AY139" i="40"/>
  <c r="BD139" i="40"/>
  <c r="BC139" i="40"/>
  <c r="K139" i="40"/>
  <c r="BA139" i="40"/>
  <c r="BJ139" i="40"/>
  <c r="AE140" i="40"/>
  <c r="AY140" i="40"/>
  <c r="BD140" i="40"/>
  <c r="BC140" i="40"/>
  <c r="K140" i="40"/>
  <c r="BA140" i="40"/>
  <c r="BJ140" i="40"/>
  <c r="AE141" i="40"/>
  <c r="AY141" i="40"/>
  <c r="BD141" i="40"/>
  <c r="BC141" i="40"/>
  <c r="K141" i="40"/>
  <c r="BA141" i="40"/>
  <c r="BJ141" i="40"/>
  <c r="AE142" i="40"/>
  <c r="AY142" i="40"/>
  <c r="BD142" i="40"/>
  <c r="BC142" i="40"/>
  <c r="K142" i="40"/>
  <c r="BA142" i="40"/>
  <c r="BJ142" i="40"/>
  <c r="AE143" i="40"/>
  <c r="AY143" i="40"/>
  <c r="BD143" i="40"/>
  <c r="BC143" i="40"/>
  <c r="K143" i="40"/>
  <c r="BA143" i="40"/>
  <c r="BJ143" i="40"/>
  <c r="AE144" i="40"/>
  <c r="AY144" i="40" s="1"/>
  <c r="BD144" i="40"/>
  <c r="BC144" i="40"/>
  <c r="K144" i="40"/>
  <c r="BA144" i="40"/>
  <c r="BJ144" i="40"/>
  <c r="F9" i="15"/>
  <c r="F11" i="15"/>
  <c r="F15" i="15"/>
  <c r="F17" i="15"/>
  <c r="F19" i="15"/>
  <c r="F23" i="15"/>
  <c r="F28" i="15"/>
  <c r="F33" i="15"/>
  <c r="F41" i="15"/>
  <c r="F43" i="15"/>
  <c r="F45" i="15"/>
  <c r="F49" i="15"/>
  <c r="F55" i="15"/>
  <c r="F57" i="15"/>
  <c r="F59" i="15"/>
  <c r="F64" i="15"/>
  <c r="AE146" i="40"/>
  <c r="AY146" i="40" s="1"/>
  <c r="BD146" i="40"/>
  <c r="BC146" i="40"/>
  <c r="K146" i="40"/>
  <c r="BA146" i="40"/>
  <c r="BJ146" i="40"/>
  <c r="AE147" i="40"/>
  <c r="AY147" i="40"/>
  <c r="BD147" i="40"/>
  <c r="BC147" i="40"/>
  <c r="K147" i="40"/>
  <c r="BA147" i="40"/>
  <c r="BJ147" i="40"/>
  <c r="AE148" i="40"/>
  <c r="AY148" i="40"/>
  <c r="BD148" i="40"/>
  <c r="BC148" i="40"/>
  <c r="K148" i="40"/>
  <c r="BA148" i="40"/>
  <c r="BJ148" i="40"/>
  <c r="AE149" i="40"/>
  <c r="AY149" i="40" s="1"/>
  <c r="BD149" i="40"/>
  <c r="BC149" i="40"/>
  <c r="K149" i="40"/>
  <c r="BA149" i="40"/>
  <c r="BJ149" i="40"/>
  <c r="AE150" i="40"/>
  <c r="AY150" i="40" s="1"/>
  <c r="BD150" i="40"/>
  <c r="BC150" i="40"/>
  <c r="K150" i="40"/>
  <c r="BA150" i="40"/>
  <c r="BJ150" i="40"/>
  <c r="AE151" i="40"/>
  <c r="AY151" i="40"/>
  <c r="BD151" i="40"/>
  <c r="BC151" i="40"/>
  <c r="K151" i="40"/>
  <c r="BA151" i="40"/>
  <c r="BJ151" i="40"/>
  <c r="AE152" i="40"/>
  <c r="AY152" i="40"/>
  <c r="BD152" i="40"/>
  <c r="BC152" i="40"/>
  <c r="K152" i="40"/>
  <c r="BA152" i="40"/>
  <c r="BJ152" i="40"/>
  <c r="AE153" i="40"/>
  <c r="AY153" i="40" s="1"/>
  <c r="BD153" i="40"/>
  <c r="BC153" i="40"/>
  <c r="K153" i="40"/>
  <c r="BA153" i="40"/>
  <c r="BJ153" i="40"/>
  <c r="AE154" i="40"/>
  <c r="AY154" i="40" s="1"/>
  <c r="BD154" i="40"/>
  <c r="BC154" i="40"/>
  <c r="K154" i="40"/>
  <c r="BA154" i="40"/>
  <c r="BJ154" i="40"/>
  <c r="AE155" i="40"/>
  <c r="AY155" i="40"/>
  <c r="BD155" i="40"/>
  <c r="BC155" i="40"/>
  <c r="K155" i="40"/>
  <c r="BA155" i="40"/>
  <c r="BJ155" i="40"/>
  <c r="AE156" i="40"/>
  <c r="AY156" i="40"/>
  <c r="BD156" i="40"/>
  <c r="BC156" i="40"/>
  <c r="K156" i="40"/>
  <c r="BA156" i="40"/>
  <c r="BJ156" i="40"/>
  <c r="AE157" i="40"/>
  <c r="AY157" i="40" s="1"/>
  <c r="BD157" i="40"/>
  <c r="BC157" i="40"/>
  <c r="K157" i="40"/>
  <c r="BA157" i="40"/>
  <c r="BJ157" i="40"/>
  <c r="G9" i="15"/>
  <c r="G11" i="15"/>
  <c r="G15" i="15"/>
  <c r="G17" i="15"/>
  <c r="G19" i="15"/>
  <c r="G23" i="15"/>
  <c r="G28" i="15"/>
  <c r="G33" i="15"/>
  <c r="G41" i="15"/>
  <c r="G43" i="15"/>
  <c r="G45" i="15"/>
  <c r="G49" i="15"/>
  <c r="G55" i="15"/>
  <c r="G57" i="15"/>
  <c r="G59" i="15"/>
  <c r="G64" i="15"/>
  <c r="AE159" i="40"/>
  <c r="AY159" i="40" s="1"/>
  <c r="BD159" i="40"/>
  <c r="BC159" i="40"/>
  <c r="K159" i="40"/>
  <c r="BA159" i="40"/>
  <c r="BJ159" i="40"/>
  <c r="AE160" i="40"/>
  <c r="AY160" i="40" s="1"/>
  <c r="BD160" i="40"/>
  <c r="BC160" i="40"/>
  <c r="K160" i="40"/>
  <c r="BA160" i="40"/>
  <c r="BJ160" i="40"/>
  <c r="AE161" i="40"/>
  <c r="AY161" i="40"/>
  <c r="BD161" i="40"/>
  <c r="BC161" i="40"/>
  <c r="K161" i="40"/>
  <c r="BA161" i="40"/>
  <c r="BJ161" i="40"/>
  <c r="AE162" i="40"/>
  <c r="AY162" i="40" s="1"/>
  <c r="BD162" i="40"/>
  <c r="BC162" i="40"/>
  <c r="K162" i="40"/>
  <c r="BA162" i="40"/>
  <c r="BJ162" i="40"/>
  <c r="AE163" i="40"/>
  <c r="AY163" i="40" s="1"/>
  <c r="BD163" i="40"/>
  <c r="BC163" i="40"/>
  <c r="K163" i="40"/>
  <c r="BA163" i="40"/>
  <c r="BJ163" i="40"/>
  <c r="AE164" i="40"/>
  <c r="AY164" i="40" s="1"/>
  <c r="BD164" i="40"/>
  <c r="BC164" i="40"/>
  <c r="K164" i="40"/>
  <c r="BA164" i="40"/>
  <c r="BJ164" i="40"/>
  <c r="AE165" i="40"/>
  <c r="AY165" i="40"/>
  <c r="BD165" i="40"/>
  <c r="BC165" i="40"/>
  <c r="K165" i="40"/>
  <c r="BA165" i="40"/>
  <c r="BJ165" i="40"/>
  <c r="AE166" i="40"/>
  <c r="AY166" i="40"/>
  <c r="BD166" i="40"/>
  <c r="BC166" i="40"/>
  <c r="K166" i="40"/>
  <c r="BA166" i="40"/>
  <c r="BJ166" i="40"/>
  <c r="AE167" i="40"/>
  <c r="AY167" i="40" s="1"/>
  <c r="BD167" i="40"/>
  <c r="BC167" i="40"/>
  <c r="K167" i="40"/>
  <c r="BA167" i="40"/>
  <c r="BJ167" i="40"/>
  <c r="AE168" i="40"/>
  <c r="AY168" i="40" s="1"/>
  <c r="BD168" i="40"/>
  <c r="BC168" i="40"/>
  <c r="K168" i="40"/>
  <c r="BA168" i="40"/>
  <c r="BJ168" i="40"/>
  <c r="AE169" i="40"/>
  <c r="AY169" i="40"/>
  <c r="BD169" i="40"/>
  <c r="BC169" i="40"/>
  <c r="K169" i="40"/>
  <c r="BA169" i="40"/>
  <c r="BJ169" i="40"/>
  <c r="AE170" i="40"/>
  <c r="AY170" i="40"/>
  <c r="BD170" i="40"/>
  <c r="BC170" i="40"/>
  <c r="K170" i="40"/>
  <c r="BA170" i="40"/>
  <c r="BJ170" i="40"/>
  <c r="AL26" i="14"/>
  <c r="AL14" i="14"/>
  <c r="AL31" i="14"/>
  <c r="AM26" i="14"/>
  <c r="AM14" i="14"/>
  <c r="AM31" i="14" s="1"/>
  <c r="AN26" i="14"/>
  <c r="AN31" i="14" s="1"/>
  <c r="AN14" i="14"/>
  <c r="AO26" i="14"/>
  <c r="AO31" i="14" s="1"/>
  <c r="AO14" i="14"/>
  <c r="AP26" i="14"/>
  <c r="AP31" i="14" s="1"/>
  <c r="AP14" i="14"/>
  <c r="AQ26" i="14"/>
  <c r="AQ31" i="14" s="1"/>
  <c r="AQ14" i="14"/>
  <c r="AR26" i="14"/>
  <c r="AR14" i="14"/>
  <c r="AR31" i="14"/>
  <c r="AS26" i="14"/>
  <c r="AS14" i="14"/>
  <c r="AS31" i="14"/>
  <c r="AT26" i="14"/>
  <c r="AT14" i="14"/>
  <c r="AT31" i="14"/>
  <c r="AU26" i="14"/>
  <c r="AU14" i="14"/>
  <c r="AU31" i="14" s="1"/>
  <c r="AV26" i="14"/>
  <c r="AV14" i="14"/>
  <c r="AW26" i="14"/>
  <c r="AW31" i="14" s="1"/>
  <c r="AW14" i="14"/>
  <c r="AE172" i="40"/>
  <c r="AY172" i="40"/>
  <c r="BD172" i="40"/>
  <c r="BC172" i="40"/>
  <c r="K172" i="40"/>
  <c r="BA172" i="40"/>
  <c r="BJ172" i="40"/>
  <c r="AE173" i="40"/>
  <c r="AY173" i="40"/>
  <c r="BD173" i="40"/>
  <c r="BC173" i="40"/>
  <c r="K173" i="40"/>
  <c r="BA173" i="40"/>
  <c r="BJ173" i="40"/>
  <c r="AE174" i="40"/>
  <c r="AY174" i="40" s="1"/>
  <c r="BD174" i="40"/>
  <c r="BC174" i="40"/>
  <c r="K174" i="40"/>
  <c r="BA174" i="40"/>
  <c r="BJ174" i="40"/>
  <c r="AE175" i="40"/>
  <c r="AY175" i="40" s="1"/>
  <c r="BD175" i="40"/>
  <c r="BC175" i="40"/>
  <c r="K175" i="40"/>
  <c r="BA175" i="40"/>
  <c r="BJ175" i="40"/>
  <c r="AE176" i="40"/>
  <c r="AY176" i="40"/>
  <c r="BD176" i="40"/>
  <c r="BC176" i="40"/>
  <c r="K176" i="40"/>
  <c r="BA176" i="40"/>
  <c r="BJ176" i="40"/>
  <c r="AE177" i="40"/>
  <c r="AY177" i="40"/>
  <c r="BD177" i="40"/>
  <c r="BC177" i="40"/>
  <c r="K177" i="40"/>
  <c r="BA177" i="40"/>
  <c r="BJ177" i="40"/>
  <c r="AE178" i="40"/>
  <c r="AY178" i="40"/>
  <c r="BD178" i="40"/>
  <c r="BC178" i="40"/>
  <c r="K178" i="40"/>
  <c r="BA178" i="40"/>
  <c r="BJ178" i="40"/>
  <c r="AE179" i="40"/>
  <c r="AY179" i="40"/>
  <c r="BD179" i="40"/>
  <c r="BC179" i="40"/>
  <c r="K179" i="40"/>
  <c r="BA179" i="40"/>
  <c r="BJ179" i="40"/>
  <c r="AE180" i="40"/>
  <c r="AY180" i="40"/>
  <c r="BD180" i="40"/>
  <c r="BC180" i="40"/>
  <c r="K180" i="40"/>
  <c r="BA180" i="40"/>
  <c r="BJ180" i="40"/>
  <c r="AE181" i="40"/>
  <c r="AY181" i="40" s="1"/>
  <c r="BD181" i="40"/>
  <c r="BC181" i="40"/>
  <c r="K181" i="40"/>
  <c r="BA181" i="40"/>
  <c r="BJ181" i="40"/>
  <c r="AE182" i="40"/>
  <c r="AY182" i="40"/>
  <c r="BD182" i="40"/>
  <c r="BC182" i="40"/>
  <c r="K182" i="40"/>
  <c r="BA182" i="40"/>
  <c r="BJ182" i="40"/>
  <c r="AE183" i="40"/>
  <c r="AY183" i="40"/>
  <c r="BD183" i="40"/>
  <c r="BC183" i="40"/>
  <c r="K183" i="40"/>
  <c r="BA183" i="40"/>
  <c r="BJ183" i="40"/>
  <c r="AY26" i="14"/>
  <c r="AY31" i="14" s="1"/>
  <c r="AY14" i="14"/>
  <c r="AZ26" i="14"/>
  <c r="AZ14" i="14"/>
  <c r="AZ31" i="14" s="1"/>
  <c r="BA26" i="14"/>
  <c r="BA31" i="14" s="1"/>
  <c r="BK31" i="14" s="1"/>
  <c r="BA14" i="14"/>
  <c r="BB26" i="14"/>
  <c r="BB31" i="14" s="1"/>
  <c r="BB14" i="14"/>
  <c r="BC26" i="14"/>
  <c r="BC31" i="14" s="1"/>
  <c r="BC14" i="14"/>
  <c r="BD26" i="14"/>
  <c r="BD31" i="14" s="1"/>
  <c r="BD14" i="14"/>
  <c r="BE26" i="14"/>
  <c r="BE14" i="14"/>
  <c r="BE31" i="14"/>
  <c r="BF26" i="14"/>
  <c r="BF14" i="14"/>
  <c r="BF31" i="14"/>
  <c r="BG26" i="14"/>
  <c r="BG31" i="14" s="1"/>
  <c r="BG14" i="14"/>
  <c r="BH26" i="14"/>
  <c r="BH14" i="14"/>
  <c r="BH31" i="14" s="1"/>
  <c r="BI26" i="14"/>
  <c r="BI31" i="14" s="1"/>
  <c r="BI14" i="14"/>
  <c r="BJ26" i="14"/>
  <c r="BJ31" i="14" s="1"/>
  <c r="BJ14" i="14"/>
  <c r="AE185" i="40"/>
  <c r="AY185" i="40" s="1"/>
  <c r="BD185" i="40"/>
  <c r="BC185" i="40"/>
  <c r="K185" i="40"/>
  <c r="BA185" i="40"/>
  <c r="BJ185" i="40"/>
  <c r="AE186" i="40"/>
  <c r="AY186" i="40"/>
  <c r="BD186" i="40"/>
  <c r="BC186" i="40"/>
  <c r="K186" i="40"/>
  <c r="BA186" i="40"/>
  <c r="BJ186" i="40"/>
  <c r="AE187" i="40"/>
  <c r="AY187" i="40" s="1"/>
  <c r="BD187" i="40"/>
  <c r="BC187" i="40"/>
  <c r="K187" i="40"/>
  <c r="BA187" i="40"/>
  <c r="BJ187" i="40"/>
  <c r="AE188" i="40"/>
  <c r="AY188" i="40" s="1"/>
  <c r="BD188" i="40"/>
  <c r="BC188" i="40"/>
  <c r="K188" i="40"/>
  <c r="BA188" i="40"/>
  <c r="BJ188" i="40"/>
  <c r="AE189" i="40"/>
  <c r="AY189" i="40" s="1"/>
  <c r="BD189" i="40"/>
  <c r="BC189" i="40"/>
  <c r="K189" i="40"/>
  <c r="BA189" i="40"/>
  <c r="BJ189" i="40"/>
  <c r="AE190" i="40"/>
  <c r="AY190" i="40"/>
  <c r="BD190" i="40"/>
  <c r="BC190" i="40"/>
  <c r="K190" i="40"/>
  <c r="BA190" i="40"/>
  <c r="BJ190" i="40"/>
  <c r="AE191" i="40"/>
  <c r="AY191" i="40" s="1"/>
  <c r="BD191" i="40"/>
  <c r="BC191" i="40"/>
  <c r="K191" i="40"/>
  <c r="BA191" i="40"/>
  <c r="BJ191" i="40"/>
  <c r="AE192" i="40"/>
  <c r="AY192" i="40" s="1"/>
  <c r="BD192" i="40"/>
  <c r="BC192" i="40"/>
  <c r="K192" i="40"/>
  <c r="BA192" i="40"/>
  <c r="BJ192" i="40"/>
  <c r="AE193" i="40"/>
  <c r="AY193" i="40" s="1"/>
  <c r="BD193" i="40"/>
  <c r="BC193" i="40"/>
  <c r="K193" i="40"/>
  <c r="BA193" i="40"/>
  <c r="BJ193" i="40"/>
  <c r="AE194" i="40"/>
  <c r="AY194" i="40"/>
  <c r="BD194" i="40"/>
  <c r="BC194" i="40"/>
  <c r="K194" i="40"/>
  <c r="BA194" i="40"/>
  <c r="BJ194" i="40"/>
  <c r="AE195" i="40"/>
  <c r="AY195" i="40"/>
  <c r="BD195" i="40"/>
  <c r="BC195" i="40"/>
  <c r="K195" i="40"/>
  <c r="BA195" i="40"/>
  <c r="BJ195" i="40"/>
  <c r="AE196" i="40"/>
  <c r="AY196" i="40" s="1"/>
  <c r="BD196" i="40"/>
  <c r="BC196" i="40"/>
  <c r="K196" i="40"/>
  <c r="BA196" i="40"/>
  <c r="BJ196" i="40"/>
  <c r="BL26" i="14"/>
  <c r="BL14" i="14"/>
  <c r="BL31" i="14"/>
  <c r="BM26" i="14"/>
  <c r="BM14" i="14"/>
  <c r="BM31" i="14"/>
  <c r="BN26" i="14"/>
  <c r="BN14" i="14"/>
  <c r="BN31" i="14" s="1"/>
  <c r="BO26" i="14"/>
  <c r="BO14" i="14"/>
  <c r="BP26" i="14"/>
  <c r="BP14" i="14"/>
  <c r="BP31" i="14"/>
  <c r="BQ26" i="14"/>
  <c r="BQ14" i="14"/>
  <c r="BR26" i="14"/>
  <c r="BR31" i="14" s="1"/>
  <c r="BR14" i="14"/>
  <c r="BS26" i="14"/>
  <c r="BS14" i="14"/>
  <c r="BS31" i="14" s="1"/>
  <c r="BT26" i="14"/>
  <c r="BT31" i="14" s="1"/>
  <c r="BT14" i="14"/>
  <c r="BU26" i="14"/>
  <c r="BU14" i="14"/>
  <c r="BU31" i="14"/>
  <c r="BV26" i="14"/>
  <c r="BV14" i="14"/>
  <c r="BV31" i="14"/>
  <c r="BW26" i="14"/>
  <c r="BW14" i="14"/>
  <c r="AE198" i="40"/>
  <c r="AY198" i="40"/>
  <c r="BD198" i="40"/>
  <c r="BC198" i="40"/>
  <c r="K198" i="40"/>
  <c r="BA198" i="40"/>
  <c r="BJ198" i="40"/>
  <c r="AE199" i="40"/>
  <c r="AY199" i="40"/>
  <c r="BD199" i="40"/>
  <c r="BC199" i="40"/>
  <c r="K199" i="40"/>
  <c r="BA199" i="40"/>
  <c r="BJ199" i="40"/>
  <c r="AE200" i="40"/>
  <c r="AY200" i="40"/>
  <c r="BD200" i="40"/>
  <c r="BC200" i="40"/>
  <c r="K200" i="40"/>
  <c r="BA200" i="40"/>
  <c r="BJ200" i="40"/>
  <c r="AA201" i="40"/>
  <c r="AE201" i="40"/>
  <c r="AY201" i="40" s="1"/>
  <c r="BD201" i="40"/>
  <c r="BC201" i="40"/>
  <c r="K201" i="40"/>
  <c r="BA201" i="40"/>
  <c r="BJ201" i="40"/>
  <c r="AA202" i="40"/>
  <c r="AA203" i="40" s="1"/>
  <c r="AA204" i="40" s="1"/>
  <c r="AA205" i="40" s="1"/>
  <c r="AA206" i="40" s="1"/>
  <c r="AA207" i="40" s="1"/>
  <c r="AA208" i="40" s="1"/>
  <c r="AA209" i="40" s="1"/>
  <c r="AA211" i="40" s="1"/>
  <c r="AA212" i="40" s="1"/>
  <c r="AA213" i="40" s="1"/>
  <c r="AA214" i="40" s="1"/>
  <c r="AA215" i="40" s="1"/>
  <c r="AA216" i="40" s="1"/>
  <c r="AA217" i="40" s="1"/>
  <c r="AA218" i="40" s="1"/>
  <c r="AA219" i="40" s="1"/>
  <c r="AA220" i="40" s="1"/>
  <c r="AA221" i="40" s="1"/>
  <c r="AA222" i="40" s="1"/>
  <c r="AA224" i="40" s="1"/>
  <c r="AA225" i="40" s="1"/>
  <c r="AA226" i="40" s="1"/>
  <c r="AA227" i="40" s="1"/>
  <c r="AA228" i="40" s="1"/>
  <c r="AA229" i="40" s="1"/>
  <c r="AA230" i="40" s="1"/>
  <c r="AA231" i="40" s="1"/>
  <c r="AA232" i="40" s="1"/>
  <c r="AA233" i="40" s="1"/>
  <c r="AA234" i="40" s="1"/>
  <c r="AA235" i="40" s="1"/>
  <c r="AA237" i="40" s="1"/>
  <c r="AA238" i="40" s="1"/>
  <c r="AE202" i="40"/>
  <c r="AY202" i="40"/>
  <c r="BD202" i="40"/>
  <c r="BC202" i="40"/>
  <c r="K202" i="40"/>
  <c r="BA202" i="40"/>
  <c r="BJ202" i="40"/>
  <c r="AE203" i="40"/>
  <c r="AY203" i="40"/>
  <c r="BD203" i="40"/>
  <c r="BC203" i="40"/>
  <c r="K203" i="40"/>
  <c r="BA203" i="40"/>
  <c r="BJ203" i="40"/>
  <c r="AE204" i="40"/>
  <c r="AY204" i="40"/>
  <c r="BD204" i="40"/>
  <c r="BC204" i="40"/>
  <c r="K204" i="40"/>
  <c r="BA204" i="40"/>
  <c r="BJ204" i="40"/>
  <c r="AE205" i="40"/>
  <c r="AY205" i="40" s="1"/>
  <c r="BD205" i="40"/>
  <c r="BC205" i="40"/>
  <c r="K205" i="40"/>
  <c r="BA205" i="40"/>
  <c r="BJ205" i="40"/>
  <c r="AE206" i="40"/>
  <c r="AY206" i="40"/>
  <c r="BD206" i="40"/>
  <c r="BC206" i="40"/>
  <c r="K206" i="40"/>
  <c r="BA206" i="40"/>
  <c r="BJ206" i="40"/>
  <c r="AE207" i="40"/>
  <c r="AY207" i="40"/>
  <c r="BD207" i="40"/>
  <c r="BC207" i="40"/>
  <c r="K207" i="40"/>
  <c r="BA207" i="40"/>
  <c r="BJ207" i="40"/>
  <c r="AE208" i="40"/>
  <c r="AY208" i="40" s="1"/>
  <c r="BD208" i="40"/>
  <c r="BC208" i="40"/>
  <c r="K208" i="40"/>
  <c r="BA208" i="40"/>
  <c r="BJ208" i="40"/>
  <c r="AE209" i="40"/>
  <c r="AY209" i="40" s="1"/>
  <c r="BD209" i="40"/>
  <c r="BC209" i="40"/>
  <c r="K209" i="40"/>
  <c r="BA209" i="40"/>
  <c r="BJ209" i="40"/>
  <c r="BY26" i="14"/>
  <c r="BY31" i="14" s="1"/>
  <c r="BY14" i="14"/>
  <c r="BZ26" i="14"/>
  <c r="BZ31" i="14" s="1"/>
  <c r="BZ14" i="14"/>
  <c r="CA26" i="14"/>
  <c r="CA14" i="14"/>
  <c r="CA31" i="14" s="1"/>
  <c r="CB26" i="14"/>
  <c r="CB31" i="14" s="1"/>
  <c r="CB14" i="14"/>
  <c r="CC26" i="14"/>
  <c r="CC14" i="14"/>
  <c r="CC31" i="14"/>
  <c r="CD26" i="14"/>
  <c r="CD14" i="14"/>
  <c r="CD31" i="14"/>
  <c r="CE26" i="14"/>
  <c r="CE14" i="14"/>
  <c r="CF26" i="14"/>
  <c r="CF14" i="14"/>
  <c r="CF31" i="14"/>
  <c r="CG26" i="14"/>
  <c r="CG31" i="14" s="1"/>
  <c r="CG14" i="14"/>
  <c r="CH26" i="14"/>
  <c r="CH31" i="14" s="1"/>
  <c r="CH14" i="14"/>
  <c r="CI26" i="14"/>
  <c r="CI14" i="14"/>
  <c r="CI31" i="14"/>
  <c r="CJ26" i="14"/>
  <c r="CJ14" i="14"/>
  <c r="CJ31" i="14"/>
  <c r="AE211" i="40"/>
  <c r="AY211" i="40" s="1"/>
  <c r="BD211" i="40"/>
  <c r="BC211" i="40"/>
  <c r="K211" i="40"/>
  <c r="BA211" i="40"/>
  <c r="BJ211" i="40"/>
  <c r="AE212" i="40"/>
  <c r="AY212" i="40" s="1"/>
  <c r="BD212" i="40"/>
  <c r="BC212" i="40"/>
  <c r="K212" i="40"/>
  <c r="BA212" i="40"/>
  <c r="BJ212" i="40"/>
  <c r="AE213" i="40"/>
  <c r="AY213" i="40" s="1"/>
  <c r="BD213" i="40"/>
  <c r="BC213" i="40"/>
  <c r="K213" i="40"/>
  <c r="BA213" i="40"/>
  <c r="BJ213" i="40"/>
  <c r="AE214" i="40"/>
  <c r="AY214" i="40" s="1"/>
  <c r="BD214" i="40"/>
  <c r="BC214" i="40"/>
  <c r="K214" i="40"/>
  <c r="BA214" i="40"/>
  <c r="BJ214" i="40"/>
  <c r="AE215" i="40"/>
  <c r="AY215" i="40" s="1"/>
  <c r="BD215" i="40"/>
  <c r="BC215" i="40"/>
  <c r="K215" i="40"/>
  <c r="Q215" i="40"/>
  <c r="Q216" i="40" s="1"/>
  <c r="Q217" i="40" s="1"/>
  <c r="Q218" i="40" s="1"/>
  <c r="Q219" i="40" s="1"/>
  <c r="Q220" i="40" s="1"/>
  <c r="Q221" i="40" s="1"/>
  <c r="Q222" i="40" s="1"/>
  <c r="Q224" i="40" s="1"/>
  <c r="BA215" i="40"/>
  <c r="BJ215" i="40"/>
  <c r="AE216" i="40"/>
  <c r="AY216" i="40" s="1"/>
  <c r="BD216" i="40"/>
  <c r="BC216" i="40"/>
  <c r="K216" i="40"/>
  <c r="BA216" i="40"/>
  <c r="BJ216" i="40"/>
  <c r="AE217" i="40"/>
  <c r="AY217" i="40" s="1"/>
  <c r="BD217" i="40"/>
  <c r="BC217" i="40"/>
  <c r="K217" i="40"/>
  <c r="BA217" i="40"/>
  <c r="BJ217" i="40"/>
  <c r="AE218" i="40"/>
  <c r="AY218" i="40"/>
  <c r="BD218" i="40"/>
  <c r="BC218" i="40"/>
  <c r="K218" i="40"/>
  <c r="BA218" i="40"/>
  <c r="BJ218" i="40"/>
  <c r="AE219" i="40"/>
  <c r="AY219" i="40" s="1"/>
  <c r="BD219" i="40"/>
  <c r="BC219" i="40"/>
  <c r="K219" i="40"/>
  <c r="BA219" i="40"/>
  <c r="BJ219" i="40"/>
  <c r="AE220" i="40"/>
  <c r="AY220" i="40"/>
  <c r="BD220" i="40"/>
  <c r="BC220" i="40"/>
  <c r="K220" i="40"/>
  <c r="BA220" i="40"/>
  <c r="BJ220" i="40"/>
  <c r="AE221" i="40"/>
  <c r="AY221" i="40"/>
  <c r="BD221" i="40"/>
  <c r="BC221" i="40"/>
  <c r="K221" i="40"/>
  <c r="BA221" i="40"/>
  <c r="BJ221" i="40"/>
  <c r="AE222" i="40"/>
  <c r="AY222" i="40"/>
  <c r="BD222" i="40"/>
  <c r="BC222" i="40"/>
  <c r="K222" i="40"/>
  <c r="BA222" i="40"/>
  <c r="BJ222" i="40"/>
  <c r="CL26" i="14"/>
  <c r="CL14" i="14"/>
  <c r="CL31" i="14" s="1"/>
  <c r="CM26" i="14"/>
  <c r="CM31" i="14" s="1"/>
  <c r="CM14" i="14"/>
  <c r="CN26" i="14"/>
  <c r="CN14" i="14"/>
  <c r="CN31" i="14" s="1"/>
  <c r="CO26" i="14"/>
  <c r="CO31" i="14" s="1"/>
  <c r="CO14" i="14"/>
  <c r="CP26" i="14"/>
  <c r="CP14" i="14"/>
  <c r="CP31" i="14"/>
  <c r="CQ26" i="14"/>
  <c r="CQ31" i="14" s="1"/>
  <c r="CQ14" i="14"/>
  <c r="CR26" i="14"/>
  <c r="CR31" i="14" s="1"/>
  <c r="CR14" i="14"/>
  <c r="CS26" i="14"/>
  <c r="CS14" i="14"/>
  <c r="CS31" i="14"/>
  <c r="CT26" i="14"/>
  <c r="CT14" i="14"/>
  <c r="CT31" i="14"/>
  <c r="CU26" i="14"/>
  <c r="CU31" i="14" s="1"/>
  <c r="CU14" i="14"/>
  <c r="CV26" i="14"/>
  <c r="CV14" i="14"/>
  <c r="CV31" i="14" s="1"/>
  <c r="CW26" i="14"/>
  <c r="CW14" i="14"/>
  <c r="AE224" i="40"/>
  <c r="AY224" i="40"/>
  <c r="BD224" i="40"/>
  <c r="BC224" i="40"/>
  <c r="K224" i="40"/>
  <c r="BA224" i="40"/>
  <c r="BJ224" i="40"/>
  <c r="AE225" i="40"/>
  <c r="AY225" i="40" s="1"/>
  <c r="BD225" i="40"/>
  <c r="BC225" i="40"/>
  <c r="K225" i="40"/>
  <c r="Q225" i="40"/>
  <c r="Q226" i="40" s="1"/>
  <c r="Q227" i="40" s="1"/>
  <c r="Q228" i="40" s="1"/>
  <c r="Q229" i="40" s="1"/>
  <c r="Q230" i="40" s="1"/>
  <c r="Q231" i="40" s="1"/>
  <c r="Q232" i="40" s="1"/>
  <c r="Q233" i="40" s="1"/>
  <c r="Q234" i="40" s="1"/>
  <c r="Q235" i="40" s="1"/>
  <c r="Q237" i="40" s="1"/>
  <c r="Q238" i="40" s="1"/>
  <c r="Q239" i="40" s="1"/>
  <c r="Q240" i="40" s="1"/>
  <c r="Q241" i="40" s="1"/>
  <c r="Q242" i="40" s="1"/>
  <c r="Q243" i="40" s="1"/>
  <c r="Q244" i="40" s="1"/>
  <c r="Q245" i="40" s="1"/>
  <c r="Q246" i="40" s="1"/>
  <c r="Q247" i="40" s="1"/>
  <c r="Q248" i="40" s="1"/>
  <c r="Q250" i="40" s="1"/>
  <c r="Q251" i="40" s="1"/>
  <c r="Q252" i="40" s="1"/>
  <c r="Q253" i="40" s="1"/>
  <c r="Q254" i="40" s="1"/>
  <c r="Q255" i="40" s="1"/>
  <c r="Q256" i="40" s="1"/>
  <c r="Q257" i="40" s="1"/>
  <c r="Q258" i="40" s="1"/>
  <c r="Q259" i="40" s="1"/>
  <c r="Q260" i="40" s="1"/>
  <c r="Q261" i="40" s="1"/>
  <c r="Q263" i="40" s="1"/>
  <c r="Q264" i="40" s="1"/>
  <c r="Q265" i="40" s="1"/>
  <c r="Q266" i="40" s="1"/>
  <c r="Q267" i="40" s="1"/>
  <c r="Q268" i="40" s="1"/>
  <c r="Q269" i="40" s="1"/>
  <c r="Q270" i="40" s="1"/>
  <c r="Q271" i="40" s="1"/>
  <c r="Q272" i="40" s="1"/>
  <c r="Q273" i="40" s="1"/>
  <c r="Q274" i="40" s="1"/>
  <c r="Q276" i="40" s="1"/>
  <c r="Q277" i="40" s="1"/>
  <c r="Q278" i="40" s="1"/>
  <c r="Q279" i="40" s="1"/>
  <c r="Q280" i="40" s="1"/>
  <c r="Q281" i="40" s="1"/>
  <c r="Q282" i="40" s="1"/>
  <c r="Q283" i="40" s="1"/>
  <c r="Q284" i="40" s="1"/>
  <c r="Q285" i="40" s="1"/>
  <c r="Q286" i="40" s="1"/>
  <c r="Q287" i="40" s="1"/>
  <c r="Q289" i="40" s="1"/>
  <c r="Q290" i="40" s="1"/>
  <c r="Q291" i="40" s="1"/>
  <c r="Q292" i="40" s="1"/>
  <c r="Q293" i="40" s="1"/>
  <c r="Q294" i="40" s="1"/>
  <c r="Q295" i="40" s="1"/>
  <c r="Q296" i="40" s="1"/>
  <c r="Q297" i="40" s="1"/>
  <c r="Q298" i="40" s="1"/>
  <c r="Q299" i="40" s="1"/>
  <c r="Q300" i="40" s="1"/>
  <c r="Q302" i="40" s="1"/>
  <c r="Q303" i="40" s="1"/>
  <c r="Q304" i="40" s="1"/>
  <c r="Q305" i="40" s="1"/>
  <c r="Q306" i="40" s="1"/>
  <c r="Q307" i="40" s="1"/>
  <c r="Q308" i="40" s="1"/>
  <c r="Q309" i="40" s="1"/>
  <c r="Q310" i="40" s="1"/>
  <c r="Q311" i="40" s="1"/>
  <c r="Q312" i="40" s="1"/>
  <c r="Q313" i="40" s="1"/>
  <c r="Q315" i="40" s="1"/>
  <c r="Q316" i="40" s="1"/>
  <c r="Q317" i="40" s="1"/>
  <c r="Q318" i="40" s="1"/>
  <c r="Q319" i="40" s="1"/>
  <c r="Q320" i="40" s="1"/>
  <c r="Q321" i="40" s="1"/>
  <c r="Q322" i="40" s="1"/>
  <c r="Q323" i="40" s="1"/>
  <c r="Q324" i="40" s="1"/>
  <c r="Q325" i="40" s="1"/>
  <c r="Q326" i="40" s="1"/>
  <c r="Q328" i="40" s="1"/>
  <c r="Q329" i="40" s="1"/>
  <c r="Q330" i="40" s="1"/>
  <c r="Q331" i="40" s="1"/>
  <c r="Q332" i="40" s="1"/>
  <c r="Q333" i="40" s="1"/>
  <c r="Q334" i="40" s="1"/>
  <c r="Q335" i="40" s="1"/>
  <c r="Q336" i="40" s="1"/>
  <c r="Q337" i="40" s="1"/>
  <c r="Q338" i="40" s="1"/>
  <c r="Q339" i="40" s="1"/>
  <c r="Q341" i="40" s="1"/>
  <c r="Q342" i="40" s="1"/>
  <c r="Q343" i="40" s="1"/>
  <c r="Q344" i="40" s="1"/>
  <c r="Q345" i="40" s="1"/>
  <c r="Q346" i="40" s="1"/>
  <c r="Q347" i="40" s="1"/>
  <c r="Q348" i="40" s="1"/>
  <c r="Q349" i="40" s="1"/>
  <c r="BA225" i="40"/>
  <c r="BJ225" i="40"/>
  <c r="AE226" i="40"/>
  <c r="AY226" i="40"/>
  <c r="BD226" i="40"/>
  <c r="BC226" i="40"/>
  <c r="K226" i="40"/>
  <c r="BA226" i="40"/>
  <c r="BJ226" i="40"/>
  <c r="AE227" i="40"/>
  <c r="AY227" i="40" s="1"/>
  <c r="BD227" i="40"/>
  <c r="BC227" i="40"/>
  <c r="K227" i="40"/>
  <c r="BA227" i="40"/>
  <c r="BJ227" i="40"/>
  <c r="AE228" i="40"/>
  <c r="AY228" i="40" s="1"/>
  <c r="BD228" i="40"/>
  <c r="BC228" i="40"/>
  <c r="K228" i="40"/>
  <c r="BA228" i="40"/>
  <c r="BJ228" i="40"/>
  <c r="AE229" i="40"/>
  <c r="AY229" i="40" s="1"/>
  <c r="BD229" i="40"/>
  <c r="BC229" i="40"/>
  <c r="K229" i="40"/>
  <c r="BA229" i="40"/>
  <c r="BJ229" i="40"/>
  <c r="AE230" i="40"/>
  <c r="AY230" i="40"/>
  <c r="BD230" i="40"/>
  <c r="BC230" i="40"/>
  <c r="K230" i="40"/>
  <c r="BA230" i="40"/>
  <c r="BJ230" i="40"/>
  <c r="AE231" i="40"/>
  <c r="AY231" i="40" s="1"/>
  <c r="BD231" i="40"/>
  <c r="BC231" i="40"/>
  <c r="K231" i="40"/>
  <c r="BA231" i="40"/>
  <c r="BJ231" i="40"/>
  <c r="AE232" i="40"/>
  <c r="AY232" i="40" s="1"/>
  <c r="BD232" i="40"/>
  <c r="BC232" i="40"/>
  <c r="K232" i="40"/>
  <c r="BA232" i="40"/>
  <c r="BJ232" i="40"/>
  <c r="AE233" i="40"/>
  <c r="AY233" i="40" s="1"/>
  <c r="BD233" i="40"/>
  <c r="BC233" i="40"/>
  <c r="K233" i="40"/>
  <c r="BA233" i="40"/>
  <c r="BJ233" i="40"/>
  <c r="AE234" i="40"/>
  <c r="AY234" i="40"/>
  <c r="BD234" i="40"/>
  <c r="BC234" i="40"/>
  <c r="K234" i="40"/>
  <c r="BA234" i="40"/>
  <c r="BJ234" i="40"/>
  <c r="AE235" i="40"/>
  <c r="AY235" i="40" s="1"/>
  <c r="BD235" i="40"/>
  <c r="BC235" i="40"/>
  <c r="K235" i="40"/>
  <c r="BA235" i="40"/>
  <c r="BJ235" i="40"/>
  <c r="CY26" i="14"/>
  <c r="CY31" i="14" s="1"/>
  <c r="CY14" i="14"/>
  <c r="CZ26" i="14"/>
  <c r="CZ31" i="14" s="1"/>
  <c r="CZ14" i="14"/>
  <c r="DA26" i="14"/>
  <c r="DA14" i="14"/>
  <c r="DA31" i="14"/>
  <c r="DB26" i="14"/>
  <c r="DB14" i="14"/>
  <c r="DB31" i="14" s="1"/>
  <c r="DC26" i="14"/>
  <c r="DC31" i="14" s="1"/>
  <c r="DC14" i="14"/>
  <c r="DD26" i="14"/>
  <c r="DD14" i="14"/>
  <c r="DD31" i="14" s="1"/>
  <c r="DE26" i="14"/>
  <c r="DE31" i="14" s="1"/>
  <c r="DE14" i="14"/>
  <c r="DF26" i="14"/>
  <c r="DF14" i="14"/>
  <c r="DF31" i="14"/>
  <c r="DG26" i="14"/>
  <c r="DG14" i="14"/>
  <c r="DG31" i="14"/>
  <c r="DH26" i="14"/>
  <c r="DH31" i="14" s="1"/>
  <c r="DH14" i="14"/>
  <c r="DI26" i="14"/>
  <c r="DI14" i="14"/>
  <c r="DI31" i="14"/>
  <c r="DJ26" i="14"/>
  <c r="DJ14" i="14"/>
  <c r="DJ31" i="14"/>
  <c r="AE237" i="40"/>
  <c r="AY237" i="40"/>
  <c r="BD237" i="40"/>
  <c r="BC237" i="40"/>
  <c r="K237" i="40"/>
  <c r="BA237" i="40"/>
  <c r="BJ237" i="40"/>
  <c r="AE238" i="40"/>
  <c r="AY238" i="40" s="1"/>
  <c r="BD238" i="40"/>
  <c r="BC238" i="40"/>
  <c r="K238" i="40"/>
  <c r="BA238" i="40"/>
  <c r="BJ238" i="40"/>
  <c r="AA239" i="40"/>
  <c r="AA240" i="40" s="1"/>
  <c r="AA241" i="40" s="1"/>
  <c r="AA242" i="40" s="1"/>
  <c r="AA243" i="40" s="1"/>
  <c r="AA244" i="40" s="1"/>
  <c r="AA245" i="40" s="1"/>
  <c r="AA246" i="40" s="1"/>
  <c r="AA247" i="40" s="1"/>
  <c r="AA248" i="40" s="1"/>
  <c r="AA250" i="40" s="1"/>
  <c r="AA251" i="40" s="1"/>
  <c r="AA252" i="40" s="1"/>
  <c r="AA253" i="40" s="1"/>
  <c r="AE239" i="40"/>
  <c r="AY239" i="40"/>
  <c r="BD239" i="40"/>
  <c r="BC239" i="40"/>
  <c r="K239" i="40"/>
  <c r="BA239" i="40"/>
  <c r="BJ239" i="40"/>
  <c r="AE240" i="40"/>
  <c r="AY240" i="40"/>
  <c r="BD240" i="40"/>
  <c r="BC240" i="40"/>
  <c r="K240" i="40"/>
  <c r="BA240" i="40"/>
  <c r="BJ240" i="40"/>
  <c r="AE241" i="40"/>
  <c r="AY241" i="40" s="1"/>
  <c r="BD241" i="40"/>
  <c r="BC241" i="40"/>
  <c r="K241" i="40"/>
  <c r="BA241" i="40"/>
  <c r="BJ241" i="40"/>
  <c r="AE242" i="40"/>
  <c r="AY242" i="40" s="1"/>
  <c r="BD242" i="40"/>
  <c r="BC242" i="40"/>
  <c r="K242" i="40"/>
  <c r="BA242" i="40"/>
  <c r="BJ242" i="40"/>
  <c r="AE243" i="40"/>
  <c r="AY243" i="40"/>
  <c r="BD243" i="40"/>
  <c r="BC243" i="40"/>
  <c r="K243" i="40"/>
  <c r="BA243" i="40"/>
  <c r="BJ243" i="40"/>
  <c r="AE244" i="40"/>
  <c r="AY244" i="40"/>
  <c r="BD244" i="40"/>
  <c r="BC244" i="40"/>
  <c r="K244" i="40"/>
  <c r="BA244" i="40"/>
  <c r="BJ244" i="40"/>
  <c r="AE245" i="40"/>
  <c r="AY245" i="40"/>
  <c r="BD245" i="40"/>
  <c r="BC245" i="40"/>
  <c r="K245" i="40"/>
  <c r="BA245" i="40"/>
  <c r="BJ245" i="40"/>
  <c r="AE246" i="40"/>
  <c r="AY246" i="40"/>
  <c r="BD246" i="40"/>
  <c r="BC246" i="40"/>
  <c r="K246" i="40"/>
  <c r="BA246" i="40"/>
  <c r="BJ246" i="40"/>
  <c r="AE247" i="40"/>
  <c r="AY247" i="40"/>
  <c r="BD247" i="40"/>
  <c r="BC247" i="40"/>
  <c r="K247" i="40"/>
  <c r="BA247" i="40"/>
  <c r="BJ247" i="40"/>
  <c r="AE248" i="40"/>
  <c r="AY248" i="40"/>
  <c r="BD248" i="40"/>
  <c r="BC248" i="40"/>
  <c r="K248" i="40"/>
  <c r="BA248" i="40"/>
  <c r="BJ248" i="40"/>
  <c r="DL26" i="14"/>
  <c r="DL14" i="14"/>
  <c r="DM26" i="14"/>
  <c r="DM31" i="14" s="1"/>
  <c r="DM14" i="14"/>
  <c r="DN26" i="14"/>
  <c r="DN14" i="14"/>
  <c r="DN31" i="14" s="1"/>
  <c r="DO26" i="14"/>
  <c r="DO31" i="14" s="1"/>
  <c r="DO14" i="14"/>
  <c r="DP26" i="14"/>
  <c r="DP14" i="14"/>
  <c r="DQ26" i="14"/>
  <c r="DQ31" i="14" s="1"/>
  <c r="DQ14" i="14"/>
  <c r="DR26" i="14"/>
  <c r="DR31" i="14" s="1"/>
  <c r="DR14" i="14"/>
  <c r="DS26" i="14"/>
  <c r="DS14" i="14"/>
  <c r="DS31" i="14"/>
  <c r="DT26" i="14"/>
  <c r="DT31" i="14" s="1"/>
  <c r="DT14" i="14"/>
  <c r="DU26" i="14"/>
  <c r="DU14" i="14"/>
  <c r="DU31" i="14" s="1"/>
  <c r="DV26" i="14"/>
  <c r="DV14" i="14"/>
  <c r="DV31" i="14" s="1"/>
  <c r="DW26" i="14"/>
  <c r="DW31" i="14" s="1"/>
  <c r="DW14" i="14"/>
  <c r="AE250" i="40"/>
  <c r="AY250" i="40"/>
  <c r="BD250" i="40"/>
  <c r="BC250" i="40"/>
  <c r="K250" i="40"/>
  <c r="BA250" i="40"/>
  <c r="BJ250" i="40"/>
  <c r="AE251" i="40"/>
  <c r="AY251" i="40"/>
  <c r="BD251" i="40"/>
  <c r="BC251" i="40"/>
  <c r="K251" i="40"/>
  <c r="BA251" i="40"/>
  <c r="BJ251" i="40"/>
  <c r="AE252" i="40"/>
  <c r="AY252" i="40"/>
  <c r="BD252" i="40"/>
  <c r="BC252" i="40"/>
  <c r="K252" i="40"/>
  <c r="BA252" i="40"/>
  <c r="BJ252" i="40"/>
  <c r="AE253" i="40"/>
  <c r="AY253" i="40"/>
  <c r="BD253" i="40"/>
  <c r="BC253" i="40"/>
  <c r="K253" i="40"/>
  <c r="BA253" i="40"/>
  <c r="BJ253" i="40"/>
  <c r="AA254" i="40"/>
  <c r="AA255" i="40" s="1"/>
  <c r="AA256" i="40" s="1"/>
  <c r="AA257" i="40" s="1"/>
  <c r="AA258" i="40" s="1"/>
  <c r="AA259" i="40" s="1"/>
  <c r="AA260" i="40" s="1"/>
  <c r="AA261" i="40" s="1"/>
  <c r="AA263" i="40" s="1"/>
  <c r="AA264" i="40" s="1"/>
  <c r="AA265" i="40" s="1"/>
  <c r="AA266" i="40" s="1"/>
  <c r="AA267" i="40" s="1"/>
  <c r="AA268" i="40" s="1"/>
  <c r="AA269" i="40" s="1"/>
  <c r="AA270" i="40" s="1"/>
  <c r="AA271" i="40" s="1"/>
  <c r="AA272" i="40" s="1"/>
  <c r="AA273" i="40" s="1"/>
  <c r="AA274" i="40" s="1"/>
  <c r="AA276" i="40" s="1"/>
  <c r="AA277" i="40" s="1"/>
  <c r="AA278" i="40" s="1"/>
  <c r="AA279" i="40" s="1"/>
  <c r="AA280" i="40" s="1"/>
  <c r="AA281" i="40" s="1"/>
  <c r="AA282" i="40" s="1"/>
  <c r="AA283" i="40" s="1"/>
  <c r="AA284" i="40" s="1"/>
  <c r="AE254" i="40"/>
  <c r="AY254" i="40"/>
  <c r="BD254" i="40"/>
  <c r="BC254" i="40"/>
  <c r="K254" i="40"/>
  <c r="BA254" i="40"/>
  <c r="BJ254" i="40"/>
  <c r="AE255" i="40"/>
  <c r="AY255" i="40"/>
  <c r="BD255" i="40"/>
  <c r="BC255" i="40"/>
  <c r="K255" i="40"/>
  <c r="BA255" i="40"/>
  <c r="BJ255" i="40"/>
  <c r="AE256" i="40"/>
  <c r="AY256" i="40"/>
  <c r="BD256" i="40"/>
  <c r="BC256" i="40"/>
  <c r="K256" i="40"/>
  <c r="BA256" i="40"/>
  <c r="BJ256" i="40"/>
  <c r="AE257" i="40"/>
  <c r="AY257" i="40" s="1"/>
  <c r="BD257" i="40"/>
  <c r="BC257" i="40"/>
  <c r="K257" i="40"/>
  <c r="BA257" i="40"/>
  <c r="BJ257" i="40"/>
  <c r="AE258" i="40"/>
  <c r="AY258" i="40"/>
  <c r="BD258" i="40"/>
  <c r="BC258" i="40"/>
  <c r="K258" i="40"/>
  <c r="BA258" i="40"/>
  <c r="BJ258" i="40"/>
  <c r="AE259" i="40"/>
  <c r="AY259" i="40"/>
  <c r="BD259" i="40"/>
  <c r="BC259" i="40"/>
  <c r="K259" i="40"/>
  <c r="BA259" i="40"/>
  <c r="BJ259" i="40"/>
  <c r="AE260" i="40"/>
  <c r="AY260" i="40"/>
  <c r="BD260" i="40"/>
  <c r="BC260" i="40"/>
  <c r="K260" i="40"/>
  <c r="BA260" i="40"/>
  <c r="BJ260" i="40"/>
  <c r="AE261" i="40"/>
  <c r="AY261" i="40"/>
  <c r="BD261" i="40"/>
  <c r="BC261" i="40"/>
  <c r="K261" i="40"/>
  <c r="BA261" i="40"/>
  <c r="BJ261" i="40"/>
  <c r="DY26" i="14"/>
  <c r="DY31" i="14" s="1"/>
  <c r="DY14" i="14"/>
  <c r="DZ26" i="14"/>
  <c r="DZ31" i="14" s="1"/>
  <c r="DZ14" i="14"/>
  <c r="EA26" i="14"/>
  <c r="EA14" i="14"/>
  <c r="EA31" i="14"/>
  <c r="EB26" i="14"/>
  <c r="EB31" i="14" s="1"/>
  <c r="EB14" i="14"/>
  <c r="EC26" i="14"/>
  <c r="EC14" i="14"/>
  <c r="EC31" i="14" s="1"/>
  <c r="ED26" i="14"/>
  <c r="ED14" i="14"/>
  <c r="ED31" i="14" s="1"/>
  <c r="EE26" i="14"/>
  <c r="EE14" i="14"/>
  <c r="EF26" i="14"/>
  <c r="EF14" i="14"/>
  <c r="EF31" i="14"/>
  <c r="EG26" i="14"/>
  <c r="EG14" i="14"/>
  <c r="EH26" i="14"/>
  <c r="EH31" i="14" s="1"/>
  <c r="EH14" i="14"/>
  <c r="EI26" i="14"/>
  <c r="EI14" i="14"/>
  <c r="EI31" i="14"/>
  <c r="EJ26" i="14"/>
  <c r="EJ14" i="14"/>
  <c r="EJ31" i="14"/>
  <c r="AE263" i="40"/>
  <c r="AY263" i="40" s="1"/>
  <c r="BD263" i="40"/>
  <c r="BC263" i="40"/>
  <c r="K263" i="40"/>
  <c r="BA263" i="40"/>
  <c r="BJ263" i="40"/>
  <c r="AE264" i="40"/>
  <c r="AY264" i="40" s="1"/>
  <c r="BD264" i="40"/>
  <c r="BC264" i="40"/>
  <c r="K264" i="40"/>
  <c r="BA264" i="40"/>
  <c r="BJ264" i="40"/>
  <c r="AE265" i="40"/>
  <c r="AY265" i="40" s="1"/>
  <c r="BD265" i="40"/>
  <c r="BC265" i="40"/>
  <c r="K265" i="40"/>
  <c r="BA265" i="40"/>
  <c r="BJ265" i="40"/>
  <c r="AE266" i="40"/>
  <c r="AY266" i="40"/>
  <c r="BD266" i="40"/>
  <c r="BC266" i="40"/>
  <c r="K266" i="40"/>
  <c r="BA266" i="40"/>
  <c r="BJ266" i="40"/>
  <c r="AE267" i="40"/>
  <c r="AY267" i="40" s="1"/>
  <c r="BD267" i="40"/>
  <c r="BC267" i="40"/>
  <c r="K267" i="40"/>
  <c r="BA267" i="40"/>
  <c r="BJ267" i="40"/>
  <c r="AE268" i="40"/>
  <c r="AY268" i="40" s="1"/>
  <c r="BD268" i="40"/>
  <c r="BC268" i="40"/>
  <c r="K268" i="40"/>
  <c r="BA268" i="40"/>
  <c r="BJ268" i="40"/>
  <c r="AE269" i="40"/>
  <c r="AY269" i="40" s="1"/>
  <c r="BD269" i="40"/>
  <c r="BC269" i="40"/>
  <c r="K269" i="40"/>
  <c r="BA269" i="40"/>
  <c r="BJ269" i="40"/>
  <c r="AE270" i="40"/>
  <c r="AY270" i="40"/>
  <c r="BD270" i="40"/>
  <c r="BC270" i="40"/>
  <c r="K270" i="40"/>
  <c r="BA270" i="40"/>
  <c r="BJ270" i="40"/>
  <c r="AE271" i="40"/>
  <c r="AY271" i="40"/>
  <c r="BD271" i="40"/>
  <c r="BC271" i="40"/>
  <c r="K271" i="40"/>
  <c r="BA271" i="40"/>
  <c r="BJ271" i="40"/>
  <c r="AE272" i="40"/>
  <c r="AY272" i="40" s="1"/>
  <c r="BD272" i="40"/>
  <c r="BC272" i="40"/>
  <c r="K272" i="40"/>
  <c r="BA272" i="40"/>
  <c r="BJ272" i="40"/>
  <c r="AE273" i="40"/>
  <c r="AY273" i="40" s="1"/>
  <c r="BD273" i="40"/>
  <c r="BC273" i="40"/>
  <c r="K273" i="40"/>
  <c r="BA273" i="40"/>
  <c r="BJ273" i="40"/>
  <c r="AE274" i="40"/>
  <c r="AY274" i="40"/>
  <c r="BD274" i="40"/>
  <c r="BC274" i="40"/>
  <c r="K274" i="40"/>
  <c r="BA274" i="40"/>
  <c r="BJ274" i="40"/>
  <c r="EL26" i="14"/>
  <c r="EL14" i="14"/>
  <c r="EL31" i="14"/>
  <c r="EM26" i="14"/>
  <c r="EM31" i="14" s="1"/>
  <c r="EM14" i="14"/>
  <c r="EN26" i="14"/>
  <c r="EN31" i="14" s="1"/>
  <c r="EN14" i="14"/>
  <c r="EO26" i="14"/>
  <c r="EO14" i="14"/>
  <c r="EO31" i="14" s="1"/>
  <c r="EP26" i="14"/>
  <c r="EP31" i="14" s="1"/>
  <c r="EP14" i="14"/>
  <c r="EQ26" i="14"/>
  <c r="EQ14" i="14"/>
  <c r="EQ31" i="14"/>
  <c r="ER26" i="14"/>
  <c r="ER14" i="14"/>
  <c r="ER31" i="14" s="1"/>
  <c r="ES26" i="14"/>
  <c r="ES14" i="14"/>
  <c r="ES31" i="14" s="1"/>
  <c r="ET26" i="14"/>
  <c r="ET14" i="14"/>
  <c r="ET31" i="14"/>
  <c r="EU26" i="14"/>
  <c r="EU14" i="14"/>
  <c r="EV26" i="14"/>
  <c r="EV31" i="14" s="1"/>
  <c r="EV14" i="14"/>
  <c r="EW26" i="14"/>
  <c r="EW31" i="14" s="1"/>
  <c r="EW14" i="14"/>
  <c r="AE276" i="40"/>
  <c r="AY276" i="40"/>
  <c r="BD276" i="40"/>
  <c r="BC276" i="40"/>
  <c r="K276" i="40"/>
  <c r="BA276" i="40"/>
  <c r="BJ276" i="40"/>
  <c r="AE277" i="40"/>
  <c r="AY277" i="40" s="1"/>
  <c r="BD277" i="40"/>
  <c r="BC277" i="40"/>
  <c r="K277" i="40"/>
  <c r="BA277" i="40"/>
  <c r="BJ277" i="40"/>
  <c r="AE278" i="40"/>
  <c r="AY278" i="40"/>
  <c r="BD278" i="40"/>
  <c r="BC278" i="40"/>
  <c r="K278" i="40"/>
  <c r="BA278" i="40"/>
  <c r="BJ278" i="40"/>
  <c r="AE279" i="40"/>
  <c r="AY279" i="40"/>
  <c r="BD279" i="40"/>
  <c r="BC279" i="40"/>
  <c r="K279" i="40"/>
  <c r="BA279" i="40"/>
  <c r="BJ279" i="40"/>
  <c r="AE280" i="40"/>
  <c r="AY280" i="40"/>
  <c r="BD280" i="40"/>
  <c r="BC280" i="40"/>
  <c r="K280" i="40"/>
  <c r="BA280" i="40"/>
  <c r="BJ280" i="40"/>
  <c r="AE281" i="40"/>
  <c r="AY281" i="40"/>
  <c r="BD281" i="40"/>
  <c r="BC281" i="40"/>
  <c r="K281" i="40"/>
  <c r="BA281" i="40"/>
  <c r="BJ281" i="40"/>
  <c r="AE282" i="40"/>
  <c r="AY282" i="40"/>
  <c r="BD282" i="40"/>
  <c r="BC282" i="40"/>
  <c r="K282" i="40"/>
  <c r="BA282" i="40"/>
  <c r="BJ282" i="40"/>
  <c r="AE283" i="40"/>
  <c r="AY283" i="40"/>
  <c r="BD283" i="40"/>
  <c r="BC283" i="40"/>
  <c r="K283" i="40"/>
  <c r="BA283" i="40"/>
  <c r="BJ283" i="40"/>
  <c r="AE284" i="40"/>
  <c r="AY284" i="40"/>
  <c r="BD284" i="40"/>
  <c r="BC284" i="40"/>
  <c r="K284" i="40"/>
  <c r="BA284" i="40"/>
  <c r="BJ284" i="40"/>
  <c r="AA285" i="40"/>
  <c r="AA286" i="40" s="1"/>
  <c r="AA287" i="40" s="1"/>
  <c r="AE285" i="40"/>
  <c r="AY285" i="40"/>
  <c r="BD285" i="40"/>
  <c r="BC285" i="40"/>
  <c r="K285" i="40"/>
  <c r="BA285" i="40"/>
  <c r="BJ285" i="40"/>
  <c r="AE286" i="40"/>
  <c r="AY286" i="40"/>
  <c r="BD286" i="40"/>
  <c r="BC286" i="40"/>
  <c r="K286" i="40"/>
  <c r="BA286" i="40"/>
  <c r="BJ286" i="40"/>
  <c r="AE287" i="40"/>
  <c r="AY287" i="40" s="1"/>
  <c r="BD287" i="40"/>
  <c r="BC287" i="40"/>
  <c r="K287" i="40"/>
  <c r="BA287" i="40"/>
  <c r="BJ287" i="40"/>
  <c r="EY26" i="14"/>
  <c r="EY14" i="14"/>
  <c r="EY31" i="14"/>
  <c r="EZ26" i="14"/>
  <c r="EZ31" i="14" s="1"/>
  <c r="EZ14" i="14"/>
  <c r="FA26" i="14"/>
  <c r="FA14" i="14"/>
  <c r="FB26" i="14"/>
  <c r="FB14" i="14"/>
  <c r="FC26" i="14"/>
  <c r="FC31" i="14" s="1"/>
  <c r="FC14" i="14"/>
  <c r="FD26" i="14"/>
  <c r="FD31" i="14" s="1"/>
  <c r="FD14" i="14"/>
  <c r="FE26" i="14"/>
  <c r="FE31" i="14" s="1"/>
  <c r="FE14" i="14"/>
  <c r="FF26" i="14"/>
  <c r="FF14" i="14"/>
  <c r="FF31" i="14"/>
  <c r="FG26" i="14"/>
  <c r="FG14" i="14"/>
  <c r="FG31" i="14"/>
  <c r="FH26" i="14"/>
  <c r="FH31" i="14" s="1"/>
  <c r="FH14" i="14"/>
  <c r="FI26" i="14"/>
  <c r="FI14" i="14"/>
  <c r="FJ26" i="14"/>
  <c r="FJ14" i="14"/>
  <c r="AA289" i="40"/>
  <c r="AA290" i="40" s="1"/>
  <c r="AA291" i="40" s="1"/>
  <c r="AA292" i="40" s="1"/>
  <c r="AE289" i="40"/>
  <c r="AY289" i="40"/>
  <c r="BD289" i="40"/>
  <c r="BC289" i="40"/>
  <c r="K289" i="40"/>
  <c r="BA289" i="40"/>
  <c r="BJ289" i="40"/>
  <c r="AE290" i="40"/>
  <c r="AY290" i="40"/>
  <c r="BD290" i="40"/>
  <c r="BC290" i="40"/>
  <c r="K290" i="40"/>
  <c r="BA290" i="40"/>
  <c r="BJ290" i="40"/>
  <c r="AE291" i="40"/>
  <c r="AY291" i="40"/>
  <c r="BD291" i="40"/>
  <c r="BC291" i="40"/>
  <c r="K291" i="40"/>
  <c r="BA291" i="40"/>
  <c r="BJ291" i="40"/>
  <c r="AE292" i="40"/>
  <c r="AY292" i="40" s="1"/>
  <c r="BD292" i="40"/>
  <c r="BC292" i="40"/>
  <c r="K292" i="40"/>
  <c r="BA292" i="40"/>
  <c r="BJ292" i="40"/>
  <c r="AA293" i="40"/>
  <c r="AA294" i="40" s="1"/>
  <c r="AA295" i="40" s="1"/>
  <c r="AA296" i="40" s="1"/>
  <c r="AE293" i="40"/>
  <c r="AY293" i="40"/>
  <c r="BD293" i="40"/>
  <c r="BC293" i="40"/>
  <c r="K293" i="40"/>
  <c r="BA293" i="40"/>
  <c r="BJ293" i="40"/>
  <c r="AE294" i="40"/>
  <c r="AY294" i="40"/>
  <c r="BD294" i="40"/>
  <c r="BC294" i="40"/>
  <c r="K294" i="40"/>
  <c r="BA294" i="40"/>
  <c r="BJ294" i="40"/>
  <c r="AE295" i="40"/>
  <c r="AY295" i="40"/>
  <c r="BD295" i="40"/>
  <c r="BC295" i="40"/>
  <c r="K295" i="40"/>
  <c r="BA295" i="40"/>
  <c r="BJ295" i="40"/>
  <c r="AE296" i="40"/>
  <c r="AY296" i="40" s="1"/>
  <c r="BD296" i="40"/>
  <c r="BC296" i="40"/>
  <c r="K296" i="40"/>
  <c r="BA296" i="40"/>
  <c r="BJ296" i="40"/>
  <c r="AA297" i="40"/>
  <c r="AA298" i="40" s="1"/>
  <c r="AA299" i="40" s="1"/>
  <c r="AA300" i="40" s="1"/>
  <c r="AA302" i="40" s="1"/>
  <c r="AA303" i="40" s="1"/>
  <c r="AE297" i="40"/>
  <c r="AY297" i="40"/>
  <c r="BD297" i="40"/>
  <c r="BC297" i="40"/>
  <c r="K297" i="40"/>
  <c r="BA297" i="40"/>
  <c r="BJ297" i="40"/>
  <c r="AE298" i="40"/>
  <c r="AY298" i="40"/>
  <c r="BD298" i="40"/>
  <c r="BC298" i="40"/>
  <c r="K298" i="40"/>
  <c r="BA298" i="40"/>
  <c r="BJ298" i="40"/>
  <c r="AE299" i="40"/>
  <c r="AY299" i="40"/>
  <c r="BD299" i="40"/>
  <c r="BC299" i="40"/>
  <c r="K299" i="40"/>
  <c r="BA299" i="40"/>
  <c r="BJ299" i="40"/>
  <c r="AE300" i="40"/>
  <c r="AY300" i="40" s="1"/>
  <c r="BD300" i="40"/>
  <c r="BC300" i="40"/>
  <c r="K300" i="40"/>
  <c r="BA300" i="40"/>
  <c r="BJ300" i="40"/>
  <c r="FL26" i="14"/>
  <c r="FL31" i="14" s="1"/>
  <c r="FL14" i="14"/>
  <c r="FM26" i="14"/>
  <c r="FM31" i="14" s="1"/>
  <c r="FM14" i="14"/>
  <c r="FN26" i="14"/>
  <c r="FN14" i="14"/>
  <c r="FN31" i="14"/>
  <c r="FO26" i="14"/>
  <c r="FO14" i="14"/>
  <c r="FO31" i="14"/>
  <c r="FP26" i="14"/>
  <c r="FP31" i="14" s="1"/>
  <c r="FP14" i="14"/>
  <c r="FQ26" i="14"/>
  <c r="FQ31" i="14" s="1"/>
  <c r="FQ14" i="14"/>
  <c r="FR26" i="14"/>
  <c r="FR14" i="14"/>
  <c r="FS26" i="14"/>
  <c r="FS31" i="14" s="1"/>
  <c r="FS14" i="14"/>
  <c r="FT26" i="14"/>
  <c r="FT31" i="14" s="1"/>
  <c r="FT14" i="14"/>
  <c r="FU26" i="14"/>
  <c r="FU31" i="14" s="1"/>
  <c r="FU14" i="14"/>
  <c r="FV26" i="14"/>
  <c r="FV14" i="14"/>
  <c r="FV31" i="14"/>
  <c r="FW26" i="14"/>
  <c r="FW14" i="14"/>
  <c r="FW31" i="14"/>
  <c r="AE302" i="40"/>
  <c r="AY302" i="40"/>
  <c r="BD302" i="40"/>
  <c r="BC302" i="40"/>
  <c r="K302" i="40"/>
  <c r="BA302" i="40"/>
  <c r="BJ302" i="40"/>
  <c r="AE303" i="40"/>
  <c r="AY303" i="40" s="1"/>
  <c r="BD303" i="40"/>
  <c r="BC303" i="40"/>
  <c r="K303" i="40"/>
  <c r="BA303" i="40"/>
  <c r="BJ303" i="40"/>
  <c r="AA304" i="40"/>
  <c r="AA305" i="40" s="1"/>
  <c r="AA306" i="40" s="1"/>
  <c r="AA307" i="40" s="1"/>
  <c r="AA308" i="40" s="1"/>
  <c r="AA309" i="40" s="1"/>
  <c r="AA310" i="40" s="1"/>
  <c r="AA311" i="40" s="1"/>
  <c r="AA312" i="40" s="1"/>
  <c r="AA313" i="40" s="1"/>
  <c r="AA315" i="40" s="1"/>
  <c r="AA316" i="40" s="1"/>
  <c r="AA317" i="40" s="1"/>
  <c r="AA318" i="40" s="1"/>
  <c r="AA319" i="40" s="1"/>
  <c r="AA320" i="40" s="1"/>
  <c r="AA321" i="40" s="1"/>
  <c r="AA322" i="40" s="1"/>
  <c r="AA323" i="40" s="1"/>
  <c r="AA324" i="40" s="1"/>
  <c r="AA325" i="40" s="1"/>
  <c r="AA326" i="40" s="1"/>
  <c r="AA328" i="40" s="1"/>
  <c r="AA329" i="40" s="1"/>
  <c r="AA330" i="40" s="1"/>
  <c r="AA331" i="40" s="1"/>
  <c r="AA332" i="40" s="1"/>
  <c r="AA333" i="40" s="1"/>
  <c r="AA334" i="40" s="1"/>
  <c r="AA335" i="40" s="1"/>
  <c r="AA336" i="40" s="1"/>
  <c r="AA337" i="40" s="1"/>
  <c r="AA338" i="40" s="1"/>
  <c r="AA339" i="40" s="1"/>
  <c r="AA341" i="40" s="1"/>
  <c r="AA342" i="40" s="1"/>
  <c r="AA343" i="40" s="1"/>
  <c r="AA344" i="40" s="1"/>
  <c r="AA345" i="40" s="1"/>
  <c r="AA346" i="40" s="1"/>
  <c r="AA347" i="40" s="1"/>
  <c r="AA348" i="40" s="1"/>
  <c r="AA349" i="40" s="1"/>
  <c r="AA350" i="40" s="1"/>
  <c r="AA351" i="40" s="1"/>
  <c r="AA352" i="40" s="1"/>
  <c r="AE304" i="40"/>
  <c r="AY304" i="40" s="1"/>
  <c r="BD304" i="40"/>
  <c r="BC304" i="40"/>
  <c r="K304" i="40"/>
  <c r="BA304" i="40"/>
  <c r="BJ304" i="40"/>
  <c r="AE305" i="40"/>
  <c r="AY305" i="40"/>
  <c r="BD305" i="40"/>
  <c r="BC305" i="40"/>
  <c r="K305" i="40"/>
  <c r="BA305" i="40"/>
  <c r="BJ305" i="40"/>
  <c r="AE306" i="40"/>
  <c r="AY306" i="40"/>
  <c r="BD306" i="40"/>
  <c r="BC306" i="40"/>
  <c r="K306" i="40"/>
  <c r="BA306" i="40"/>
  <c r="BJ306" i="40"/>
  <c r="AE307" i="40"/>
  <c r="AY307" i="40" s="1"/>
  <c r="BD307" i="40"/>
  <c r="BC307" i="40"/>
  <c r="K307" i="40"/>
  <c r="BA307" i="40"/>
  <c r="BJ307" i="40"/>
  <c r="AE308" i="40"/>
  <c r="AY308" i="40" s="1"/>
  <c r="BD308" i="40"/>
  <c r="BC308" i="40"/>
  <c r="K308" i="40"/>
  <c r="BA308" i="40"/>
  <c r="BJ308" i="40"/>
  <c r="AE309" i="40"/>
  <c r="AY309" i="40"/>
  <c r="BD309" i="40"/>
  <c r="BC309" i="40"/>
  <c r="K309" i="40"/>
  <c r="BA309" i="40"/>
  <c r="BJ309" i="40"/>
  <c r="AE310" i="40"/>
  <c r="AY310" i="40"/>
  <c r="BD310" i="40"/>
  <c r="BC310" i="40"/>
  <c r="K310" i="40"/>
  <c r="BA310" i="40"/>
  <c r="BJ310" i="40"/>
  <c r="AE311" i="40"/>
  <c r="AY311" i="40" s="1"/>
  <c r="BD311" i="40"/>
  <c r="BC311" i="40"/>
  <c r="K311" i="40"/>
  <c r="BA311" i="40"/>
  <c r="BJ311" i="40"/>
  <c r="AE312" i="40"/>
  <c r="AY312" i="40" s="1"/>
  <c r="BD312" i="40"/>
  <c r="BC312" i="40"/>
  <c r="K312" i="40"/>
  <c r="BA312" i="40"/>
  <c r="BJ312" i="40"/>
  <c r="AE313" i="40"/>
  <c r="AY313" i="40"/>
  <c r="BD313" i="40"/>
  <c r="BC313" i="40"/>
  <c r="K313" i="40"/>
  <c r="BA313" i="40"/>
  <c r="BJ313" i="40"/>
  <c r="FY26" i="14"/>
  <c r="FY14" i="14"/>
  <c r="FZ26" i="14"/>
  <c r="FZ31" i="14" s="1"/>
  <c r="FZ14" i="14"/>
  <c r="GA26" i="14"/>
  <c r="GA31" i="14" s="1"/>
  <c r="GA14" i="14"/>
  <c r="GB26" i="14"/>
  <c r="GB31" i="14" s="1"/>
  <c r="GB14" i="14"/>
  <c r="GC26" i="14"/>
  <c r="GC31" i="14" s="1"/>
  <c r="GC14" i="14"/>
  <c r="GD26" i="14"/>
  <c r="GD14" i="14"/>
  <c r="GD31" i="14"/>
  <c r="GE26" i="14"/>
  <c r="GE14" i="14"/>
  <c r="GE31" i="14"/>
  <c r="GF26" i="14"/>
  <c r="GF31" i="14" s="1"/>
  <c r="GF14" i="14"/>
  <c r="GG26" i="14"/>
  <c r="GG31" i="14" s="1"/>
  <c r="GG14" i="14"/>
  <c r="GH26" i="14"/>
  <c r="GH31" i="14" s="1"/>
  <c r="GH14" i="14"/>
  <c r="GI26" i="14"/>
  <c r="GI31" i="14" s="1"/>
  <c r="GI14" i="14"/>
  <c r="GJ26" i="14"/>
  <c r="GJ31" i="14" s="1"/>
  <c r="GJ14" i="14"/>
  <c r="AE315" i="40"/>
  <c r="AY315" i="40" s="1"/>
  <c r="BD315" i="40"/>
  <c r="BC315" i="40"/>
  <c r="K315" i="40"/>
  <c r="BA315" i="40"/>
  <c r="BJ315" i="40"/>
  <c r="AE316" i="40"/>
  <c r="AY316" i="40"/>
  <c r="BD316" i="40"/>
  <c r="BC316" i="40"/>
  <c r="K316" i="40"/>
  <c r="BA316" i="40"/>
  <c r="BJ316" i="40"/>
  <c r="AE317" i="40"/>
  <c r="AY317" i="40"/>
  <c r="BD317" i="40"/>
  <c r="BC317" i="40"/>
  <c r="K317" i="40"/>
  <c r="BA317" i="40"/>
  <c r="BJ317" i="40"/>
  <c r="AE318" i="40"/>
  <c r="AY318" i="40"/>
  <c r="BD318" i="40"/>
  <c r="BC318" i="40"/>
  <c r="K318" i="40"/>
  <c r="BA318" i="40"/>
  <c r="BJ318" i="40"/>
  <c r="AE319" i="40"/>
  <c r="AY319" i="40" s="1"/>
  <c r="BD319" i="40"/>
  <c r="BC319" i="40"/>
  <c r="K319" i="40"/>
  <c r="BA319" i="40"/>
  <c r="BJ319" i="40"/>
  <c r="AE320" i="40"/>
  <c r="AY320" i="40" s="1"/>
  <c r="BD320" i="40"/>
  <c r="BC320" i="40"/>
  <c r="K320" i="40"/>
  <c r="BA320" i="40"/>
  <c r="BJ320" i="40"/>
  <c r="AE321" i="40"/>
  <c r="AY321" i="40"/>
  <c r="BD321" i="40"/>
  <c r="BC321" i="40"/>
  <c r="K321" i="40"/>
  <c r="BA321" i="40"/>
  <c r="BJ321" i="40"/>
  <c r="AE322" i="40"/>
  <c r="AY322" i="40"/>
  <c r="BD322" i="40"/>
  <c r="BC322" i="40"/>
  <c r="K322" i="40"/>
  <c r="BA322" i="40"/>
  <c r="BJ322" i="40"/>
  <c r="AE323" i="40"/>
  <c r="AY323" i="40" s="1"/>
  <c r="BD323" i="40"/>
  <c r="BC323" i="40"/>
  <c r="K323" i="40"/>
  <c r="BA323" i="40"/>
  <c r="BJ323" i="40"/>
  <c r="AE324" i="40"/>
  <c r="AY324" i="40" s="1"/>
  <c r="BD324" i="40"/>
  <c r="BC324" i="40"/>
  <c r="K324" i="40"/>
  <c r="BA324" i="40"/>
  <c r="BJ324" i="40"/>
  <c r="AE325" i="40"/>
  <c r="AY325" i="40"/>
  <c r="BD325" i="40"/>
  <c r="BC325" i="40"/>
  <c r="K325" i="40"/>
  <c r="BA325" i="40"/>
  <c r="BJ325" i="40"/>
  <c r="AE326" i="40"/>
  <c r="AY326" i="40"/>
  <c r="BD326" i="40"/>
  <c r="BC326" i="40"/>
  <c r="K326" i="40"/>
  <c r="BA326" i="40"/>
  <c r="BJ326" i="40"/>
  <c r="GL26" i="14"/>
  <c r="GL14" i="14"/>
  <c r="GL31" i="14"/>
  <c r="GM26" i="14"/>
  <c r="GM14" i="14"/>
  <c r="GM31" i="14"/>
  <c r="GN26" i="14"/>
  <c r="GN14" i="14"/>
  <c r="GO26" i="14"/>
  <c r="GO31" i="14" s="1"/>
  <c r="GO14" i="14"/>
  <c r="GP26" i="14"/>
  <c r="GP31" i="14" s="1"/>
  <c r="GP14" i="14"/>
  <c r="GQ26" i="14"/>
  <c r="GQ31" i="14" s="1"/>
  <c r="GQ14" i="14"/>
  <c r="GR26" i="14"/>
  <c r="GR31" i="14" s="1"/>
  <c r="GR14" i="14"/>
  <c r="GS26" i="14"/>
  <c r="GS31" i="14" s="1"/>
  <c r="GS14" i="14"/>
  <c r="GT26" i="14"/>
  <c r="GT14" i="14"/>
  <c r="GT31" i="14"/>
  <c r="GU26" i="14"/>
  <c r="GU14" i="14"/>
  <c r="GU31" i="14" s="1"/>
  <c r="GV26" i="14"/>
  <c r="GV31" i="14" s="1"/>
  <c r="GV14" i="14"/>
  <c r="GW26" i="14"/>
  <c r="GW14" i="14"/>
  <c r="AE328" i="40"/>
  <c r="AY328" i="40"/>
  <c r="BD328" i="40"/>
  <c r="BC328" i="40"/>
  <c r="K328" i="40"/>
  <c r="BA328" i="40"/>
  <c r="BJ328" i="40"/>
  <c r="AE329" i="40"/>
  <c r="AY329" i="40"/>
  <c r="BD329" i="40"/>
  <c r="BC329" i="40"/>
  <c r="K329" i="40"/>
  <c r="BA329" i="40"/>
  <c r="BJ329" i="40"/>
  <c r="AE330" i="40"/>
  <c r="AY330" i="40" s="1"/>
  <c r="BD330" i="40"/>
  <c r="BC330" i="40"/>
  <c r="K330" i="40"/>
  <c r="BA330" i="40"/>
  <c r="BJ330" i="40"/>
  <c r="AE331" i="40"/>
  <c r="AY331" i="40" s="1"/>
  <c r="BD331" i="40"/>
  <c r="BC331" i="40"/>
  <c r="K331" i="40"/>
  <c r="BA331" i="40"/>
  <c r="BJ331" i="40"/>
  <c r="AE332" i="40"/>
  <c r="AY332" i="40"/>
  <c r="BD332" i="40"/>
  <c r="BC332" i="40"/>
  <c r="K332" i="40"/>
  <c r="BA332" i="40"/>
  <c r="BJ332" i="40"/>
  <c r="AE333" i="40"/>
  <c r="AY333" i="40"/>
  <c r="BD333" i="40"/>
  <c r="BC333" i="40"/>
  <c r="K333" i="40"/>
  <c r="BA333" i="40"/>
  <c r="BJ333" i="40"/>
  <c r="AE334" i="40"/>
  <c r="AY334" i="40" s="1"/>
  <c r="BD334" i="40"/>
  <c r="BC334" i="40"/>
  <c r="K334" i="40"/>
  <c r="BA334" i="40"/>
  <c r="BJ334" i="40"/>
  <c r="AE335" i="40"/>
  <c r="AY335" i="40" s="1"/>
  <c r="BD335" i="40"/>
  <c r="BC335" i="40"/>
  <c r="K335" i="40"/>
  <c r="BA335" i="40"/>
  <c r="BJ335" i="40"/>
  <c r="AE336" i="40"/>
  <c r="AY336" i="40"/>
  <c r="BD336" i="40"/>
  <c r="BC336" i="40"/>
  <c r="K336" i="40"/>
  <c r="BA336" i="40"/>
  <c r="BJ336" i="40"/>
  <c r="AE337" i="40"/>
  <c r="AY337" i="40"/>
  <c r="BD337" i="40"/>
  <c r="BC337" i="40"/>
  <c r="K337" i="40"/>
  <c r="BA337" i="40"/>
  <c r="BJ337" i="40"/>
  <c r="AE338" i="40"/>
  <c r="AY338" i="40"/>
  <c r="BD338" i="40"/>
  <c r="BC338" i="40"/>
  <c r="K338" i="40"/>
  <c r="BA338" i="40"/>
  <c r="BJ338" i="40"/>
  <c r="AE339" i="40"/>
  <c r="AY339" i="40" s="1"/>
  <c r="BD339" i="40"/>
  <c r="BC339" i="40"/>
  <c r="K339" i="40"/>
  <c r="BA339" i="40"/>
  <c r="BJ339" i="40"/>
  <c r="GY26" i="14"/>
  <c r="GY14" i="14"/>
  <c r="GY31" i="14"/>
  <c r="GZ26" i="14"/>
  <c r="GZ14" i="14"/>
  <c r="GZ31" i="14"/>
  <c r="HA26" i="14"/>
  <c r="HA31" i="14" s="1"/>
  <c r="HA14" i="14"/>
  <c r="HB26" i="14"/>
  <c r="HB31" i="14" s="1"/>
  <c r="HB14" i="14"/>
  <c r="HC26" i="14"/>
  <c r="HC14" i="14"/>
  <c r="HC31" i="14" s="1"/>
  <c r="HD26" i="14"/>
  <c r="HD31" i="14" s="1"/>
  <c r="HD14" i="14"/>
  <c r="HE26" i="14"/>
  <c r="HE31" i="14" s="1"/>
  <c r="HE14" i="14"/>
  <c r="HF26" i="14"/>
  <c r="HF31" i="14" s="1"/>
  <c r="HF14" i="14"/>
  <c r="HG26" i="14"/>
  <c r="HG14" i="14"/>
  <c r="HG31" i="14"/>
  <c r="HH26" i="14"/>
  <c r="HH14" i="14"/>
  <c r="HH31" i="14"/>
  <c r="HI26" i="14"/>
  <c r="HI31" i="14" s="1"/>
  <c r="HI14" i="14"/>
  <c r="HJ26" i="14"/>
  <c r="HJ31" i="14" s="1"/>
  <c r="HJ14" i="14"/>
  <c r="AE341" i="40"/>
  <c r="AY341" i="40"/>
  <c r="BD341" i="40"/>
  <c r="BC341" i="40"/>
  <c r="K341" i="40"/>
  <c r="BA341" i="40"/>
  <c r="BJ341" i="40"/>
  <c r="AE342" i="40"/>
  <c r="AY342" i="40"/>
  <c r="BD342" i="40"/>
  <c r="BC342" i="40"/>
  <c r="K342" i="40"/>
  <c r="BA342" i="40"/>
  <c r="BJ342" i="40"/>
  <c r="AE343" i="40"/>
  <c r="AY343" i="40" s="1"/>
  <c r="BD343" i="40"/>
  <c r="BC343" i="40"/>
  <c r="K343" i="40"/>
  <c r="BA343" i="40"/>
  <c r="BJ343" i="40"/>
  <c r="AE344" i="40"/>
  <c r="AY344" i="40" s="1"/>
  <c r="BD344" i="40"/>
  <c r="BC344" i="40"/>
  <c r="K344" i="40"/>
  <c r="BA344" i="40"/>
  <c r="BJ344" i="40"/>
  <c r="AE345" i="40"/>
  <c r="AY345" i="40"/>
  <c r="BD345" i="40"/>
  <c r="BC345" i="40"/>
  <c r="K345" i="40"/>
  <c r="BA345" i="40"/>
  <c r="BJ345" i="40"/>
  <c r="AE346" i="40"/>
  <c r="AY346" i="40" s="1"/>
  <c r="BD346" i="40"/>
  <c r="BC346" i="40"/>
  <c r="K346" i="40"/>
  <c r="BA346" i="40"/>
  <c r="BJ346" i="40"/>
  <c r="AE347" i="40"/>
  <c r="AY347" i="40" s="1"/>
  <c r="BD347" i="40"/>
  <c r="BC347" i="40"/>
  <c r="K347" i="40"/>
  <c r="BA347" i="40"/>
  <c r="BJ347" i="40"/>
  <c r="AE348" i="40"/>
  <c r="AY348" i="40" s="1"/>
  <c r="BD348" i="40"/>
  <c r="BC348" i="40"/>
  <c r="K348" i="40"/>
  <c r="BA348" i="40"/>
  <c r="BJ348" i="40"/>
  <c r="AE349" i="40"/>
  <c r="AY349" i="40"/>
  <c r="BD349" i="40"/>
  <c r="BC349" i="40"/>
  <c r="K349" i="40"/>
  <c r="BA349" i="40"/>
  <c r="BJ349" i="40"/>
  <c r="AE350" i="40"/>
  <c r="AY350" i="40" s="1"/>
  <c r="BD350" i="40"/>
  <c r="BC350" i="40"/>
  <c r="K350" i="40"/>
  <c r="Q350" i="40"/>
  <c r="Q351" i="40" s="1"/>
  <c r="Q352" i="40" s="1"/>
  <c r="BA350" i="40"/>
  <c r="BJ350" i="40"/>
  <c r="AE351" i="40"/>
  <c r="AY351" i="40" s="1"/>
  <c r="BD351" i="40"/>
  <c r="BC351" i="40"/>
  <c r="K351" i="40"/>
  <c r="BA351" i="40"/>
  <c r="BJ351" i="40"/>
  <c r="AE352" i="40"/>
  <c r="AY352" i="40" s="1"/>
  <c r="BD352" i="40"/>
  <c r="BC352" i="40"/>
  <c r="K352" i="40"/>
  <c r="BA352" i="40"/>
  <c r="BJ352" i="40"/>
  <c r="HL26" i="14"/>
  <c r="HL31" i="14" s="1"/>
  <c r="HL14" i="14"/>
  <c r="HM26" i="14"/>
  <c r="HM31" i="14" s="1"/>
  <c r="HM14" i="14"/>
  <c r="HN26" i="14"/>
  <c r="HN31" i="14" s="1"/>
  <c r="HN14" i="14"/>
  <c r="HO26" i="14"/>
  <c r="HO14" i="14"/>
  <c r="HO31" i="14"/>
  <c r="HP26" i="14"/>
  <c r="HP31" i="14" s="1"/>
  <c r="HP14" i="14"/>
  <c r="HQ26" i="14"/>
  <c r="HQ31" i="14" s="1"/>
  <c r="HQ14" i="14"/>
  <c r="HR26" i="14"/>
  <c r="HR14" i="14"/>
  <c r="HS26" i="14"/>
  <c r="HS14" i="14"/>
  <c r="HS31" i="14" s="1"/>
  <c r="HT26" i="14"/>
  <c r="HT31" i="14" s="1"/>
  <c r="HT14" i="14"/>
  <c r="HU26" i="14"/>
  <c r="HU31" i="14" s="1"/>
  <c r="HU14" i="14"/>
  <c r="HV26" i="14"/>
  <c r="HV31" i="14" s="1"/>
  <c r="HV14" i="14"/>
  <c r="HW26" i="14"/>
  <c r="HW14" i="14"/>
  <c r="HW31" i="14"/>
  <c r="B13" i="37"/>
  <c r="G13" i="37" s="1"/>
  <c r="B12" i="37"/>
  <c r="G12" i="37" s="1"/>
  <c r="B11" i="37"/>
  <c r="G11" i="37" s="1"/>
  <c r="AA17" i="41"/>
  <c r="AA18" i="41"/>
  <c r="AA19" i="41"/>
  <c r="AA20" i="41"/>
  <c r="AA21" i="41"/>
  <c r="AA22" i="41"/>
  <c r="AA23" i="41"/>
  <c r="AA24" i="41"/>
  <c r="AA25" i="41"/>
  <c r="AA26" i="41"/>
  <c r="AA27" i="41"/>
  <c r="AA28" i="41"/>
  <c r="AA29" i="41"/>
  <c r="AA30" i="41"/>
  <c r="AA31" i="41"/>
  <c r="AA32" i="41"/>
  <c r="AA33" i="41"/>
  <c r="AA34" i="41"/>
  <c r="AA35" i="41"/>
  <c r="AA36" i="41"/>
  <c r="AA37" i="41"/>
  <c r="AA38" i="41"/>
  <c r="AA39" i="41"/>
  <c r="AA40" i="41"/>
  <c r="AA41" i="41"/>
  <c r="AA42" i="41"/>
  <c r="AA43" i="41"/>
  <c r="AA44" i="41"/>
  <c r="AA45" i="41"/>
  <c r="AA46" i="41"/>
  <c r="AA47" i="41"/>
  <c r="AA48" i="41"/>
  <c r="AA49" i="41"/>
  <c r="AA50" i="41"/>
  <c r="AA51" i="41"/>
  <c r="AA52" i="41"/>
  <c r="AA53" i="41"/>
  <c r="AA54" i="41"/>
  <c r="AA55" i="41"/>
  <c r="AA56" i="41"/>
  <c r="AA57" i="41"/>
  <c r="AA58" i="41"/>
  <c r="AA59" i="41"/>
  <c r="AA60" i="41"/>
  <c r="AA61" i="41"/>
  <c r="AA62" i="41"/>
  <c r="AA63" i="41"/>
  <c r="AA64" i="41"/>
  <c r="AA65" i="41"/>
  <c r="AA66" i="41"/>
  <c r="AA67" i="41"/>
  <c r="AA68" i="41"/>
  <c r="AA69" i="41"/>
  <c r="AA70" i="41"/>
  <c r="AA71" i="41"/>
  <c r="AA72" i="41"/>
  <c r="AA73" i="41"/>
  <c r="AA74" i="41"/>
  <c r="AA75" i="41"/>
  <c r="AA76" i="41"/>
  <c r="AA77" i="41"/>
  <c r="AA78" i="41"/>
  <c r="AA79" i="41"/>
  <c r="AA80" i="41"/>
  <c r="AA81" i="41"/>
  <c r="AA82" i="41"/>
  <c r="AA83" i="41"/>
  <c r="AA84" i="41"/>
  <c r="AA85" i="41"/>
  <c r="AA86" i="41"/>
  <c r="AA87" i="41"/>
  <c r="AA88" i="41"/>
  <c r="AA89" i="41"/>
  <c r="AA90" i="41"/>
  <c r="AA91" i="41"/>
  <c r="AA92" i="41"/>
  <c r="AA93" i="41"/>
  <c r="AA94" i="41"/>
  <c r="AA95" i="41"/>
  <c r="AA96" i="41"/>
  <c r="AA97" i="41"/>
  <c r="AA98" i="41"/>
  <c r="AA99" i="41"/>
  <c r="AA100" i="41"/>
  <c r="AA101" i="41"/>
  <c r="AA102" i="41"/>
  <c r="AA103" i="41"/>
  <c r="AA104" i="41"/>
  <c r="AA105" i="41"/>
  <c r="AA106" i="41"/>
  <c r="AA107" i="41"/>
  <c r="AA108" i="41"/>
  <c r="AA109" i="41"/>
  <c r="AA110" i="41"/>
  <c r="AA111" i="41"/>
  <c r="AA112" i="41"/>
  <c r="AA113" i="41"/>
  <c r="AA114" i="41"/>
  <c r="AA115" i="41"/>
  <c r="AA116" i="41"/>
  <c r="AA117" i="41"/>
  <c r="AA118" i="41"/>
  <c r="AA119" i="41"/>
  <c r="AA120" i="41"/>
  <c r="AA121" i="41"/>
  <c r="AA122" i="41"/>
  <c r="AA123" i="41"/>
  <c r="AA124" i="41"/>
  <c r="AA125" i="41"/>
  <c r="AA126" i="41"/>
  <c r="AA127" i="41"/>
  <c r="AA128" i="41"/>
  <c r="AA129" i="41"/>
  <c r="AA130" i="41"/>
  <c r="AA131" i="41"/>
  <c r="AA132" i="41"/>
  <c r="AA133" i="41"/>
  <c r="AA134" i="41"/>
  <c r="AA135" i="41"/>
  <c r="AA136" i="41"/>
  <c r="AA137" i="41"/>
  <c r="AA138" i="41"/>
  <c r="AA139" i="41"/>
  <c r="AA140" i="41"/>
  <c r="AA141" i="41"/>
  <c r="AA142" i="41"/>
  <c r="AA143" i="41"/>
  <c r="AA144" i="41"/>
  <c r="AA145" i="41"/>
  <c r="AA146" i="41"/>
  <c r="AA147" i="41"/>
  <c r="AA148" i="41"/>
  <c r="AA149" i="41"/>
  <c r="AA150" i="41"/>
  <c r="AA151" i="41"/>
  <c r="AA152" i="41"/>
  <c r="AA153" i="41"/>
  <c r="AA154" i="41"/>
  <c r="AA155" i="41"/>
  <c r="AA156" i="41"/>
  <c r="AA157" i="41"/>
  <c r="AA158" i="41"/>
  <c r="AA159" i="41"/>
  <c r="AA160" i="41"/>
  <c r="AA161" i="41"/>
  <c r="AA162" i="41"/>
  <c r="AA163" i="41"/>
  <c r="AA164" i="41"/>
  <c r="AA165" i="41"/>
  <c r="AA166" i="41"/>
  <c r="AA167" i="41"/>
  <c r="AA168" i="41"/>
  <c r="AA169" i="41"/>
  <c r="AA170" i="41"/>
  <c r="AA171" i="41"/>
  <c r="AA172" i="41"/>
  <c r="AA173" i="41"/>
  <c r="AA174" i="41"/>
  <c r="AA175" i="41"/>
  <c r="AA176" i="41"/>
  <c r="AA177" i="41"/>
  <c r="AA178" i="41"/>
  <c r="AA179" i="41"/>
  <c r="AA180" i="41"/>
  <c r="AA181" i="41"/>
  <c r="AA182" i="41"/>
  <c r="AA183" i="41"/>
  <c r="AA184" i="41"/>
  <c r="AA185" i="41"/>
  <c r="AA186" i="41"/>
  <c r="AA187" i="41"/>
  <c r="AA188" i="41"/>
  <c r="AA189" i="41"/>
  <c r="AA190" i="41"/>
  <c r="AA191" i="41"/>
  <c r="AA192" i="41"/>
  <c r="AA193" i="41"/>
  <c r="AA194" i="41"/>
  <c r="AA195" i="41"/>
  <c r="AA196" i="41"/>
  <c r="AA197" i="41"/>
  <c r="AA198" i="41"/>
  <c r="AA199" i="41"/>
  <c r="AA200" i="41"/>
  <c r="AA201" i="41"/>
  <c r="AA202" i="41"/>
  <c r="AA203" i="41"/>
  <c r="AA204" i="41"/>
  <c r="AA205" i="41"/>
  <c r="AA206" i="41"/>
  <c r="AA207" i="41"/>
  <c r="AA208" i="41"/>
  <c r="AA209" i="41"/>
  <c r="AA210" i="41"/>
  <c r="AA211" i="41"/>
  <c r="AA212" i="41"/>
  <c r="AA213" i="41"/>
  <c r="AA214" i="41"/>
  <c r="AA215" i="41"/>
  <c r="AA216" i="41"/>
  <c r="AA217" i="41"/>
  <c r="AA218" i="41"/>
  <c r="AA219" i="41"/>
  <c r="AA220" i="41"/>
  <c r="AA221" i="41"/>
  <c r="AA222" i="41"/>
  <c r="AA223" i="41"/>
  <c r="AA224" i="41"/>
  <c r="AA225" i="41"/>
  <c r="AA226" i="41"/>
  <c r="AA227" i="41"/>
  <c r="AA228" i="41"/>
  <c r="AA229" i="41"/>
  <c r="AA230" i="41"/>
  <c r="AA231" i="41"/>
  <c r="AA232" i="41"/>
  <c r="AA233" i="41"/>
  <c r="AA234" i="41"/>
  <c r="AA235" i="41"/>
  <c r="AA236" i="41"/>
  <c r="AA237" i="41"/>
  <c r="AA238" i="41"/>
  <c r="AA239" i="41"/>
  <c r="AA240" i="41"/>
  <c r="AA241" i="41"/>
  <c r="AA242" i="41"/>
  <c r="AA243" i="41"/>
  <c r="AA244" i="41"/>
  <c r="AA245" i="41"/>
  <c r="AA246" i="41"/>
  <c r="AA247" i="41"/>
  <c r="AA248" i="41"/>
  <c r="AA249" i="41"/>
  <c r="AA250" i="41"/>
  <c r="AA251" i="41"/>
  <c r="AA252" i="41"/>
  <c r="AA253" i="41"/>
  <c r="AA254" i="41"/>
  <c r="AA255" i="41"/>
  <c r="AA256" i="41"/>
  <c r="AA257" i="41"/>
  <c r="AA258" i="41"/>
  <c r="AA259" i="41"/>
  <c r="AA260" i="41"/>
  <c r="AA261" i="41"/>
  <c r="AA262" i="41"/>
  <c r="AA263" i="41"/>
  <c r="AA264" i="41"/>
  <c r="AA265" i="41"/>
  <c r="AA266" i="41"/>
  <c r="AA267" i="41"/>
  <c r="AA268" i="41"/>
  <c r="AA269" i="41"/>
  <c r="AA270" i="41"/>
  <c r="AA271" i="41"/>
  <c r="AA272" i="41"/>
  <c r="AA273" i="41"/>
  <c r="AA274" i="41"/>
  <c r="AA275" i="41"/>
  <c r="AA276" i="41"/>
  <c r="AA277" i="41"/>
  <c r="AA278" i="41"/>
  <c r="AA279" i="41"/>
  <c r="AA280" i="41"/>
  <c r="AA281" i="41"/>
  <c r="AA282" i="41"/>
  <c r="AA283" i="41"/>
  <c r="AA284" i="41"/>
  <c r="AA285" i="41"/>
  <c r="AA286" i="41"/>
  <c r="AA287" i="41"/>
  <c r="AA288" i="41"/>
  <c r="AA289" i="41"/>
  <c r="AA290" i="41"/>
  <c r="AA291" i="41"/>
  <c r="AA292" i="41"/>
  <c r="AA293" i="41"/>
  <c r="AA294" i="41"/>
  <c r="AA295" i="41"/>
  <c r="AA296" i="41"/>
  <c r="AA297" i="41"/>
  <c r="AA298" i="41"/>
  <c r="AA299" i="41"/>
  <c r="AA300" i="41"/>
  <c r="AA301" i="41"/>
  <c r="AA302" i="41"/>
  <c r="AA303" i="41"/>
  <c r="AA304" i="41"/>
  <c r="AA305" i="41"/>
  <c r="AA306" i="41"/>
  <c r="AA307" i="41"/>
  <c r="AA308" i="41"/>
  <c r="AA309" i="41"/>
  <c r="AA310" i="41"/>
  <c r="AA311" i="41"/>
  <c r="AA312" i="41"/>
  <c r="AA313" i="41"/>
  <c r="AA314" i="41"/>
  <c r="AA315" i="41"/>
  <c r="AA316" i="41"/>
  <c r="AA317" i="41"/>
  <c r="AA318" i="41"/>
  <c r="AA319" i="41"/>
  <c r="AA320" i="41"/>
  <c r="AA321" i="41"/>
  <c r="AA322" i="41"/>
  <c r="AA323" i="41"/>
  <c r="AA324" i="41"/>
  <c r="AA325" i="41"/>
  <c r="AA326" i="41"/>
  <c r="AA327" i="41"/>
  <c r="AA328" i="41"/>
  <c r="AA329" i="41"/>
  <c r="AA330" i="41"/>
  <c r="AA331" i="41"/>
  <c r="AA332" i="41"/>
  <c r="AA333" i="41"/>
  <c r="AA334" i="41"/>
  <c r="AA335" i="41"/>
  <c r="AA336" i="41"/>
  <c r="AA337" i="41"/>
  <c r="AA338" i="41"/>
  <c r="AA339" i="41"/>
  <c r="AA340" i="41"/>
  <c r="AA341" i="41"/>
  <c r="AA342" i="41"/>
  <c r="AA343" i="41"/>
  <c r="AA344" i="41"/>
  <c r="AA345" i="41"/>
  <c r="AA346" i="41"/>
  <c r="AA347" i="41"/>
  <c r="AA348" i="41"/>
  <c r="AA349" i="41"/>
  <c r="AA350" i="41"/>
  <c r="AA351" i="41"/>
  <c r="AA352" i="41"/>
  <c r="AA353" i="41"/>
  <c r="AA354" i="41"/>
  <c r="AA355" i="41"/>
  <c r="AA356" i="41"/>
  <c r="AA357" i="41"/>
  <c r="AA358" i="41"/>
  <c r="AA359" i="41"/>
  <c r="AA360" i="41"/>
  <c r="AA361" i="41"/>
  <c r="AA362" i="41"/>
  <c r="AA363" i="41"/>
  <c r="AA364" i="41"/>
  <c r="AA365" i="41"/>
  <c r="AA366" i="41"/>
  <c r="AA367" i="41"/>
  <c r="AA368" i="41"/>
  <c r="AA369" i="41"/>
  <c r="AA370" i="41"/>
  <c r="AA371" i="41"/>
  <c r="AA372" i="41"/>
  <c r="AA373" i="41"/>
  <c r="AA374" i="41"/>
  <c r="AA375" i="41"/>
  <c r="AA376" i="41"/>
  <c r="AA377" i="41"/>
  <c r="AA378" i="41"/>
  <c r="AA379" i="41"/>
  <c r="AA380" i="41"/>
  <c r="AA381" i="41"/>
  <c r="AA382" i="41"/>
  <c r="AA383" i="41"/>
  <c r="AA384" i="41"/>
  <c r="AA385" i="41"/>
  <c r="AA386" i="41"/>
  <c r="AA387" i="41"/>
  <c r="AA388" i="41"/>
  <c r="AA389" i="41"/>
  <c r="AA390" i="41"/>
  <c r="AA391" i="41"/>
  <c r="AA16" i="41"/>
  <c r="V17" i="41"/>
  <c r="V18" i="41"/>
  <c r="V19" i="41"/>
  <c r="V20" i="41"/>
  <c r="V21" i="41"/>
  <c r="V22" i="41"/>
  <c r="V23" i="41"/>
  <c r="V24" i="41"/>
  <c r="V25" i="41"/>
  <c r="V26" i="41"/>
  <c r="V27" i="41"/>
  <c r="V28" i="41"/>
  <c r="V29" i="41"/>
  <c r="V30" i="41"/>
  <c r="V31" i="41"/>
  <c r="V32" i="41"/>
  <c r="V33" i="41"/>
  <c r="V34" i="41"/>
  <c r="V35" i="41"/>
  <c r="V36" i="41"/>
  <c r="V37" i="41"/>
  <c r="V38" i="41"/>
  <c r="V39" i="41"/>
  <c r="V40" i="41"/>
  <c r="V41" i="41"/>
  <c r="V42" i="41"/>
  <c r="V43" i="41"/>
  <c r="V44" i="41"/>
  <c r="V45" i="41"/>
  <c r="V46" i="41"/>
  <c r="V47" i="41"/>
  <c r="V48" i="41"/>
  <c r="V49" i="41"/>
  <c r="V50" i="41"/>
  <c r="V51" i="41"/>
  <c r="V52" i="41"/>
  <c r="V53" i="41"/>
  <c r="V54" i="41"/>
  <c r="V55" i="41"/>
  <c r="V56" i="41"/>
  <c r="V57" i="41"/>
  <c r="V58" i="41"/>
  <c r="V59" i="41"/>
  <c r="V60" i="41"/>
  <c r="V61" i="41"/>
  <c r="V62" i="41"/>
  <c r="V63" i="41"/>
  <c r="V64" i="41"/>
  <c r="V65" i="41"/>
  <c r="V66" i="41"/>
  <c r="V67" i="41"/>
  <c r="V68" i="41"/>
  <c r="V69" i="41"/>
  <c r="V70" i="41"/>
  <c r="V71" i="41"/>
  <c r="V72" i="41"/>
  <c r="V73" i="41"/>
  <c r="V74" i="41"/>
  <c r="V75" i="41"/>
  <c r="V76" i="41"/>
  <c r="V77" i="41"/>
  <c r="V78" i="41"/>
  <c r="V79" i="41"/>
  <c r="V80" i="41"/>
  <c r="V81" i="41"/>
  <c r="V82" i="41"/>
  <c r="V83" i="41"/>
  <c r="V84" i="41"/>
  <c r="V85" i="41"/>
  <c r="V86" i="41"/>
  <c r="V87" i="41"/>
  <c r="V88" i="41"/>
  <c r="V89" i="41"/>
  <c r="V90" i="41"/>
  <c r="V91" i="41"/>
  <c r="V92" i="41"/>
  <c r="V93" i="41"/>
  <c r="V94" i="41"/>
  <c r="V95" i="41"/>
  <c r="V96" i="41"/>
  <c r="V97" i="41"/>
  <c r="V98" i="41"/>
  <c r="V99" i="41"/>
  <c r="V100" i="41"/>
  <c r="V101" i="41"/>
  <c r="V102" i="41"/>
  <c r="V103" i="41"/>
  <c r="V104" i="41"/>
  <c r="V105" i="41"/>
  <c r="V106" i="41"/>
  <c r="V107" i="41"/>
  <c r="V108" i="41"/>
  <c r="V109" i="41"/>
  <c r="V110" i="41"/>
  <c r="V111" i="41"/>
  <c r="V112" i="41"/>
  <c r="V113" i="41"/>
  <c r="V114" i="41"/>
  <c r="V115" i="41"/>
  <c r="V116" i="41"/>
  <c r="V117" i="41"/>
  <c r="V118" i="41"/>
  <c r="V119" i="41"/>
  <c r="V120" i="41"/>
  <c r="V121" i="41"/>
  <c r="V122" i="41"/>
  <c r="V123" i="41"/>
  <c r="V124" i="41"/>
  <c r="V125" i="41"/>
  <c r="V126" i="41"/>
  <c r="V127" i="41"/>
  <c r="V128" i="41"/>
  <c r="V129" i="41"/>
  <c r="V130" i="41"/>
  <c r="V131" i="41"/>
  <c r="V132" i="41"/>
  <c r="V133" i="41"/>
  <c r="V134" i="41"/>
  <c r="V135" i="41"/>
  <c r="V136" i="41"/>
  <c r="V137" i="41"/>
  <c r="V138" i="41"/>
  <c r="V139" i="41"/>
  <c r="V140" i="41"/>
  <c r="V141" i="41"/>
  <c r="V142" i="41"/>
  <c r="V143" i="41"/>
  <c r="V144" i="41"/>
  <c r="V145" i="41"/>
  <c r="V146" i="41"/>
  <c r="V147" i="41"/>
  <c r="V148" i="41"/>
  <c r="V149" i="41"/>
  <c r="V150" i="41"/>
  <c r="V151" i="41"/>
  <c r="V152" i="41"/>
  <c r="V153" i="41"/>
  <c r="V154" i="41"/>
  <c r="V155" i="41"/>
  <c r="V156" i="41"/>
  <c r="V157" i="41"/>
  <c r="V158" i="41"/>
  <c r="V159" i="41"/>
  <c r="V160" i="41"/>
  <c r="V161" i="41"/>
  <c r="V162" i="41"/>
  <c r="V163" i="41"/>
  <c r="V164" i="41"/>
  <c r="V165" i="41"/>
  <c r="V166" i="41"/>
  <c r="V167" i="41"/>
  <c r="V168" i="41"/>
  <c r="V169" i="41"/>
  <c r="V170" i="41"/>
  <c r="V171" i="41"/>
  <c r="V172" i="41"/>
  <c r="V173" i="41"/>
  <c r="V174" i="41"/>
  <c r="V175" i="41"/>
  <c r="V176" i="41"/>
  <c r="V177" i="41"/>
  <c r="V178" i="41"/>
  <c r="V179" i="41"/>
  <c r="V180" i="41"/>
  <c r="V181" i="41"/>
  <c r="V182" i="41"/>
  <c r="V183" i="41"/>
  <c r="V184" i="41"/>
  <c r="V185" i="41"/>
  <c r="V186" i="41"/>
  <c r="V187" i="41"/>
  <c r="V188" i="41"/>
  <c r="V189" i="41"/>
  <c r="V190" i="41"/>
  <c r="V191" i="41"/>
  <c r="V192" i="41"/>
  <c r="V193" i="41"/>
  <c r="V194" i="41"/>
  <c r="V195" i="41"/>
  <c r="V196" i="41"/>
  <c r="V197" i="41"/>
  <c r="V198" i="41"/>
  <c r="V199" i="41"/>
  <c r="V200" i="41"/>
  <c r="V201" i="41"/>
  <c r="V202" i="41"/>
  <c r="V203" i="41"/>
  <c r="V204" i="41"/>
  <c r="V205" i="41"/>
  <c r="V206" i="41"/>
  <c r="V207" i="41"/>
  <c r="V208" i="41"/>
  <c r="V209" i="41"/>
  <c r="V210" i="41"/>
  <c r="V211" i="41"/>
  <c r="V212" i="41"/>
  <c r="V213" i="41"/>
  <c r="V214" i="41"/>
  <c r="V215" i="41"/>
  <c r="V216" i="41"/>
  <c r="V217" i="41"/>
  <c r="V218" i="41"/>
  <c r="V219" i="41"/>
  <c r="V220" i="41"/>
  <c r="V221" i="41"/>
  <c r="V222" i="41"/>
  <c r="V223" i="41"/>
  <c r="V224" i="41"/>
  <c r="V225" i="41"/>
  <c r="V226" i="41"/>
  <c r="V227" i="41"/>
  <c r="V228" i="41"/>
  <c r="V229" i="41"/>
  <c r="V230" i="41"/>
  <c r="V231" i="41"/>
  <c r="V232" i="41"/>
  <c r="V233" i="41"/>
  <c r="V234" i="41"/>
  <c r="V235" i="41"/>
  <c r="V236" i="41"/>
  <c r="V237" i="41"/>
  <c r="V238" i="41"/>
  <c r="V239" i="41"/>
  <c r="V240" i="41"/>
  <c r="V241" i="41"/>
  <c r="V242" i="41"/>
  <c r="V243" i="41"/>
  <c r="V244" i="41"/>
  <c r="V245" i="41"/>
  <c r="V246" i="41"/>
  <c r="V247" i="41"/>
  <c r="V248" i="41"/>
  <c r="V249" i="41"/>
  <c r="V250" i="41"/>
  <c r="V251" i="41"/>
  <c r="V252" i="41"/>
  <c r="V253" i="41"/>
  <c r="V254" i="41"/>
  <c r="V255" i="41"/>
  <c r="V256" i="41"/>
  <c r="V257" i="41"/>
  <c r="V258" i="41"/>
  <c r="V259" i="41"/>
  <c r="V260" i="41"/>
  <c r="V261" i="41"/>
  <c r="V262" i="41"/>
  <c r="V263" i="41"/>
  <c r="V264" i="41"/>
  <c r="V265" i="41"/>
  <c r="V266" i="41"/>
  <c r="V267" i="41"/>
  <c r="V268" i="41"/>
  <c r="V269" i="41"/>
  <c r="V270" i="41"/>
  <c r="V271" i="41"/>
  <c r="V272" i="41"/>
  <c r="V273" i="41"/>
  <c r="V274" i="41"/>
  <c r="V275" i="41"/>
  <c r="V276" i="41"/>
  <c r="V277" i="41"/>
  <c r="V278" i="41"/>
  <c r="V279" i="41"/>
  <c r="V280" i="41"/>
  <c r="V281" i="41"/>
  <c r="V282" i="41"/>
  <c r="V283" i="41"/>
  <c r="V284" i="41"/>
  <c r="V285" i="41"/>
  <c r="V286" i="41"/>
  <c r="V287" i="41"/>
  <c r="V288" i="41"/>
  <c r="V289" i="41"/>
  <c r="V290" i="41"/>
  <c r="V291" i="41"/>
  <c r="V292" i="41"/>
  <c r="V293" i="41"/>
  <c r="V294" i="41"/>
  <c r="V295" i="41"/>
  <c r="V296" i="41"/>
  <c r="V297" i="41"/>
  <c r="V298" i="41"/>
  <c r="V299" i="41"/>
  <c r="V300" i="41"/>
  <c r="V301" i="41"/>
  <c r="V302" i="41"/>
  <c r="V303" i="41"/>
  <c r="V304" i="41"/>
  <c r="V305" i="41"/>
  <c r="V306" i="41"/>
  <c r="V307" i="41"/>
  <c r="V308" i="41"/>
  <c r="V309" i="41"/>
  <c r="V310" i="41"/>
  <c r="V311" i="41"/>
  <c r="V312" i="41"/>
  <c r="V313" i="41"/>
  <c r="V314" i="41"/>
  <c r="V315" i="41"/>
  <c r="V316" i="41"/>
  <c r="V317" i="41"/>
  <c r="V318" i="41"/>
  <c r="V319" i="41"/>
  <c r="V320" i="41"/>
  <c r="V321" i="41"/>
  <c r="V322" i="41"/>
  <c r="V323" i="41"/>
  <c r="V324" i="41"/>
  <c r="V325" i="41"/>
  <c r="V326" i="41"/>
  <c r="V327" i="41"/>
  <c r="V328" i="41"/>
  <c r="V329" i="41"/>
  <c r="V330" i="41"/>
  <c r="V331" i="41"/>
  <c r="V332" i="41"/>
  <c r="V333" i="41"/>
  <c r="V334" i="41"/>
  <c r="V335" i="41"/>
  <c r="V336" i="41"/>
  <c r="V337" i="41"/>
  <c r="V338" i="41"/>
  <c r="V339" i="41"/>
  <c r="V340" i="41"/>
  <c r="V341" i="41"/>
  <c r="V342" i="41"/>
  <c r="V343" i="41"/>
  <c r="V344" i="41"/>
  <c r="V345" i="41"/>
  <c r="V346" i="41"/>
  <c r="V347" i="41"/>
  <c r="V348" i="41"/>
  <c r="V349" i="41"/>
  <c r="V350" i="41"/>
  <c r="V351" i="41"/>
  <c r="V352" i="41"/>
  <c r="V353" i="41"/>
  <c r="V354" i="41"/>
  <c r="V355" i="41"/>
  <c r="V356" i="41"/>
  <c r="V357" i="41"/>
  <c r="V358" i="41"/>
  <c r="V359" i="41"/>
  <c r="V360" i="41"/>
  <c r="V361" i="41"/>
  <c r="V362" i="41"/>
  <c r="V363" i="41"/>
  <c r="V364" i="41"/>
  <c r="V365" i="41"/>
  <c r="V366" i="41"/>
  <c r="V367" i="41"/>
  <c r="V368" i="41"/>
  <c r="V369" i="41"/>
  <c r="V370" i="41"/>
  <c r="V371" i="41"/>
  <c r="V372" i="41"/>
  <c r="V373" i="41"/>
  <c r="V374" i="41"/>
  <c r="V375" i="41"/>
  <c r="V376" i="41"/>
  <c r="V377" i="41"/>
  <c r="V378" i="41"/>
  <c r="V379" i="41"/>
  <c r="V380" i="41"/>
  <c r="V381" i="41"/>
  <c r="V382" i="41"/>
  <c r="V383" i="41"/>
  <c r="V384" i="41"/>
  <c r="V385" i="41"/>
  <c r="V386" i="41"/>
  <c r="V387" i="41"/>
  <c r="V388" i="41"/>
  <c r="V389" i="41"/>
  <c r="V390" i="41"/>
  <c r="V391" i="41"/>
  <c r="V16" i="41"/>
  <c r="AC16" i="41"/>
  <c r="AC17" i="41"/>
  <c r="AC18" i="41"/>
  <c r="AC19" i="41"/>
  <c r="AC20" i="41"/>
  <c r="AC21" i="41"/>
  <c r="AC22" i="41"/>
  <c r="AC23" i="41"/>
  <c r="AC24" i="41"/>
  <c r="AC25" i="41"/>
  <c r="AC26" i="41"/>
  <c r="AC27" i="41"/>
  <c r="AC28" i="41"/>
  <c r="AC29" i="41"/>
  <c r="AC30" i="41"/>
  <c r="AC31" i="41"/>
  <c r="AC32" i="41"/>
  <c r="AC33" i="41"/>
  <c r="AC34" i="41"/>
  <c r="AC35" i="41"/>
  <c r="AC36" i="41"/>
  <c r="AC37" i="41"/>
  <c r="AC38" i="41"/>
  <c r="AC39" i="41"/>
  <c r="AC40" i="41"/>
  <c r="AC41" i="41"/>
  <c r="AC42" i="41"/>
  <c r="AC43" i="41"/>
  <c r="AC44" i="41"/>
  <c r="AC45" i="41"/>
  <c r="AC46" i="41"/>
  <c r="AC47" i="41"/>
  <c r="AC48" i="41"/>
  <c r="AC49" i="41"/>
  <c r="AC50" i="41"/>
  <c r="AC51" i="41"/>
  <c r="AC52" i="41"/>
  <c r="AC53" i="41"/>
  <c r="AC54" i="41"/>
  <c r="AC55" i="41"/>
  <c r="AC56" i="41"/>
  <c r="AC57" i="41"/>
  <c r="AC58" i="41"/>
  <c r="AC59" i="41"/>
  <c r="AC60" i="41"/>
  <c r="AC61" i="41"/>
  <c r="AC62" i="41"/>
  <c r="AC63" i="41"/>
  <c r="AC64" i="41"/>
  <c r="AC65" i="41"/>
  <c r="AC66" i="41"/>
  <c r="AC67" i="41"/>
  <c r="AC68" i="41"/>
  <c r="AC69" i="41"/>
  <c r="AC70" i="41"/>
  <c r="AC71" i="41"/>
  <c r="AC72" i="41"/>
  <c r="AC73" i="41"/>
  <c r="AC74" i="41"/>
  <c r="AC75" i="41"/>
  <c r="AC76" i="41"/>
  <c r="AC77" i="41"/>
  <c r="AC78" i="41"/>
  <c r="AC79" i="41"/>
  <c r="AC80" i="41"/>
  <c r="AC81" i="41"/>
  <c r="AC82" i="41"/>
  <c r="AC83" i="41"/>
  <c r="AC84" i="41"/>
  <c r="AC85" i="41"/>
  <c r="AC86" i="41"/>
  <c r="AC87" i="41"/>
  <c r="AC88" i="41"/>
  <c r="AC89" i="41"/>
  <c r="AC90" i="41"/>
  <c r="AC91" i="41"/>
  <c r="AC92" i="41"/>
  <c r="AC93" i="41"/>
  <c r="AC94" i="41"/>
  <c r="AC95" i="41"/>
  <c r="AC96" i="41"/>
  <c r="AC97" i="41"/>
  <c r="AC98" i="41"/>
  <c r="AC99" i="41"/>
  <c r="AC100" i="41"/>
  <c r="AC101" i="41"/>
  <c r="AC102" i="41"/>
  <c r="AC103" i="41"/>
  <c r="AC104" i="41"/>
  <c r="AC105" i="41"/>
  <c r="AC106" i="41"/>
  <c r="AC107" i="41"/>
  <c r="AC108" i="41"/>
  <c r="AC109" i="41"/>
  <c r="AC110" i="41"/>
  <c r="AC111" i="41"/>
  <c r="AC112" i="41"/>
  <c r="AC113" i="41"/>
  <c r="AC114" i="41"/>
  <c r="AC115" i="41"/>
  <c r="AC116" i="41"/>
  <c r="AC117" i="41"/>
  <c r="AC118" i="41"/>
  <c r="AC119" i="41"/>
  <c r="AC120" i="41"/>
  <c r="AC121" i="41"/>
  <c r="AC122" i="41"/>
  <c r="AC123" i="41"/>
  <c r="AC124" i="41"/>
  <c r="AC125" i="41"/>
  <c r="AC126" i="41"/>
  <c r="AC127" i="41"/>
  <c r="AC128" i="41"/>
  <c r="AC129" i="41"/>
  <c r="AC130" i="41"/>
  <c r="AC131" i="41"/>
  <c r="AC132" i="41"/>
  <c r="AC133" i="41"/>
  <c r="AC134" i="41"/>
  <c r="AC135" i="41"/>
  <c r="AC136" i="41"/>
  <c r="AC137" i="41"/>
  <c r="AC138" i="41"/>
  <c r="AC139" i="41"/>
  <c r="AC140" i="41"/>
  <c r="AC141" i="41"/>
  <c r="AC142" i="41"/>
  <c r="AC143" i="41"/>
  <c r="AC144" i="41"/>
  <c r="AC145" i="41"/>
  <c r="AC146" i="41"/>
  <c r="AC147" i="41"/>
  <c r="AC148" i="41"/>
  <c r="AC149" i="41"/>
  <c r="AC150" i="41"/>
  <c r="AC151" i="41"/>
  <c r="AC152" i="41"/>
  <c r="AC153" i="41"/>
  <c r="AC154" i="41"/>
  <c r="AC155" i="41"/>
  <c r="AC156" i="41"/>
  <c r="AC157" i="41"/>
  <c r="AC158" i="41"/>
  <c r="AC159" i="41"/>
  <c r="AC160" i="41"/>
  <c r="AC161" i="41"/>
  <c r="AC162" i="41"/>
  <c r="AC163" i="41"/>
  <c r="AC164" i="41"/>
  <c r="AC165" i="41"/>
  <c r="AC166" i="41"/>
  <c r="AC167" i="41"/>
  <c r="AC168" i="41"/>
  <c r="AC169" i="41"/>
  <c r="AC170" i="41"/>
  <c r="AC171" i="41"/>
  <c r="AC172" i="41"/>
  <c r="AC173" i="41"/>
  <c r="AC174" i="41"/>
  <c r="AC175" i="41"/>
  <c r="AC176" i="41"/>
  <c r="AC177" i="41"/>
  <c r="AC178" i="41"/>
  <c r="AC179" i="41"/>
  <c r="AC180" i="41"/>
  <c r="AC181" i="41"/>
  <c r="AC182" i="41"/>
  <c r="AC183" i="41"/>
  <c r="AC184" i="41"/>
  <c r="AC185" i="41"/>
  <c r="AC186" i="41"/>
  <c r="AC187" i="41"/>
  <c r="AC188" i="41"/>
  <c r="AC189" i="41"/>
  <c r="AC190" i="41"/>
  <c r="AC191" i="41"/>
  <c r="AC192" i="41"/>
  <c r="AC193" i="41"/>
  <c r="AC194" i="41"/>
  <c r="AC195" i="41"/>
  <c r="AC196" i="41"/>
  <c r="AC197" i="41"/>
  <c r="AC198" i="41"/>
  <c r="AC199" i="41"/>
  <c r="AC200" i="41"/>
  <c r="AC201" i="41"/>
  <c r="AC202" i="41"/>
  <c r="AC203" i="41"/>
  <c r="AC204" i="41"/>
  <c r="AC205" i="41"/>
  <c r="AC206" i="41"/>
  <c r="AC207" i="41"/>
  <c r="AC208" i="41"/>
  <c r="AC209" i="41"/>
  <c r="AC210" i="41"/>
  <c r="AC211" i="41"/>
  <c r="AC212" i="41"/>
  <c r="AC213" i="41"/>
  <c r="AC214" i="41"/>
  <c r="AC215" i="41"/>
  <c r="AC216" i="41"/>
  <c r="AC217" i="41"/>
  <c r="AC218" i="41"/>
  <c r="AC219" i="41"/>
  <c r="AC220" i="41"/>
  <c r="AC221" i="41"/>
  <c r="AC222" i="41"/>
  <c r="AC223" i="41"/>
  <c r="AC224" i="41"/>
  <c r="AC225" i="41"/>
  <c r="AC226" i="41"/>
  <c r="AC227" i="41"/>
  <c r="AC228" i="41"/>
  <c r="AC229" i="41"/>
  <c r="AC230" i="41"/>
  <c r="AC231" i="41"/>
  <c r="AC232" i="41"/>
  <c r="AC233" i="41"/>
  <c r="AC234" i="41"/>
  <c r="AC235" i="41"/>
  <c r="AC236" i="41"/>
  <c r="AC237" i="41"/>
  <c r="AC238" i="41"/>
  <c r="AC239" i="41"/>
  <c r="AC240" i="41"/>
  <c r="AC241" i="41"/>
  <c r="AC242" i="41"/>
  <c r="AC243" i="41"/>
  <c r="AC244" i="41"/>
  <c r="AC245" i="41"/>
  <c r="AC246" i="41"/>
  <c r="AC247" i="41"/>
  <c r="AC248" i="41"/>
  <c r="AC249" i="41"/>
  <c r="AC250" i="41"/>
  <c r="AC251" i="41"/>
  <c r="AC252" i="41"/>
  <c r="AC253" i="41"/>
  <c r="AC254" i="41"/>
  <c r="AC255" i="41"/>
  <c r="AC256" i="41"/>
  <c r="AC257" i="41"/>
  <c r="AC258" i="41"/>
  <c r="AC259" i="41"/>
  <c r="AC260" i="41"/>
  <c r="AC261" i="41"/>
  <c r="AC262" i="41"/>
  <c r="AC263" i="41"/>
  <c r="AC264" i="41"/>
  <c r="AC265" i="41"/>
  <c r="AC266" i="41"/>
  <c r="AC267" i="41"/>
  <c r="AC268" i="41"/>
  <c r="AC269" i="41"/>
  <c r="AC270" i="41"/>
  <c r="AC271" i="41"/>
  <c r="AC272" i="41"/>
  <c r="AC273" i="41"/>
  <c r="AC274" i="41"/>
  <c r="AC275" i="41"/>
  <c r="AC276" i="41"/>
  <c r="AC277" i="41"/>
  <c r="AC278" i="41"/>
  <c r="AC279" i="41"/>
  <c r="AC280" i="41"/>
  <c r="AC281" i="41"/>
  <c r="AC282" i="41"/>
  <c r="AC283" i="41"/>
  <c r="AC284" i="41"/>
  <c r="AC285" i="41"/>
  <c r="AC286" i="41"/>
  <c r="AC287" i="41"/>
  <c r="AC288" i="41"/>
  <c r="AC289" i="41"/>
  <c r="AC290" i="41"/>
  <c r="AC291" i="41"/>
  <c r="AC292" i="41"/>
  <c r="AC293" i="41"/>
  <c r="AC294" i="41"/>
  <c r="AC295" i="41"/>
  <c r="AC296" i="41"/>
  <c r="AC297" i="41"/>
  <c r="AC298" i="41"/>
  <c r="AC299" i="41"/>
  <c r="AC300" i="41"/>
  <c r="AC301" i="41"/>
  <c r="AC302" i="41"/>
  <c r="AC303" i="41"/>
  <c r="AC304" i="41"/>
  <c r="AC305" i="41"/>
  <c r="AC306" i="41"/>
  <c r="AC307" i="41"/>
  <c r="AC308" i="41"/>
  <c r="AC309" i="41"/>
  <c r="AC310" i="41"/>
  <c r="AC311" i="41"/>
  <c r="AC312" i="41"/>
  <c r="AC313" i="41"/>
  <c r="AC314" i="41"/>
  <c r="AC315" i="41"/>
  <c r="AC316" i="41"/>
  <c r="AC317" i="41"/>
  <c r="AC318" i="41"/>
  <c r="AC319" i="41"/>
  <c r="AC320" i="41"/>
  <c r="AC321" i="41"/>
  <c r="AC322" i="41"/>
  <c r="AC323" i="41"/>
  <c r="AC324" i="41"/>
  <c r="AC325" i="41"/>
  <c r="AC326" i="41"/>
  <c r="AC327" i="41"/>
  <c r="AC328" i="41"/>
  <c r="AC329" i="41"/>
  <c r="AC330" i="41"/>
  <c r="AC331" i="41"/>
  <c r="AC332" i="41"/>
  <c r="AC333" i="41"/>
  <c r="AC334" i="41"/>
  <c r="AC335" i="41"/>
  <c r="AC336" i="41"/>
  <c r="AC337" i="41"/>
  <c r="AC338" i="41"/>
  <c r="AC339" i="41"/>
  <c r="AC340" i="41"/>
  <c r="AC341" i="41"/>
  <c r="AC342" i="41"/>
  <c r="AC343" i="41"/>
  <c r="AC344" i="41"/>
  <c r="AC345" i="41"/>
  <c r="AC346" i="41"/>
  <c r="AC347" i="41"/>
  <c r="AC348" i="41"/>
  <c r="AC349" i="41"/>
  <c r="AC350" i="41"/>
  <c r="AC351" i="41"/>
  <c r="AC352" i="41"/>
  <c r="AC353" i="41"/>
  <c r="AC354" i="41"/>
  <c r="AC355" i="41"/>
  <c r="AC356" i="41"/>
  <c r="AC357" i="41"/>
  <c r="AC358" i="41"/>
  <c r="AC359" i="41"/>
  <c r="AC360" i="41"/>
  <c r="AC361" i="41"/>
  <c r="AC362" i="41"/>
  <c r="AC363" i="41"/>
  <c r="AC364" i="41"/>
  <c r="AC365" i="41"/>
  <c r="AC366" i="41"/>
  <c r="AC367" i="41"/>
  <c r="AC368" i="41"/>
  <c r="AC369" i="41"/>
  <c r="AC370" i="41"/>
  <c r="AC371" i="41"/>
  <c r="AC372" i="41"/>
  <c r="AC373" i="41"/>
  <c r="AC374" i="41"/>
  <c r="AC375" i="41"/>
  <c r="AC376" i="41"/>
  <c r="AC377" i="41"/>
  <c r="AC378" i="41"/>
  <c r="AC379" i="41"/>
  <c r="AC380" i="41"/>
  <c r="AC381" i="41"/>
  <c r="AC382" i="41"/>
  <c r="AC383" i="41"/>
  <c r="AC384" i="41"/>
  <c r="AC385" i="41"/>
  <c r="AC386" i="41"/>
  <c r="AC387" i="41"/>
  <c r="AC388" i="41"/>
  <c r="AC389" i="41"/>
  <c r="AC390" i="41"/>
  <c r="AC391" i="41"/>
  <c r="S391" i="41"/>
  <c r="S390" i="41"/>
  <c r="S389" i="41"/>
  <c r="S388" i="41"/>
  <c r="S387" i="41"/>
  <c r="S386" i="41"/>
  <c r="S385" i="41"/>
  <c r="S384" i="41"/>
  <c r="S383" i="41"/>
  <c r="S382" i="41"/>
  <c r="S381" i="41"/>
  <c r="S380" i="41"/>
  <c r="S379" i="41"/>
  <c r="S378" i="41"/>
  <c r="S377" i="41"/>
  <c r="S376" i="41"/>
  <c r="S375" i="41"/>
  <c r="S374" i="41"/>
  <c r="S373" i="41"/>
  <c r="S372" i="41"/>
  <c r="S371" i="41"/>
  <c r="S370" i="41"/>
  <c r="S369" i="41"/>
  <c r="S368" i="41"/>
  <c r="S367" i="41"/>
  <c r="S366" i="41"/>
  <c r="S365" i="41"/>
  <c r="S364" i="41"/>
  <c r="S363" i="41"/>
  <c r="S362" i="41"/>
  <c r="S361" i="41"/>
  <c r="S360" i="41"/>
  <c r="S359" i="41"/>
  <c r="S358" i="41"/>
  <c r="S357" i="41"/>
  <c r="S356" i="41"/>
  <c r="S355" i="41"/>
  <c r="S354" i="41"/>
  <c r="S353" i="41"/>
  <c r="S352" i="41"/>
  <c r="S351" i="41"/>
  <c r="S350" i="41"/>
  <c r="S349" i="41"/>
  <c r="S348" i="41"/>
  <c r="S347" i="41"/>
  <c r="S346" i="41"/>
  <c r="S345" i="41"/>
  <c r="S344" i="41"/>
  <c r="S343" i="41"/>
  <c r="S342" i="41"/>
  <c r="S341" i="41"/>
  <c r="S340" i="41"/>
  <c r="S339" i="41"/>
  <c r="S338" i="41"/>
  <c r="S337" i="41"/>
  <c r="S336" i="41"/>
  <c r="S335" i="41"/>
  <c r="S334" i="41"/>
  <c r="S333" i="41"/>
  <c r="S332" i="41"/>
  <c r="S331" i="41"/>
  <c r="S330" i="41"/>
  <c r="S329" i="41"/>
  <c r="S328" i="41"/>
  <c r="S327" i="41"/>
  <c r="S326" i="41"/>
  <c r="S325" i="41"/>
  <c r="S324" i="41"/>
  <c r="S323" i="41"/>
  <c r="S322" i="41"/>
  <c r="S321" i="41"/>
  <c r="S320" i="41"/>
  <c r="S319" i="41"/>
  <c r="S318" i="41"/>
  <c r="S317" i="41"/>
  <c r="S316" i="41"/>
  <c r="S315" i="41"/>
  <c r="S314" i="41"/>
  <c r="S313" i="41"/>
  <c r="S312" i="41"/>
  <c r="S311" i="41"/>
  <c r="S310" i="41"/>
  <c r="S309" i="41"/>
  <c r="S308" i="41"/>
  <c r="S307" i="41"/>
  <c r="S306" i="41"/>
  <c r="S305" i="41"/>
  <c r="S304" i="41"/>
  <c r="S303" i="41"/>
  <c r="S302" i="41"/>
  <c r="S301" i="41"/>
  <c r="S300" i="41"/>
  <c r="S299" i="41"/>
  <c r="S298" i="41"/>
  <c r="S297" i="41"/>
  <c r="S296" i="41"/>
  <c r="S295" i="41"/>
  <c r="S294" i="41"/>
  <c r="S293" i="41"/>
  <c r="S292" i="41"/>
  <c r="S291" i="41"/>
  <c r="S290" i="41"/>
  <c r="S289" i="41"/>
  <c r="S288" i="41"/>
  <c r="S287" i="41"/>
  <c r="S286" i="41"/>
  <c r="S285" i="41"/>
  <c r="S284" i="41"/>
  <c r="S283" i="41"/>
  <c r="S282" i="41"/>
  <c r="S281" i="41"/>
  <c r="S280" i="41"/>
  <c r="S279" i="41"/>
  <c r="S278" i="41"/>
  <c r="S277" i="41"/>
  <c r="S276" i="41"/>
  <c r="S275" i="41"/>
  <c r="S274" i="41"/>
  <c r="S273" i="41"/>
  <c r="S272" i="41"/>
  <c r="S271" i="41"/>
  <c r="S270" i="41"/>
  <c r="S269" i="41"/>
  <c r="S268" i="41"/>
  <c r="S267" i="41"/>
  <c r="S266" i="41"/>
  <c r="S265" i="41"/>
  <c r="S264" i="41"/>
  <c r="S263" i="41"/>
  <c r="S262" i="41"/>
  <c r="S261" i="41"/>
  <c r="S260" i="41"/>
  <c r="S259" i="41"/>
  <c r="S258" i="41"/>
  <c r="S257" i="41"/>
  <c r="S256" i="41"/>
  <c r="S255" i="41"/>
  <c r="S254" i="41"/>
  <c r="S253" i="41"/>
  <c r="S252" i="41"/>
  <c r="S251" i="41"/>
  <c r="S250" i="41"/>
  <c r="S249" i="41"/>
  <c r="S248" i="41"/>
  <c r="S247" i="41"/>
  <c r="S246" i="41"/>
  <c r="S245" i="41"/>
  <c r="S244" i="41"/>
  <c r="S243" i="41"/>
  <c r="S242" i="41"/>
  <c r="S241" i="41"/>
  <c r="S240" i="41"/>
  <c r="S239" i="41"/>
  <c r="S238" i="41"/>
  <c r="S237" i="41"/>
  <c r="S236" i="41"/>
  <c r="S235" i="41"/>
  <c r="S234" i="41"/>
  <c r="S233" i="41"/>
  <c r="S232" i="41"/>
  <c r="S231" i="41"/>
  <c r="S230" i="41"/>
  <c r="S229" i="41"/>
  <c r="S228" i="41"/>
  <c r="S227" i="41"/>
  <c r="S226" i="41"/>
  <c r="S225" i="41"/>
  <c r="S224" i="41"/>
  <c r="S223" i="41"/>
  <c r="S222" i="41"/>
  <c r="S221" i="41"/>
  <c r="S220" i="41"/>
  <c r="S219" i="41"/>
  <c r="S218" i="41"/>
  <c r="S217" i="41"/>
  <c r="S216" i="41"/>
  <c r="S215" i="41"/>
  <c r="S214" i="41"/>
  <c r="S213" i="41"/>
  <c r="S212" i="41"/>
  <c r="S211" i="41"/>
  <c r="S210" i="41"/>
  <c r="S209" i="41"/>
  <c r="S208" i="41"/>
  <c r="S207" i="41"/>
  <c r="S206" i="41"/>
  <c r="S205" i="41"/>
  <c r="S204" i="41"/>
  <c r="S203" i="41"/>
  <c r="S202" i="41"/>
  <c r="S201" i="41"/>
  <c r="S200" i="41"/>
  <c r="S199" i="41"/>
  <c r="S198" i="41"/>
  <c r="S197" i="41"/>
  <c r="S196" i="41"/>
  <c r="S195" i="41"/>
  <c r="S194" i="41"/>
  <c r="S193" i="41"/>
  <c r="S192" i="41"/>
  <c r="S191" i="41"/>
  <c r="S190" i="41"/>
  <c r="S189" i="41"/>
  <c r="S188" i="41"/>
  <c r="S187" i="41"/>
  <c r="S186" i="41"/>
  <c r="S185" i="41"/>
  <c r="S184" i="41"/>
  <c r="S183" i="41"/>
  <c r="S182" i="41"/>
  <c r="S181" i="41"/>
  <c r="S180" i="41"/>
  <c r="S179" i="41"/>
  <c r="S178" i="41"/>
  <c r="S177" i="41"/>
  <c r="S176" i="41"/>
  <c r="S175" i="41"/>
  <c r="S174" i="41"/>
  <c r="S173" i="41"/>
  <c r="S172" i="41"/>
  <c r="S171" i="41"/>
  <c r="S170" i="41"/>
  <c r="S169" i="41"/>
  <c r="S168" i="41"/>
  <c r="S167" i="41"/>
  <c r="S166" i="41"/>
  <c r="S165" i="41"/>
  <c r="S164" i="41"/>
  <c r="S163" i="41"/>
  <c r="S162" i="41"/>
  <c r="S161" i="41"/>
  <c r="S160" i="41"/>
  <c r="S159" i="41"/>
  <c r="S158" i="41"/>
  <c r="S157" i="41"/>
  <c r="S156" i="41"/>
  <c r="S155" i="41"/>
  <c r="S154" i="41"/>
  <c r="S153" i="41"/>
  <c r="S152" i="41"/>
  <c r="S151" i="41"/>
  <c r="S150" i="41"/>
  <c r="S149" i="41"/>
  <c r="S148" i="41"/>
  <c r="S147" i="41"/>
  <c r="S146" i="41"/>
  <c r="S145" i="41"/>
  <c r="S144" i="41"/>
  <c r="S143" i="41"/>
  <c r="S142" i="41"/>
  <c r="S141" i="41"/>
  <c r="S140" i="41"/>
  <c r="S139" i="41"/>
  <c r="S138" i="41"/>
  <c r="S137" i="41"/>
  <c r="S136" i="41"/>
  <c r="S135" i="41"/>
  <c r="S134" i="41"/>
  <c r="S133" i="41"/>
  <c r="S132" i="41"/>
  <c r="S131" i="41"/>
  <c r="S130" i="41"/>
  <c r="S129" i="41"/>
  <c r="S128" i="41"/>
  <c r="S127" i="41"/>
  <c r="S126" i="41"/>
  <c r="S125" i="41"/>
  <c r="S124" i="41"/>
  <c r="S123" i="41"/>
  <c r="S122" i="41"/>
  <c r="S121" i="41"/>
  <c r="S120" i="41"/>
  <c r="S119" i="41"/>
  <c r="S118" i="41"/>
  <c r="S117" i="41"/>
  <c r="S116" i="41"/>
  <c r="S115" i="41"/>
  <c r="S114" i="41"/>
  <c r="S113" i="41"/>
  <c r="S112" i="41"/>
  <c r="S111" i="41"/>
  <c r="S110" i="41"/>
  <c r="S109" i="41"/>
  <c r="S108" i="41"/>
  <c r="S107" i="41"/>
  <c r="S106" i="41"/>
  <c r="S105" i="41"/>
  <c r="S104" i="41"/>
  <c r="S103" i="41"/>
  <c r="S102" i="41"/>
  <c r="S101" i="41"/>
  <c r="S100" i="41"/>
  <c r="S99" i="41"/>
  <c r="S98" i="41"/>
  <c r="S97" i="41"/>
  <c r="S96" i="41"/>
  <c r="S95" i="41"/>
  <c r="S94" i="41"/>
  <c r="S93" i="41"/>
  <c r="S92" i="41"/>
  <c r="S91" i="41"/>
  <c r="S90" i="41"/>
  <c r="S89" i="41"/>
  <c r="S88" i="41"/>
  <c r="S87" i="41"/>
  <c r="S86" i="41"/>
  <c r="S85" i="41"/>
  <c r="S84" i="41"/>
  <c r="S83" i="41"/>
  <c r="S82" i="41"/>
  <c r="S81" i="41"/>
  <c r="S80" i="41"/>
  <c r="S79" i="41"/>
  <c r="S78" i="41"/>
  <c r="S77" i="41"/>
  <c r="S76" i="41"/>
  <c r="S75" i="41"/>
  <c r="S74" i="41"/>
  <c r="S73" i="41"/>
  <c r="S72" i="41"/>
  <c r="S71" i="41"/>
  <c r="S70" i="41"/>
  <c r="S69" i="41"/>
  <c r="S68" i="41"/>
  <c r="S67" i="41"/>
  <c r="S66" i="41"/>
  <c r="S65" i="41"/>
  <c r="S64" i="41"/>
  <c r="S63" i="41"/>
  <c r="S62" i="41"/>
  <c r="S61" i="41"/>
  <c r="S60" i="41"/>
  <c r="S59" i="41"/>
  <c r="S58" i="41"/>
  <c r="S57" i="41"/>
  <c r="S56" i="41"/>
  <c r="S55" i="41"/>
  <c r="S54" i="41"/>
  <c r="S53" i="41"/>
  <c r="S52" i="41"/>
  <c r="S51" i="41"/>
  <c r="S50" i="41"/>
  <c r="S49" i="41"/>
  <c r="S48" i="41"/>
  <c r="S47" i="41"/>
  <c r="S46" i="41"/>
  <c r="S45" i="41"/>
  <c r="S44" i="41"/>
  <c r="S43" i="41"/>
  <c r="S42" i="41"/>
  <c r="S41" i="41"/>
  <c r="S40" i="41"/>
  <c r="S39" i="41"/>
  <c r="S38" i="41"/>
  <c r="S37" i="41"/>
  <c r="S36" i="41"/>
  <c r="S35" i="41"/>
  <c r="S34" i="41"/>
  <c r="S33" i="41"/>
  <c r="S32" i="41"/>
  <c r="S31" i="41"/>
  <c r="S30" i="41"/>
  <c r="S29" i="41"/>
  <c r="S28" i="41"/>
  <c r="S27" i="41"/>
  <c r="S26" i="41"/>
  <c r="S25" i="41"/>
  <c r="S24" i="41"/>
  <c r="S23" i="41"/>
  <c r="S22" i="41"/>
  <c r="S21" i="41"/>
  <c r="S20" i="41"/>
  <c r="S19" i="41"/>
  <c r="S18" i="41"/>
  <c r="S17" i="41"/>
  <c r="S16" i="41"/>
  <c r="BH230" i="14"/>
  <c r="BH244" i="14"/>
  <c r="AA230" i="14"/>
  <c r="AA244" i="14" s="1"/>
  <c r="CQ229" i="14"/>
  <c r="CQ243" i="14"/>
  <c r="BH229" i="14"/>
  <c r="BH243" i="14"/>
  <c r="AA229" i="14"/>
  <c r="AA243" i="14"/>
  <c r="CQ228" i="14"/>
  <c r="CQ242" i="14" s="1"/>
  <c r="BH228" i="14"/>
  <c r="BH242" i="14"/>
  <c r="CW230" i="14"/>
  <c r="CW244" i="14"/>
  <c r="CV230" i="14"/>
  <c r="CV244" i="14"/>
  <c r="CU230" i="14"/>
  <c r="CU244" i="14" s="1"/>
  <c r="CT230" i="14"/>
  <c r="CT244" i="14"/>
  <c r="CS230" i="14"/>
  <c r="CS244" i="14"/>
  <c r="CR230" i="14"/>
  <c r="CR244" i="14"/>
  <c r="CQ230" i="14"/>
  <c r="CQ244" i="14" s="1"/>
  <c r="CP230" i="14"/>
  <c r="CP244" i="14"/>
  <c r="CO230" i="14"/>
  <c r="CO244" i="14"/>
  <c r="CN230" i="14"/>
  <c r="CN244" i="14"/>
  <c r="CM230" i="14"/>
  <c r="CM244" i="14" s="1"/>
  <c r="CL230" i="14"/>
  <c r="CL244" i="14"/>
  <c r="CJ230" i="14"/>
  <c r="CJ244" i="14"/>
  <c r="CI230" i="14"/>
  <c r="CI244" i="14"/>
  <c r="CH230" i="14"/>
  <c r="CH244" i="14" s="1"/>
  <c r="CG230" i="14"/>
  <c r="CG244" i="14"/>
  <c r="CF230" i="14"/>
  <c r="CF244" i="14"/>
  <c r="CE230" i="14"/>
  <c r="CE244" i="14"/>
  <c r="CD230" i="14"/>
  <c r="CD244" i="14" s="1"/>
  <c r="CC230" i="14"/>
  <c r="CC244" i="14"/>
  <c r="CB230" i="14"/>
  <c r="CB244" i="14"/>
  <c r="CA230" i="14"/>
  <c r="CA244" i="14"/>
  <c r="BZ230" i="14"/>
  <c r="BZ244" i="14" s="1"/>
  <c r="BY230" i="14"/>
  <c r="BY244" i="14"/>
  <c r="BW230" i="14"/>
  <c r="BW244" i="14"/>
  <c r="BV230" i="14"/>
  <c r="BV244" i="14"/>
  <c r="BU230" i="14"/>
  <c r="BU244" i="14" s="1"/>
  <c r="BT230" i="14"/>
  <c r="BT244" i="14"/>
  <c r="BS230" i="14"/>
  <c r="BS244" i="14"/>
  <c r="BR230" i="14"/>
  <c r="BR244" i="14"/>
  <c r="BQ230" i="14"/>
  <c r="BQ244" i="14" s="1"/>
  <c r="BP230" i="14"/>
  <c r="BP244" i="14"/>
  <c r="BO230" i="14"/>
  <c r="BO244" i="14"/>
  <c r="BN230" i="14"/>
  <c r="BN244" i="14"/>
  <c r="BM230" i="14"/>
  <c r="BM244" i="14" s="1"/>
  <c r="BL230" i="14"/>
  <c r="BL244" i="14"/>
  <c r="BJ230" i="14"/>
  <c r="BJ244" i="14"/>
  <c r="BI230" i="14"/>
  <c r="BI244" i="14"/>
  <c r="BG230" i="14"/>
  <c r="BG244" i="14" s="1"/>
  <c r="BF230" i="14"/>
  <c r="BF244" i="14"/>
  <c r="BE230" i="14"/>
  <c r="BE244" i="14"/>
  <c r="BD230" i="14"/>
  <c r="BD244" i="14"/>
  <c r="BC230" i="14"/>
  <c r="BC244" i="14" s="1"/>
  <c r="BB230" i="14"/>
  <c r="BB244" i="14"/>
  <c r="BA230" i="14"/>
  <c r="BA244" i="14"/>
  <c r="AZ230" i="14"/>
  <c r="AZ244" i="14"/>
  <c r="AY230" i="14"/>
  <c r="AY244" i="14" s="1"/>
  <c r="AW230" i="14"/>
  <c r="AW244" i="14"/>
  <c r="AV230" i="14"/>
  <c r="AV244" i="14"/>
  <c r="AU230" i="14"/>
  <c r="AU244" i="14"/>
  <c r="AT230" i="14"/>
  <c r="AT244" i="14" s="1"/>
  <c r="AS230" i="14"/>
  <c r="AS244" i="14"/>
  <c r="AR230" i="14"/>
  <c r="AR244" i="14"/>
  <c r="AQ230" i="14"/>
  <c r="AQ244" i="14"/>
  <c r="AP230" i="14"/>
  <c r="AP244" i="14" s="1"/>
  <c r="AO230" i="14"/>
  <c r="AO244" i="14"/>
  <c r="AN230" i="14"/>
  <c r="AN244" i="14"/>
  <c r="AM230" i="14"/>
  <c r="AM244" i="14"/>
  <c r="AL230" i="14"/>
  <c r="AL244" i="14" s="1"/>
  <c r="AK230" i="14"/>
  <c r="AK244" i="14"/>
  <c r="AJ230" i="14"/>
  <c r="AJ244" i="14"/>
  <c r="AI230" i="14"/>
  <c r="AI244" i="14"/>
  <c r="AH230" i="14"/>
  <c r="AH244" i="14" s="1"/>
  <c r="AG230" i="14"/>
  <c r="AG244" i="14"/>
  <c r="AF230" i="14"/>
  <c r="AF244" i="14"/>
  <c r="AE230" i="14"/>
  <c r="AE244" i="14"/>
  <c r="AD230" i="14"/>
  <c r="AD244" i="14" s="1"/>
  <c r="AC230" i="14"/>
  <c r="AC244" i="14"/>
  <c r="AB230" i="14"/>
  <c r="AB244" i="14"/>
  <c r="Z230" i="14"/>
  <c r="Z244" i="14"/>
  <c r="Y230" i="14"/>
  <c r="Y244" i="14" s="1"/>
  <c r="X230" i="14"/>
  <c r="X244" i="14"/>
  <c r="W230" i="14"/>
  <c r="W244" i="14"/>
  <c r="V230" i="14"/>
  <c r="V244" i="14"/>
  <c r="U230" i="14"/>
  <c r="U244" i="14" s="1"/>
  <c r="T230" i="14"/>
  <c r="T244" i="14"/>
  <c r="S230" i="14"/>
  <c r="S244" i="14"/>
  <c r="R230" i="14"/>
  <c r="R244" i="14"/>
  <c r="Q230" i="14"/>
  <c r="Q244" i="14" s="1"/>
  <c r="P230" i="14"/>
  <c r="P244" i="14"/>
  <c r="O230" i="14"/>
  <c r="O244" i="14"/>
  <c r="N230" i="14"/>
  <c r="N244" i="14"/>
  <c r="M230" i="14"/>
  <c r="M244" i="14" s="1"/>
  <c r="L230" i="14"/>
  <c r="L244" i="14"/>
  <c r="K230" i="14"/>
  <c r="K244" i="14"/>
  <c r="J230" i="14"/>
  <c r="J244" i="14"/>
  <c r="I230" i="14"/>
  <c r="I244" i="14" s="1"/>
  <c r="H230" i="14"/>
  <c r="H244" i="14"/>
  <c r="G230" i="14"/>
  <c r="G244" i="14"/>
  <c r="F230" i="14"/>
  <c r="F244" i="14"/>
  <c r="E230" i="14"/>
  <c r="E244" i="14" s="1"/>
  <c r="D230" i="14"/>
  <c r="D244" i="14"/>
  <c r="C230" i="14"/>
  <c r="C244" i="14"/>
  <c r="B230" i="14"/>
  <c r="B244" i="14"/>
  <c r="CW229" i="14"/>
  <c r="CW243" i="14" s="1"/>
  <c r="CV229" i="14"/>
  <c r="CV243" i="14"/>
  <c r="CU229" i="14"/>
  <c r="CU243" i="14"/>
  <c r="CT229" i="14"/>
  <c r="CT243" i="14"/>
  <c r="CS229" i="14"/>
  <c r="CS243" i="14" s="1"/>
  <c r="CR229" i="14"/>
  <c r="CR243" i="14"/>
  <c r="CP229" i="14"/>
  <c r="CP243" i="14"/>
  <c r="CO229" i="14"/>
  <c r="CO243" i="14"/>
  <c r="CN229" i="14"/>
  <c r="CN243" i="14" s="1"/>
  <c r="CM229" i="14"/>
  <c r="CM243" i="14"/>
  <c r="CL229" i="14"/>
  <c r="CL243" i="14"/>
  <c r="CJ229" i="14"/>
  <c r="CJ243" i="14"/>
  <c r="CI229" i="14"/>
  <c r="CI243" i="14" s="1"/>
  <c r="CH229" i="14"/>
  <c r="CH243" i="14"/>
  <c r="CG229" i="14"/>
  <c r="CG243" i="14"/>
  <c r="CF229" i="14"/>
  <c r="CF243" i="14"/>
  <c r="CE229" i="14"/>
  <c r="CE243" i="14" s="1"/>
  <c r="CD229" i="14"/>
  <c r="CD243" i="14"/>
  <c r="CC229" i="14"/>
  <c r="CC243" i="14"/>
  <c r="CB229" i="14"/>
  <c r="CB243" i="14"/>
  <c r="CA229" i="14"/>
  <c r="CA243" i="14" s="1"/>
  <c r="BZ229" i="14"/>
  <c r="BZ243" i="14"/>
  <c r="BY229" i="14"/>
  <c r="BY243" i="14"/>
  <c r="BW229" i="14"/>
  <c r="BW243" i="14"/>
  <c r="BV229" i="14"/>
  <c r="BV243" i="14" s="1"/>
  <c r="BU229" i="14"/>
  <c r="BU243" i="14"/>
  <c r="BT229" i="14"/>
  <c r="BT243" i="14"/>
  <c r="BS229" i="14"/>
  <c r="BS243" i="14"/>
  <c r="BR229" i="14"/>
  <c r="BR243" i="14" s="1"/>
  <c r="BQ229" i="14"/>
  <c r="BQ243" i="14"/>
  <c r="BP229" i="14"/>
  <c r="BP243" i="14"/>
  <c r="BO229" i="14"/>
  <c r="BO243" i="14"/>
  <c r="BN229" i="14"/>
  <c r="BN243" i="14" s="1"/>
  <c r="BM229" i="14"/>
  <c r="BM243" i="14"/>
  <c r="BL229" i="14"/>
  <c r="BL243" i="14"/>
  <c r="BJ229" i="14"/>
  <c r="BJ243" i="14"/>
  <c r="BI229" i="14"/>
  <c r="BI243" i="14" s="1"/>
  <c r="BG229" i="14"/>
  <c r="BG243" i="14"/>
  <c r="BF229" i="14"/>
  <c r="BF243" i="14"/>
  <c r="BE229" i="14"/>
  <c r="BE243" i="14"/>
  <c r="BD229" i="14"/>
  <c r="BD243" i="14" s="1"/>
  <c r="BC229" i="14"/>
  <c r="BC243" i="14"/>
  <c r="BB229" i="14"/>
  <c r="BB243" i="14"/>
  <c r="BA229" i="14"/>
  <c r="BA243" i="14"/>
  <c r="AZ229" i="14"/>
  <c r="AZ243" i="14" s="1"/>
  <c r="AY229" i="14"/>
  <c r="AY243" i="14"/>
  <c r="AW229" i="14"/>
  <c r="AW243" i="14"/>
  <c r="AV229" i="14"/>
  <c r="AV243" i="14"/>
  <c r="AU229" i="14"/>
  <c r="AU243" i="14" s="1"/>
  <c r="AT229" i="14"/>
  <c r="AT243" i="14"/>
  <c r="AS229" i="14"/>
  <c r="AS243" i="14"/>
  <c r="AR229" i="14"/>
  <c r="AR243" i="14"/>
  <c r="AQ229" i="14"/>
  <c r="AQ243" i="14" s="1"/>
  <c r="AP229" i="14"/>
  <c r="AP243" i="14"/>
  <c r="AO229" i="14"/>
  <c r="AO243" i="14"/>
  <c r="AN229" i="14"/>
  <c r="AN243" i="14"/>
  <c r="AM229" i="14"/>
  <c r="AM243" i="14" s="1"/>
  <c r="AL229" i="14"/>
  <c r="AL243" i="14"/>
  <c r="AK229" i="14"/>
  <c r="AK243" i="14"/>
  <c r="AJ229" i="14"/>
  <c r="AJ243" i="14"/>
  <c r="AI229" i="14"/>
  <c r="AI243" i="14" s="1"/>
  <c r="AH229" i="14"/>
  <c r="AH243" i="14"/>
  <c r="AG229" i="14"/>
  <c r="AG243" i="14"/>
  <c r="AF229" i="14"/>
  <c r="AF243" i="14"/>
  <c r="AE229" i="14"/>
  <c r="AE243" i="14" s="1"/>
  <c r="AD229" i="14"/>
  <c r="AD243" i="14"/>
  <c r="AC229" i="14"/>
  <c r="AC243" i="14"/>
  <c r="AB229" i="14"/>
  <c r="AB243" i="14"/>
  <c r="Z229" i="14"/>
  <c r="Z243" i="14" s="1"/>
  <c r="Y229" i="14"/>
  <c r="Y243" i="14"/>
  <c r="X229" i="14"/>
  <c r="X243" i="14"/>
  <c r="W229" i="14"/>
  <c r="W243" i="14"/>
  <c r="V229" i="14"/>
  <c r="V243" i="14" s="1"/>
  <c r="U229" i="14"/>
  <c r="U243" i="14"/>
  <c r="T229" i="14"/>
  <c r="T243" i="14"/>
  <c r="S229" i="14"/>
  <c r="S243" i="14"/>
  <c r="R229" i="14"/>
  <c r="R243" i="14" s="1"/>
  <c r="Q229" i="14"/>
  <c r="Q243" i="14"/>
  <c r="P229" i="14"/>
  <c r="P243" i="14"/>
  <c r="O229" i="14"/>
  <c r="O243" i="14"/>
  <c r="N229" i="14"/>
  <c r="N243" i="14" s="1"/>
  <c r="M229" i="14"/>
  <c r="M243" i="14"/>
  <c r="L229" i="14"/>
  <c r="L243" i="14"/>
  <c r="K229" i="14"/>
  <c r="K243" i="14"/>
  <c r="J229" i="14"/>
  <c r="J243" i="14" s="1"/>
  <c r="I229" i="14"/>
  <c r="I243" i="14"/>
  <c r="H229" i="14"/>
  <c r="H243" i="14"/>
  <c r="G229" i="14"/>
  <c r="G243" i="14"/>
  <c r="F229" i="14"/>
  <c r="F243" i="14" s="1"/>
  <c r="E229" i="14"/>
  <c r="E243" i="14"/>
  <c r="D229" i="14"/>
  <c r="D243" i="14"/>
  <c r="C229" i="14"/>
  <c r="C243" i="14"/>
  <c r="B229" i="14"/>
  <c r="B243" i="14" s="1"/>
  <c r="CW228" i="14"/>
  <c r="CW242" i="14"/>
  <c r="CV228" i="14"/>
  <c r="CV242" i="14"/>
  <c r="CU228" i="14"/>
  <c r="CU242" i="14"/>
  <c r="CT228" i="14"/>
  <c r="CT242" i="14" s="1"/>
  <c r="CS228" i="14"/>
  <c r="CS242" i="14"/>
  <c r="CR228" i="14"/>
  <c r="CR242" i="14"/>
  <c r="CP228" i="14"/>
  <c r="CP242" i="14"/>
  <c r="CO228" i="14"/>
  <c r="CO242" i="14" s="1"/>
  <c r="CN228" i="14"/>
  <c r="CN242" i="14"/>
  <c r="CM228" i="14"/>
  <c r="CM242" i="14"/>
  <c r="CL228" i="14"/>
  <c r="CL242" i="14"/>
  <c r="CJ228" i="14"/>
  <c r="CJ242" i="14" s="1"/>
  <c r="CI228" i="14"/>
  <c r="CI242" i="14"/>
  <c r="CH228" i="14"/>
  <c r="CH242" i="14"/>
  <c r="CG228" i="14"/>
  <c r="CG242" i="14" s="1"/>
  <c r="CF228" i="14"/>
  <c r="CF242" i="14" s="1"/>
  <c r="CE228" i="14"/>
  <c r="CE242" i="14"/>
  <c r="CD228" i="14"/>
  <c r="CD242" i="14"/>
  <c r="CC228" i="14"/>
  <c r="CC242" i="14" s="1"/>
  <c r="CB228" i="14"/>
  <c r="CB242" i="14" s="1"/>
  <c r="CA228" i="14"/>
  <c r="CA242" i="14"/>
  <c r="BZ228" i="14"/>
  <c r="BZ242" i="14"/>
  <c r="BY228" i="14"/>
  <c r="BY242" i="14" s="1"/>
  <c r="BW228" i="14"/>
  <c r="BW242" i="14" s="1"/>
  <c r="BV228" i="14"/>
  <c r="BV242" i="14"/>
  <c r="BU228" i="14"/>
  <c r="BU242" i="14"/>
  <c r="BT228" i="14"/>
  <c r="BT242" i="14" s="1"/>
  <c r="BS228" i="14"/>
  <c r="BS242" i="14" s="1"/>
  <c r="BR228" i="14"/>
  <c r="BR242" i="14"/>
  <c r="BQ228" i="14"/>
  <c r="BQ242" i="14"/>
  <c r="BP228" i="14"/>
  <c r="BP242" i="14" s="1"/>
  <c r="BO228" i="14"/>
  <c r="BO242" i="14" s="1"/>
  <c r="BN228" i="14"/>
  <c r="BN242" i="14"/>
  <c r="BM228" i="14"/>
  <c r="BM242" i="14"/>
  <c r="BL228" i="14"/>
  <c r="BL242" i="14" s="1"/>
  <c r="BJ228" i="14"/>
  <c r="BJ242" i="14" s="1"/>
  <c r="BI228" i="14"/>
  <c r="BI242" i="14"/>
  <c r="BG228" i="14"/>
  <c r="BG242" i="14"/>
  <c r="BF228" i="14"/>
  <c r="BF242" i="14" s="1"/>
  <c r="BE228" i="14"/>
  <c r="BE242" i="14" s="1"/>
  <c r="BD228" i="14"/>
  <c r="BD242" i="14"/>
  <c r="BC228" i="14"/>
  <c r="BC242" i="14"/>
  <c r="BB228" i="14"/>
  <c r="BB242" i="14" s="1"/>
  <c r="BA228" i="14"/>
  <c r="BA242" i="14" s="1"/>
  <c r="AZ228" i="14"/>
  <c r="AZ242" i="14"/>
  <c r="AY228" i="14"/>
  <c r="AY242" i="14"/>
  <c r="AW228" i="14"/>
  <c r="AW242" i="14" s="1"/>
  <c r="AV228" i="14"/>
  <c r="AV242" i="14" s="1"/>
  <c r="AU228" i="14"/>
  <c r="AU242" i="14"/>
  <c r="AT228" i="14"/>
  <c r="AT242" i="14"/>
  <c r="AS228" i="14"/>
  <c r="AS242" i="14" s="1"/>
  <c r="AR228" i="14"/>
  <c r="AR242" i="14" s="1"/>
  <c r="AQ228" i="14"/>
  <c r="AQ242" i="14"/>
  <c r="AP228" i="14"/>
  <c r="AP242" i="14"/>
  <c r="AO228" i="14"/>
  <c r="AO242" i="14" s="1"/>
  <c r="AN228" i="14"/>
  <c r="AN242" i="14" s="1"/>
  <c r="AM228" i="14"/>
  <c r="AM242" i="14"/>
  <c r="AL228" i="14"/>
  <c r="AL242" i="14"/>
  <c r="AK228" i="14"/>
  <c r="AK242" i="14" s="1"/>
  <c r="AJ228" i="14"/>
  <c r="AJ242" i="14" s="1"/>
  <c r="AI228" i="14"/>
  <c r="AI242" i="14"/>
  <c r="AH228" i="14"/>
  <c r="AH242" i="14"/>
  <c r="AG228" i="14"/>
  <c r="AG242" i="14" s="1"/>
  <c r="AF228" i="14"/>
  <c r="AF242" i="14" s="1"/>
  <c r="AE228" i="14"/>
  <c r="AE242" i="14"/>
  <c r="AD228" i="14"/>
  <c r="AD242" i="14"/>
  <c r="AC228" i="14"/>
  <c r="AC242" i="14" s="1"/>
  <c r="AB228" i="14"/>
  <c r="AB242" i="14" s="1"/>
  <c r="AA228" i="14"/>
  <c r="AA242" i="14"/>
  <c r="Z228" i="14"/>
  <c r="Z242" i="14"/>
  <c r="Y228" i="14"/>
  <c r="Y242" i="14" s="1"/>
  <c r="X228" i="14"/>
  <c r="X242" i="14" s="1"/>
  <c r="W228" i="14"/>
  <c r="W242" i="14"/>
  <c r="V228" i="14"/>
  <c r="V242" i="14"/>
  <c r="U228" i="14"/>
  <c r="U242" i="14" s="1"/>
  <c r="T228" i="14"/>
  <c r="T242" i="14" s="1"/>
  <c r="S228" i="14"/>
  <c r="S242" i="14"/>
  <c r="R228" i="14"/>
  <c r="R242" i="14"/>
  <c r="Q228" i="14"/>
  <c r="Q242" i="14" s="1"/>
  <c r="P228" i="14"/>
  <c r="P242" i="14" s="1"/>
  <c r="O228" i="14"/>
  <c r="O242" i="14"/>
  <c r="N228" i="14"/>
  <c r="N242" i="14"/>
  <c r="M228" i="14"/>
  <c r="M242" i="14" s="1"/>
  <c r="L228" i="14"/>
  <c r="L242" i="14" s="1"/>
  <c r="K228" i="14"/>
  <c r="K242" i="14" s="1"/>
  <c r="J228" i="14"/>
  <c r="J242" i="14"/>
  <c r="I228" i="14"/>
  <c r="I242" i="14" s="1"/>
  <c r="H228" i="14"/>
  <c r="H242" i="14" s="1"/>
  <c r="G228" i="14"/>
  <c r="G242" i="14" s="1"/>
  <c r="F228" i="14"/>
  <c r="F242" i="14"/>
  <c r="E228" i="14"/>
  <c r="E242" i="14" s="1"/>
  <c r="D228" i="14"/>
  <c r="D242" i="14" s="1"/>
  <c r="C228" i="14"/>
  <c r="C242" i="14" s="1"/>
  <c r="B228" i="14"/>
  <c r="B242" i="14"/>
  <c r="CW227" i="14"/>
  <c r="CW241" i="14" s="1"/>
  <c r="CV227" i="14"/>
  <c r="CV241" i="14" s="1"/>
  <c r="CU227" i="14"/>
  <c r="CU241" i="14" s="1"/>
  <c r="CT227" i="14"/>
  <c r="CT241" i="14"/>
  <c r="CS227" i="14"/>
  <c r="CS241" i="14" s="1"/>
  <c r="CR227" i="14"/>
  <c r="CR241" i="14" s="1"/>
  <c r="CQ227" i="14"/>
  <c r="CQ241" i="14" s="1"/>
  <c r="CP227" i="14"/>
  <c r="CP241" i="14"/>
  <c r="CO227" i="14"/>
  <c r="CO241" i="14" s="1"/>
  <c r="CN227" i="14"/>
  <c r="CN241" i="14" s="1"/>
  <c r="CM227" i="14"/>
  <c r="CM241" i="14" s="1"/>
  <c r="CL227" i="14"/>
  <c r="CL241" i="14"/>
  <c r="CJ227" i="14"/>
  <c r="CJ241" i="14" s="1"/>
  <c r="CI227" i="14"/>
  <c r="CI241" i="14" s="1"/>
  <c r="CH227" i="14"/>
  <c r="CH241" i="14" s="1"/>
  <c r="CG227" i="14"/>
  <c r="CG241" i="14"/>
  <c r="CF227" i="14"/>
  <c r="CF241" i="14" s="1"/>
  <c r="CE227" i="14"/>
  <c r="CE241" i="14" s="1"/>
  <c r="CD227" i="14"/>
  <c r="CD241" i="14" s="1"/>
  <c r="CC227" i="14"/>
  <c r="CC241" i="14"/>
  <c r="CB227" i="14"/>
  <c r="CB241" i="14" s="1"/>
  <c r="CA227" i="14"/>
  <c r="CA241" i="14" s="1"/>
  <c r="BZ227" i="14"/>
  <c r="BZ241" i="14" s="1"/>
  <c r="BY227" i="14"/>
  <c r="BY241" i="14"/>
  <c r="BW227" i="14"/>
  <c r="BW241" i="14" s="1"/>
  <c r="BV227" i="14"/>
  <c r="BV241" i="14" s="1"/>
  <c r="BU227" i="14"/>
  <c r="BU241" i="14" s="1"/>
  <c r="BT227" i="14"/>
  <c r="BT241" i="14"/>
  <c r="BS227" i="14"/>
  <c r="BS241" i="14" s="1"/>
  <c r="BR227" i="14"/>
  <c r="BR241" i="14" s="1"/>
  <c r="BQ227" i="14"/>
  <c r="BQ241" i="14" s="1"/>
  <c r="BP227" i="14"/>
  <c r="BP241" i="14"/>
  <c r="BO227" i="14"/>
  <c r="BO241" i="14" s="1"/>
  <c r="BN227" i="14"/>
  <c r="BN241" i="14" s="1"/>
  <c r="BM227" i="14"/>
  <c r="BM241" i="14" s="1"/>
  <c r="BL227" i="14"/>
  <c r="BL241" i="14"/>
  <c r="BJ227" i="14"/>
  <c r="BJ241" i="14" s="1"/>
  <c r="BI227" i="14"/>
  <c r="BI241" i="14" s="1"/>
  <c r="BH227" i="14"/>
  <c r="BH241" i="14" s="1"/>
  <c r="BG227" i="14"/>
  <c r="BG241" i="14"/>
  <c r="BF227" i="14"/>
  <c r="BF241" i="14" s="1"/>
  <c r="BE227" i="14"/>
  <c r="BE241" i="14" s="1"/>
  <c r="BD227" i="14"/>
  <c r="BD241" i="14" s="1"/>
  <c r="BC227" i="14"/>
  <c r="BC241" i="14"/>
  <c r="BB227" i="14"/>
  <c r="BB241" i="14" s="1"/>
  <c r="BA227" i="14"/>
  <c r="BA241" i="14" s="1"/>
  <c r="AZ227" i="14"/>
  <c r="AZ241" i="14" s="1"/>
  <c r="AY227" i="14"/>
  <c r="AY241" i="14"/>
  <c r="AW227" i="14"/>
  <c r="AW241" i="14" s="1"/>
  <c r="AV227" i="14"/>
  <c r="AV241" i="14" s="1"/>
  <c r="AU227" i="14"/>
  <c r="AU241" i="14" s="1"/>
  <c r="AT227" i="14"/>
  <c r="AT241" i="14"/>
  <c r="AS227" i="14"/>
  <c r="AS241" i="14" s="1"/>
  <c r="AR227" i="14"/>
  <c r="AR241" i="14" s="1"/>
  <c r="AQ227" i="14"/>
  <c r="AQ241" i="14" s="1"/>
  <c r="AP227" i="14"/>
  <c r="AP241" i="14"/>
  <c r="AO227" i="14"/>
  <c r="AO241" i="14" s="1"/>
  <c r="AN227" i="14"/>
  <c r="AN241" i="14" s="1"/>
  <c r="AM227" i="14"/>
  <c r="AM241" i="14" s="1"/>
  <c r="AL227" i="14"/>
  <c r="AL241" i="14"/>
  <c r="AK227" i="14"/>
  <c r="AK241" i="14" s="1"/>
  <c r="AJ227" i="14"/>
  <c r="AJ241" i="14" s="1"/>
  <c r="AI227" i="14"/>
  <c r="AI241" i="14" s="1"/>
  <c r="AH227" i="14"/>
  <c r="AH241" i="14"/>
  <c r="AG227" i="14"/>
  <c r="AG241" i="14" s="1"/>
  <c r="AF227" i="14"/>
  <c r="AF241" i="14" s="1"/>
  <c r="AE227" i="14"/>
  <c r="AE241" i="14" s="1"/>
  <c r="AD227" i="14"/>
  <c r="AD241" i="14"/>
  <c r="AC227" i="14"/>
  <c r="AC241" i="14" s="1"/>
  <c r="AB227" i="14"/>
  <c r="AB241" i="14" s="1"/>
  <c r="AA227" i="14"/>
  <c r="AA241" i="14" s="1"/>
  <c r="Z227" i="14"/>
  <c r="Z241" i="14"/>
  <c r="Y227" i="14"/>
  <c r="Y241" i="14" s="1"/>
  <c r="X227" i="14"/>
  <c r="X241" i="14" s="1"/>
  <c r="W227" i="14"/>
  <c r="W241" i="14" s="1"/>
  <c r="V227" i="14"/>
  <c r="V241" i="14"/>
  <c r="U227" i="14"/>
  <c r="U241" i="14" s="1"/>
  <c r="T227" i="14"/>
  <c r="T241" i="14" s="1"/>
  <c r="S227" i="14"/>
  <c r="S241" i="14" s="1"/>
  <c r="R227" i="14"/>
  <c r="R241" i="14"/>
  <c r="Q227" i="14"/>
  <c r="Q241" i="14" s="1"/>
  <c r="P227" i="14"/>
  <c r="P241" i="14" s="1"/>
  <c r="O227" i="14"/>
  <c r="O241" i="14" s="1"/>
  <c r="N227" i="14"/>
  <c r="N241" i="14"/>
  <c r="M227" i="14"/>
  <c r="M241" i="14" s="1"/>
  <c r="L227" i="14"/>
  <c r="L241" i="14" s="1"/>
  <c r="K227" i="14"/>
  <c r="K241" i="14" s="1"/>
  <c r="J227" i="14"/>
  <c r="J241" i="14"/>
  <c r="I227" i="14"/>
  <c r="I241" i="14" s="1"/>
  <c r="H227" i="14"/>
  <c r="H241" i="14" s="1"/>
  <c r="G227" i="14"/>
  <c r="G241" i="14" s="1"/>
  <c r="F227" i="14"/>
  <c r="F241" i="14" s="1"/>
  <c r="E227" i="14"/>
  <c r="E241" i="14" s="1"/>
  <c r="D227" i="14"/>
  <c r="D241" i="14" s="1"/>
  <c r="C227" i="14"/>
  <c r="C241" i="14" s="1"/>
  <c r="B227" i="14"/>
  <c r="B241" i="14" s="1"/>
  <c r="CW226" i="14"/>
  <c r="CW240" i="14" s="1"/>
  <c r="CV226" i="14"/>
  <c r="CV240" i="14" s="1"/>
  <c r="CU226" i="14"/>
  <c r="CU240" i="14" s="1"/>
  <c r="CT226" i="14"/>
  <c r="CT240" i="14" s="1"/>
  <c r="CS226" i="14"/>
  <c r="CS240" i="14" s="1"/>
  <c r="CR226" i="14"/>
  <c r="CR240" i="14" s="1"/>
  <c r="CQ226" i="14"/>
  <c r="CQ240" i="14" s="1"/>
  <c r="CP226" i="14"/>
  <c r="CP240" i="14" s="1"/>
  <c r="CO226" i="14"/>
  <c r="CO240" i="14" s="1"/>
  <c r="CN226" i="14"/>
  <c r="CN240" i="14" s="1"/>
  <c r="CM226" i="14"/>
  <c r="CM240" i="14" s="1"/>
  <c r="CL226" i="14"/>
  <c r="CL240" i="14"/>
  <c r="CJ226" i="14"/>
  <c r="CJ240" i="14" s="1"/>
  <c r="CI226" i="14"/>
  <c r="CI240" i="14" s="1"/>
  <c r="CH226" i="14"/>
  <c r="CH240" i="14" s="1"/>
  <c r="CG226" i="14"/>
  <c r="CG240" i="14" s="1"/>
  <c r="CF226" i="14"/>
  <c r="CF240" i="14" s="1"/>
  <c r="CE226" i="14"/>
  <c r="CE240" i="14" s="1"/>
  <c r="CD226" i="14"/>
  <c r="CD240" i="14" s="1"/>
  <c r="CC226" i="14"/>
  <c r="CC240" i="14"/>
  <c r="CB226" i="14"/>
  <c r="CB240" i="14" s="1"/>
  <c r="CA226" i="14"/>
  <c r="CA240" i="14" s="1"/>
  <c r="BZ226" i="14"/>
  <c r="BZ240" i="14" s="1"/>
  <c r="BY226" i="14"/>
  <c r="BY240" i="14"/>
  <c r="BW226" i="14"/>
  <c r="BW240" i="14" s="1"/>
  <c r="BV226" i="14"/>
  <c r="BV240" i="14" s="1"/>
  <c r="BU226" i="14"/>
  <c r="BU240" i="14" s="1"/>
  <c r="BT226" i="14"/>
  <c r="BT240" i="14" s="1"/>
  <c r="BS226" i="14"/>
  <c r="BS240" i="14" s="1"/>
  <c r="BR226" i="14"/>
  <c r="BR240" i="14" s="1"/>
  <c r="BQ226" i="14"/>
  <c r="BQ240" i="14" s="1"/>
  <c r="BP226" i="14"/>
  <c r="BP240" i="14" s="1"/>
  <c r="BO226" i="14"/>
  <c r="BO240" i="14" s="1"/>
  <c r="BN226" i="14"/>
  <c r="BN240" i="14" s="1"/>
  <c r="BM226" i="14"/>
  <c r="BM240" i="14" s="1"/>
  <c r="BL226" i="14"/>
  <c r="BL240" i="14" s="1"/>
  <c r="BJ226" i="14"/>
  <c r="BJ240" i="14" s="1"/>
  <c r="BI226" i="14"/>
  <c r="BI240" i="14" s="1"/>
  <c r="BH226" i="14"/>
  <c r="BH240" i="14" s="1"/>
  <c r="BG226" i="14"/>
  <c r="BG240" i="14" s="1"/>
  <c r="BF226" i="14"/>
  <c r="BF240" i="14" s="1"/>
  <c r="BE226" i="14"/>
  <c r="BE240" i="14" s="1"/>
  <c r="BD226" i="14"/>
  <c r="BD240" i="14" s="1"/>
  <c r="BC226" i="14"/>
  <c r="BC240" i="14" s="1"/>
  <c r="BB226" i="14"/>
  <c r="BB240" i="14" s="1"/>
  <c r="BA226" i="14"/>
  <c r="BA240" i="14" s="1"/>
  <c r="AZ226" i="14"/>
  <c r="AZ240" i="14" s="1"/>
  <c r="AY226" i="14"/>
  <c r="AY240" i="14"/>
  <c r="AW226" i="14"/>
  <c r="AW240" i="14" s="1"/>
  <c r="AV226" i="14"/>
  <c r="AV240" i="14"/>
  <c r="AU226" i="14"/>
  <c r="AU240" i="14" s="1"/>
  <c r="AT226" i="14"/>
  <c r="AT240" i="14" s="1"/>
  <c r="AS226" i="14"/>
  <c r="AS240" i="14" s="1"/>
  <c r="AR226" i="14"/>
  <c r="AR240" i="14"/>
  <c r="AQ226" i="14"/>
  <c r="AQ240" i="14" s="1"/>
  <c r="AP226" i="14"/>
  <c r="AP240" i="14" s="1"/>
  <c r="AO226" i="14"/>
  <c r="AO240" i="14" s="1"/>
  <c r="AN226" i="14"/>
  <c r="AN240" i="14" s="1"/>
  <c r="AM226" i="14"/>
  <c r="AM240" i="14" s="1"/>
  <c r="AL226" i="14"/>
  <c r="AL240" i="14" s="1"/>
  <c r="AK226" i="14"/>
  <c r="AK240" i="14" s="1"/>
  <c r="AJ226" i="14"/>
  <c r="AJ240" i="14" s="1"/>
  <c r="AI226" i="14"/>
  <c r="AI240" i="14" s="1"/>
  <c r="AH226" i="14"/>
  <c r="AH240" i="14"/>
  <c r="AG226" i="14"/>
  <c r="AG240" i="14" s="1"/>
  <c r="AF226" i="14"/>
  <c r="AF240" i="14"/>
  <c r="AE226" i="14"/>
  <c r="AE240" i="14" s="1"/>
  <c r="AD226" i="14"/>
  <c r="AD240" i="14" s="1"/>
  <c r="AC226" i="14"/>
  <c r="AC240" i="14" s="1"/>
  <c r="AB226" i="14"/>
  <c r="AB240" i="14"/>
  <c r="AA226" i="14"/>
  <c r="AA240" i="14" s="1"/>
  <c r="Z226" i="14"/>
  <c r="Z240" i="14" s="1"/>
  <c r="Y226" i="14"/>
  <c r="Y240" i="14" s="1"/>
  <c r="X226" i="14"/>
  <c r="X240" i="14" s="1"/>
  <c r="W226" i="14"/>
  <c r="W240" i="14" s="1"/>
  <c r="V226" i="14"/>
  <c r="V240" i="14" s="1"/>
  <c r="U226" i="14"/>
  <c r="U240" i="14" s="1"/>
  <c r="T226" i="14"/>
  <c r="T240" i="14" s="1"/>
  <c r="S226" i="14"/>
  <c r="S240" i="14" s="1"/>
  <c r="R226" i="14"/>
  <c r="R240" i="14"/>
  <c r="Q226" i="14"/>
  <c r="Q240" i="14" s="1"/>
  <c r="P226" i="14"/>
  <c r="P240" i="14"/>
  <c r="O226" i="14"/>
  <c r="O240" i="14" s="1"/>
  <c r="N226" i="14"/>
  <c r="N240" i="14" s="1"/>
  <c r="M226" i="14"/>
  <c r="M240" i="14" s="1"/>
  <c r="L226" i="14"/>
  <c r="L240" i="14"/>
  <c r="K226" i="14"/>
  <c r="K240" i="14" s="1"/>
  <c r="J226" i="14"/>
  <c r="J240" i="14" s="1"/>
  <c r="I226" i="14"/>
  <c r="I240" i="14" s="1"/>
  <c r="H226" i="14"/>
  <c r="H240" i="14" s="1"/>
  <c r="G226" i="14"/>
  <c r="G240" i="14" s="1"/>
  <c r="F226" i="14"/>
  <c r="F240" i="14" s="1"/>
  <c r="E226" i="14"/>
  <c r="E240" i="14" s="1"/>
  <c r="D226" i="14"/>
  <c r="D240" i="14" s="1"/>
  <c r="C226" i="14"/>
  <c r="C240" i="14" s="1"/>
  <c r="B226" i="14"/>
  <c r="B240" i="14"/>
  <c r="CW224" i="14"/>
  <c r="CV224" i="14"/>
  <c r="CU224" i="14"/>
  <c r="CT224" i="14"/>
  <c r="CS224" i="14"/>
  <c r="CR224" i="14"/>
  <c r="CQ224" i="14"/>
  <c r="CP224" i="14"/>
  <c r="CO224" i="14"/>
  <c r="CN224" i="14"/>
  <c r="CM224" i="14"/>
  <c r="CL224" i="14"/>
  <c r="CJ224" i="14"/>
  <c r="CI224" i="14"/>
  <c r="CH224" i="14"/>
  <c r="CG224" i="14"/>
  <c r="CF224" i="14"/>
  <c r="CE224" i="14"/>
  <c r="CD224" i="14"/>
  <c r="CC224" i="14"/>
  <c r="CB224" i="14"/>
  <c r="CA224" i="14"/>
  <c r="BZ224" i="14"/>
  <c r="BY224" i="14"/>
  <c r="BW224" i="14"/>
  <c r="BV224" i="14"/>
  <c r="BU224" i="14"/>
  <c r="BT224" i="14"/>
  <c r="BS224" i="14"/>
  <c r="BR224" i="14"/>
  <c r="BQ224" i="14"/>
  <c r="BP224" i="14"/>
  <c r="BO224" i="14"/>
  <c r="BN224" i="14"/>
  <c r="BM224" i="14"/>
  <c r="BL224" i="14"/>
  <c r="BJ224" i="14"/>
  <c r="BI224" i="14"/>
  <c r="BH224" i="14"/>
  <c r="BG224" i="14"/>
  <c r="BF224" i="14"/>
  <c r="BE224" i="14"/>
  <c r="BD224" i="14"/>
  <c r="BC224" i="14"/>
  <c r="BB224" i="14"/>
  <c r="BA224" i="14"/>
  <c r="AZ224" i="14"/>
  <c r="AY224" i="14"/>
  <c r="AW224" i="14"/>
  <c r="AV224" i="14"/>
  <c r="AU224" i="14"/>
  <c r="AT224" i="14"/>
  <c r="AS224" i="14"/>
  <c r="AR224" i="14"/>
  <c r="AQ224" i="14"/>
  <c r="AP224" i="14"/>
  <c r="AO224" i="14"/>
  <c r="AN224" i="14"/>
  <c r="AM224" i="14"/>
  <c r="AL224" i="14"/>
  <c r="AK224" i="14"/>
  <c r="AJ224" i="14"/>
  <c r="AI224" i="14"/>
  <c r="AH224" i="14"/>
  <c r="AG224" i="14"/>
  <c r="AF224" i="14"/>
  <c r="AE224" i="14"/>
  <c r="AD224" i="14"/>
  <c r="AC224" i="14"/>
  <c r="AB224" i="14"/>
  <c r="AA224" i="14"/>
  <c r="Z224" i="14"/>
  <c r="Y224" i="14"/>
  <c r="X224" i="14"/>
  <c r="W224" i="14"/>
  <c r="V224" i="14"/>
  <c r="U224" i="14"/>
  <c r="T224" i="14"/>
  <c r="S224" i="14"/>
  <c r="R224" i="14"/>
  <c r="Q224" i="14"/>
  <c r="P224" i="14"/>
  <c r="O224" i="14"/>
  <c r="N224" i="14"/>
  <c r="M224" i="14"/>
  <c r="L224" i="14"/>
  <c r="K224" i="14"/>
  <c r="J224" i="14"/>
  <c r="I224" i="14"/>
  <c r="H224" i="14"/>
  <c r="G224" i="14"/>
  <c r="F224" i="14"/>
  <c r="E224" i="14"/>
  <c r="D224" i="14"/>
  <c r="C224" i="14"/>
  <c r="B224" i="14"/>
  <c r="Q130" i="14"/>
  <c r="T130" i="14" s="1"/>
  <c r="P130" i="14"/>
  <c r="Q129" i="14"/>
  <c r="T129" i="14" s="1"/>
  <c r="P129" i="14"/>
  <c r="Q128" i="14"/>
  <c r="T128" i="14" s="1"/>
  <c r="P12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D88" i="14"/>
  <c r="C88" i="14"/>
  <c r="B88" i="14"/>
  <c r="Q64" i="14"/>
  <c r="Q84" i="14"/>
  <c r="H64" i="14"/>
  <c r="H84" i="14" s="1"/>
  <c r="X66" i="14"/>
  <c r="X79" i="14"/>
  <c r="P66" i="14"/>
  <c r="P79" i="14"/>
  <c r="W66" i="14"/>
  <c r="W69" i="14"/>
  <c r="W70" i="14"/>
  <c r="Y69" i="14"/>
  <c r="Y70" i="14" s="1"/>
  <c r="X69" i="14"/>
  <c r="X70" i="14"/>
  <c r="V69" i="14"/>
  <c r="U69" i="14"/>
  <c r="T69" i="14"/>
  <c r="S69" i="14"/>
  <c r="R69" i="14"/>
  <c r="R70" i="14" s="1"/>
  <c r="Q69" i="14"/>
  <c r="P69" i="14"/>
  <c r="P70" i="14" s="1"/>
  <c r="P80" i="14" s="1"/>
  <c r="O69" i="14"/>
  <c r="N69" i="14"/>
  <c r="M69" i="14"/>
  <c r="L69" i="14"/>
  <c r="K69" i="14"/>
  <c r="K70" i="14" s="1"/>
  <c r="J69" i="14"/>
  <c r="J70" i="14" s="1"/>
  <c r="I69" i="14"/>
  <c r="H69" i="14"/>
  <c r="H66" i="14"/>
  <c r="H70" i="14"/>
  <c r="H80" i="14" s="1"/>
  <c r="G69" i="14"/>
  <c r="F69" i="14"/>
  <c r="E69" i="14"/>
  <c r="E70" i="14" s="1"/>
  <c r="D69" i="14"/>
  <c r="D70" i="14" s="1"/>
  <c r="D80" i="14" s="1"/>
  <c r="C69" i="14"/>
  <c r="B69" i="14"/>
  <c r="Y66" i="14"/>
  <c r="W79" i="14"/>
  <c r="V66" i="14"/>
  <c r="V79" i="14" s="1"/>
  <c r="U66" i="14"/>
  <c r="U70" i="14" s="1"/>
  <c r="T66" i="14"/>
  <c r="S66" i="14"/>
  <c r="S79" i="14" s="1"/>
  <c r="R66" i="14"/>
  <c r="R79" i="14" s="1"/>
  <c r="Q66" i="14"/>
  <c r="O66" i="14"/>
  <c r="N66" i="14"/>
  <c r="N79" i="14"/>
  <c r="M66" i="14"/>
  <c r="M79" i="14" s="1"/>
  <c r="L66" i="14"/>
  <c r="K66" i="14"/>
  <c r="K79" i="14"/>
  <c r="J66" i="14"/>
  <c r="I66" i="14"/>
  <c r="H79" i="14"/>
  <c r="G66" i="14"/>
  <c r="G79" i="14" s="1"/>
  <c r="F66" i="14"/>
  <c r="F79" i="14" s="1"/>
  <c r="E66" i="14"/>
  <c r="D66" i="14"/>
  <c r="C66" i="14"/>
  <c r="C70" i="14" s="1"/>
  <c r="C80" i="14" s="1"/>
  <c r="B66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C65" i="14"/>
  <c r="B65" i="14"/>
  <c r="Y64" i="14"/>
  <c r="Y84" i="14" s="1"/>
  <c r="X64" i="14"/>
  <c r="X84" i="14" s="1"/>
  <c r="W64" i="14"/>
  <c r="W84" i="14"/>
  <c r="V64" i="14"/>
  <c r="V84" i="14" s="1"/>
  <c r="U64" i="14"/>
  <c r="U84" i="14" s="1"/>
  <c r="T64" i="14"/>
  <c r="T84" i="14" s="1"/>
  <c r="S64" i="14"/>
  <c r="S84" i="14" s="1"/>
  <c r="R64" i="14"/>
  <c r="R84" i="14"/>
  <c r="P64" i="14"/>
  <c r="P84" i="14"/>
  <c r="O64" i="14"/>
  <c r="O84" i="14" s="1"/>
  <c r="N64" i="14"/>
  <c r="N84" i="14" s="1"/>
  <c r="M64" i="14"/>
  <c r="M84" i="14"/>
  <c r="L64" i="14"/>
  <c r="L84" i="14" s="1"/>
  <c r="K64" i="14"/>
  <c r="K84" i="14" s="1"/>
  <c r="J64" i="14"/>
  <c r="J84" i="14" s="1"/>
  <c r="I64" i="14"/>
  <c r="I84" i="14" s="1"/>
  <c r="G64" i="14"/>
  <c r="G84" i="14"/>
  <c r="F64" i="14"/>
  <c r="F84" i="14" s="1"/>
  <c r="E64" i="14"/>
  <c r="E84" i="14" s="1"/>
  <c r="D64" i="14"/>
  <c r="D84" i="14" s="1"/>
  <c r="C64" i="14"/>
  <c r="C84" i="14"/>
  <c r="B64" i="14"/>
  <c r="B84" i="14" s="1"/>
  <c r="HW44" i="14"/>
  <c r="HW50" i="14"/>
  <c r="HV44" i="14"/>
  <c r="HV50" i="14" s="1"/>
  <c r="HU44" i="14"/>
  <c r="HU50" i="14" s="1"/>
  <c r="HT44" i="14"/>
  <c r="HT50" i="14" s="1"/>
  <c r="HS44" i="14"/>
  <c r="HS50" i="14" s="1"/>
  <c r="HR44" i="14"/>
  <c r="HR50" i="14" s="1"/>
  <c r="HQ44" i="14"/>
  <c r="HQ50" i="14" s="1"/>
  <c r="HP44" i="14"/>
  <c r="HP50" i="14" s="1"/>
  <c r="HO44" i="14"/>
  <c r="HO50" i="14"/>
  <c r="HN44" i="14"/>
  <c r="HN50" i="14"/>
  <c r="HM44" i="14"/>
  <c r="HM50" i="14" s="1"/>
  <c r="HL44" i="14"/>
  <c r="HL50" i="14" s="1"/>
  <c r="HJ44" i="14"/>
  <c r="HJ50" i="14"/>
  <c r="HI44" i="14"/>
  <c r="HI50" i="14" s="1"/>
  <c r="HH44" i="14"/>
  <c r="HH50" i="14" s="1"/>
  <c r="HG44" i="14"/>
  <c r="HG50" i="14" s="1"/>
  <c r="HF44" i="14"/>
  <c r="HF50" i="14" s="1"/>
  <c r="HE44" i="14"/>
  <c r="HE50" i="14"/>
  <c r="HD44" i="14"/>
  <c r="HD50" i="14"/>
  <c r="HC44" i="14"/>
  <c r="HC50" i="14" s="1"/>
  <c r="HB44" i="14"/>
  <c r="HB50" i="14" s="1"/>
  <c r="HA44" i="14"/>
  <c r="HA50" i="14"/>
  <c r="GZ44" i="14"/>
  <c r="GZ50" i="14" s="1"/>
  <c r="GY44" i="14"/>
  <c r="GY50" i="14" s="1"/>
  <c r="GW44" i="14"/>
  <c r="GW50" i="14" s="1"/>
  <c r="GV44" i="14"/>
  <c r="GV50" i="14" s="1"/>
  <c r="GU44" i="14"/>
  <c r="GU50" i="14"/>
  <c r="GT44" i="14"/>
  <c r="GT50" i="14" s="1"/>
  <c r="GS44" i="14"/>
  <c r="GS50" i="14" s="1"/>
  <c r="GR44" i="14"/>
  <c r="GR50" i="14" s="1"/>
  <c r="GQ44" i="14"/>
  <c r="GQ50" i="14"/>
  <c r="GP44" i="14"/>
  <c r="GP50" i="14" s="1"/>
  <c r="GO44" i="14"/>
  <c r="GO50" i="14"/>
  <c r="GN44" i="14"/>
  <c r="GN50" i="14" s="1"/>
  <c r="GM44" i="14"/>
  <c r="GM50" i="14" s="1"/>
  <c r="GL44" i="14"/>
  <c r="GL50" i="14" s="1"/>
  <c r="GJ44" i="14"/>
  <c r="GJ50" i="14" s="1"/>
  <c r="GI44" i="14"/>
  <c r="GH44" i="14"/>
  <c r="GH50" i="14" s="1"/>
  <c r="GG44" i="14"/>
  <c r="GG50" i="14" s="1"/>
  <c r="GF44" i="14"/>
  <c r="GF50" i="14"/>
  <c r="GE44" i="14"/>
  <c r="GE50" i="14"/>
  <c r="GD44" i="14"/>
  <c r="GD50" i="14" s="1"/>
  <c r="GC44" i="14"/>
  <c r="GC50" i="14" s="1"/>
  <c r="GB44" i="14"/>
  <c r="GB50" i="14"/>
  <c r="GA44" i="14"/>
  <c r="GA50" i="14" s="1"/>
  <c r="FZ44" i="14"/>
  <c r="FZ45" i="14" s="1"/>
  <c r="FZ46" i="14" s="1"/>
  <c r="FY44" i="14"/>
  <c r="FY50" i="14" s="1"/>
  <c r="FW44" i="14"/>
  <c r="FW50" i="14" s="1"/>
  <c r="FV44" i="14"/>
  <c r="FV50" i="14"/>
  <c r="FU44" i="14"/>
  <c r="FU50" i="14"/>
  <c r="FT44" i="14"/>
  <c r="FT50" i="14" s="1"/>
  <c r="FS44" i="14"/>
  <c r="FS50" i="14" s="1"/>
  <c r="FR44" i="14"/>
  <c r="FR50" i="14"/>
  <c r="FQ44" i="14"/>
  <c r="FQ50" i="14" s="1"/>
  <c r="FP44" i="14"/>
  <c r="FO44" i="14"/>
  <c r="FO50" i="14" s="1"/>
  <c r="FN44" i="14"/>
  <c r="FN50" i="14" s="1"/>
  <c r="FM44" i="14"/>
  <c r="FM50" i="14"/>
  <c r="FL44" i="14"/>
  <c r="FL50" i="14" s="1"/>
  <c r="FJ44" i="14"/>
  <c r="FI44" i="14"/>
  <c r="FI50" i="14" s="1"/>
  <c r="FH44" i="14"/>
  <c r="FH50" i="14"/>
  <c r="FG44" i="14"/>
  <c r="FG50" i="14" s="1"/>
  <c r="FF44" i="14"/>
  <c r="FF50" i="14"/>
  <c r="FE44" i="14"/>
  <c r="FD44" i="14"/>
  <c r="FD50" i="14" s="1"/>
  <c r="FC44" i="14"/>
  <c r="FC50" i="14" s="1"/>
  <c r="FB44" i="14"/>
  <c r="FB50" i="14" s="1"/>
  <c r="FA44" i="14"/>
  <c r="FA50" i="14" s="1"/>
  <c r="EZ44" i="14"/>
  <c r="EZ50" i="14" s="1"/>
  <c r="EY44" i="14"/>
  <c r="EY50" i="14" s="1"/>
  <c r="EW44" i="14"/>
  <c r="EW50" i="14"/>
  <c r="EV44" i="14"/>
  <c r="EV50" i="14"/>
  <c r="EU44" i="14"/>
  <c r="EU50" i="14" s="1"/>
  <c r="ET44" i="14"/>
  <c r="ET50" i="14" s="1"/>
  <c r="ES44" i="14"/>
  <c r="ES50" i="14"/>
  <c r="ER44" i="14"/>
  <c r="ER50" i="14" s="1"/>
  <c r="EQ44" i="14"/>
  <c r="EQ50" i="14"/>
  <c r="EP44" i="14"/>
  <c r="EP50" i="14" s="1"/>
  <c r="EO44" i="14"/>
  <c r="EO50" i="14" s="1"/>
  <c r="EN44" i="14"/>
  <c r="EN50" i="14"/>
  <c r="EM44" i="14"/>
  <c r="EM50" i="14"/>
  <c r="EL44" i="14"/>
  <c r="EL50" i="14" s="1"/>
  <c r="EJ44" i="14"/>
  <c r="EJ50" i="14" s="1"/>
  <c r="EI44" i="14"/>
  <c r="EI50" i="14"/>
  <c r="EH44" i="14"/>
  <c r="EH50" i="14" s="1"/>
  <c r="EG44" i="14"/>
  <c r="EG50" i="14" s="1"/>
  <c r="EF44" i="14"/>
  <c r="EF50" i="14" s="1"/>
  <c r="EE44" i="14"/>
  <c r="EE50" i="14" s="1"/>
  <c r="ED44" i="14"/>
  <c r="ED50" i="14"/>
  <c r="EC44" i="14"/>
  <c r="EC50" i="14" s="1"/>
  <c r="EB44" i="14"/>
  <c r="EA44" i="14"/>
  <c r="EA50" i="14" s="1"/>
  <c r="DZ44" i="14"/>
  <c r="DZ50" i="14"/>
  <c r="DY44" i="14"/>
  <c r="DY50" i="14" s="1"/>
  <c r="DW44" i="14"/>
  <c r="DW50" i="14"/>
  <c r="DV44" i="14"/>
  <c r="DU44" i="14"/>
  <c r="DU50" i="14" s="1"/>
  <c r="DT44" i="14"/>
  <c r="DT50" i="14" s="1"/>
  <c r="DS44" i="14"/>
  <c r="DS50" i="14" s="1"/>
  <c r="DR44" i="14"/>
  <c r="DR50" i="14" s="1"/>
  <c r="DQ44" i="14"/>
  <c r="DQ50" i="14" s="1"/>
  <c r="DP44" i="14"/>
  <c r="DP50" i="14" s="1"/>
  <c r="DO44" i="14"/>
  <c r="DO50" i="14"/>
  <c r="DN44" i="14"/>
  <c r="DN50" i="14"/>
  <c r="DM44" i="14"/>
  <c r="DL44" i="14"/>
  <c r="DL50" i="14" s="1"/>
  <c r="DJ44" i="14"/>
  <c r="DJ50" i="14"/>
  <c r="DI44" i="14"/>
  <c r="DI50" i="14" s="1"/>
  <c r="DH44" i="14"/>
  <c r="DH45" i="14" s="1"/>
  <c r="DG44" i="14"/>
  <c r="DG50" i="14" s="1"/>
  <c r="DF44" i="14"/>
  <c r="DF50" i="14" s="1"/>
  <c r="DE44" i="14"/>
  <c r="DE50" i="14"/>
  <c r="DD44" i="14"/>
  <c r="DD50" i="14"/>
  <c r="DD51" i="14" s="1"/>
  <c r="DD57" i="14" s="1"/>
  <c r="DC44" i="14"/>
  <c r="DC50" i="14" s="1"/>
  <c r="DB44" i="14"/>
  <c r="DB50" i="14" s="1"/>
  <c r="DA44" i="14"/>
  <c r="DA50" i="14"/>
  <c r="CZ44" i="14"/>
  <c r="CZ50" i="14" s="1"/>
  <c r="CY44" i="14"/>
  <c r="CY50" i="14" s="1"/>
  <c r="CW44" i="14"/>
  <c r="CW50" i="14" s="1"/>
  <c r="CV44" i="14"/>
  <c r="CV50" i="14" s="1"/>
  <c r="CU44" i="14"/>
  <c r="CU50" i="14"/>
  <c r="CT44" i="14"/>
  <c r="CT50" i="14" s="1"/>
  <c r="CS44" i="14"/>
  <c r="CR44" i="14"/>
  <c r="CR50" i="14" s="1"/>
  <c r="CQ44" i="14"/>
  <c r="CQ50" i="14"/>
  <c r="CP44" i="14"/>
  <c r="CP50" i="14" s="1"/>
  <c r="CO44" i="14"/>
  <c r="CO50" i="14"/>
  <c r="CN44" i="14"/>
  <c r="CN50" i="14" s="1"/>
  <c r="CM44" i="14"/>
  <c r="CM50" i="14" s="1"/>
  <c r="CL44" i="14"/>
  <c r="CL50" i="14" s="1"/>
  <c r="CJ44" i="14"/>
  <c r="CJ50" i="14" s="1"/>
  <c r="CI44" i="14"/>
  <c r="CI50" i="14" s="1"/>
  <c r="CH44" i="14"/>
  <c r="CH50" i="14" s="1"/>
  <c r="CG44" i="14"/>
  <c r="CG50" i="14" s="1"/>
  <c r="CF44" i="14"/>
  <c r="CF50" i="14"/>
  <c r="CE44" i="14"/>
  <c r="CE50" i="14"/>
  <c r="CD44" i="14"/>
  <c r="CD50" i="14" s="1"/>
  <c r="CC44" i="14"/>
  <c r="CC50" i="14" s="1"/>
  <c r="CB44" i="14"/>
  <c r="CB50" i="14"/>
  <c r="CA44" i="14"/>
  <c r="CA50" i="14" s="1"/>
  <c r="BZ44" i="14"/>
  <c r="BZ50" i="14"/>
  <c r="BY44" i="14"/>
  <c r="BY50" i="14" s="1"/>
  <c r="BW44" i="14"/>
  <c r="BW50" i="14" s="1"/>
  <c r="BV44" i="14"/>
  <c r="BV50" i="14"/>
  <c r="BU44" i="14"/>
  <c r="BU50" i="14"/>
  <c r="BT44" i="14"/>
  <c r="BT50" i="14" s="1"/>
  <c r="BS44" i="14"/>
  <c r="BS50" i="14" s="1"/>
  <c r="BR44" i="14"/>
  <c r="BR50" i="14"/>
  <c r="BQ44" i="14"/>
  <c r="BQ50" i="14"/>
  <c r="BP44" i="14"/>
  <c r="BP50" i="14" s="1"/>
  <c r="BO44" i="14"/>
  <c r="BO50" i="14" s="1"/>
  <c r="BN44" i="14"/>
  <c r="BN50" i="14"/>
  <c r="BM44" i="14"/>
  <c r="BM50" i="14"/>
  <c r="BL44" i="14"/>
  <c r="BJ44" i="14"/>
  <c r="BJ50" i="14" s="1"/>
  <c r="BI44" i="14"/>
  <c r="BI50" i="14"/>
  <c r="BH44" i="14"/>
  <c r="BH50" i="14"/>
  <c r="BG44" i="14"/>
  <c r="BF44" i="14"/>
  <c r="BF50" i="14" s="1"/>
  <c r="BE44" i="14"/>
  <c r="BE50" i="14"/>
  <c r="BD44" i="14"/>
  <c r="BD50" i="14"/>
  <c r="BD51" i="14" s="1"/>
  <c r="BD57" i="14" s="1"/>
  <c r="BC44" i="14"/>
  <c r="BC50" i="14" s="1"/>
  <c r="BB44" i="14"/>
  <c r="BB50" i="14" s="1"/>
  <c r="BA44" i="14"/>
  <c r="BA50" i="14"/>
  <c r="AZ44" i="14"/>
  <c r="AZ50" i="14"/>
  <c r="AY44" i="14"/>
  <c r="AW44" i="14"/>
  <c r="AW50" i="14" s="1"/>
  <c r="AV44" i="14"/>
  <c r="AV50" i="14"/>
  <c r="AU44" i="14"/>
  <c r="AU50" i="14"/>
  <c r="AT44" i="14"/>
  <c r="AT50" i="14" s="1"/>
  <c r="AS44" i="14"/>
  <c r="AS50" i="14" s="1"/>
  <c r="AR44" i="14"/>
  <c r="AR50" i="14"/>
  <c r="AQ44" i="14"/>
  <c r="AQ50" i="14"/>
  <c r="AP44" i="14"/>
  <c r="AP50" i="14" s="1"/>
  <c r="AO44" i="14"/>
  <c r="AO50" i="14" s="1"/>
  <c r="AN44" i="14"/>
  <c r="AN50" i="14"/>
  <c r="AM44" i="14"/>
  <c r="AM50" i="14"/>
  <c r="AM51" i="14" s="1"/>
  <c r="AM57" i="14" s="1"/>
  <c r="AL44" i="14"/>
  <c r="AL50" i="14" s="1"/>
  <c r="AK44" i="14"/>
  <c r="AK50" i="14" s="1"/>
  <c r="AJ44" i="14"/>
  <c r="AJ50" i="14"/>
  <c r="AI44" i="14"/>
  <c r="AI50" i="14"/>
  <c r="AH44" i="14"/>
  <c r="AH50" i="14" s="1"/>
  <c r="AG44" i="14"/>
  <c r="AG50" i="14" s="1"/>
  <c r="AF44" i="14"/>
  <c r="AF50" i="14"/>
  <c r="AE44" i="14"/>
  <c r="AE50" i="14"/>
  <c r="AD44" i="14"/>
  <c r="AD50" i="14" s="1"/>
  <c r="AC44" i="14"/>
  <c r="AC50" i="14" s="1"/>
  <c r="AB44" i="14"/>
  <c r="AB50" i="14"/>
  <c r="AA44" i="14"/>
  <c r="AA50" i="14"/>
  <c r="Z44" i="14"/>
  <c r="Z50" i="14" s="1"/>
  <c r="Y44" i="14"/>
  <c r="Y50" i="14" s="1"/>
  <c r="X44" i="14"/>
  <c r="X50" i="14"/>
  <c r="W44" i="14"/>
  <c r="W50" i="14"/>
  <c r="V44" i="14"/>
  <c r="V50" i="14" s="1"/>
  <c r="U44" i="14"/>
  <c r="U50" i="14" s="1"/>
  <c r="T44" i="14"/>
  <c r="T50" i="14"/>
  <c r="S44" i="14"/>
  <c r="S50" i="14"/>
  <c r="R44" i="14"/>
  <c r="R50" i="14" s="1"/>
  <c r="Q44" i="14"/>
  <c r="Q50" i="14" s="1"/>
  <c r="P44" i="14"/>
  <c r="P50" i="14"/>
  <c r="O44" i="14"/>
  <c r="O50" i="14"/>
  <c r="N44" i="14"/>
  <c r="N50" i="14" s="1"/>
  <c r="M44" i="14"/>
  <c r="M50" i="14" s="1"/>
  <c r="L44" i="14"/>
  <c r="L50" i="14"/>
  <c r="K44" i="14"/>
  <c r="K50" i="14"/>
  <c r="J44" i="14"/>
  <c r="J50" i="14" s="1"/>
  <c r="I44" i="14"/>
  <c r="I50" i="14" s="1"/>
  <c r="H44" i="14"/>
  <c r="H50" i="14"/>
  <c r="G44" i="14"/>
  <c r="G50" i="14"/>
  <c r="F44" i="14"/>
  <c r="F50" i="14" s="1"/>
  <c r="E44" i="14"/>
  <c r="E50" i="14" s="1"/>
  <c r="D44" i="14"/>
  <c r="D50" i="14"/>
  <c r="C44" i="14"/>
  <c r="C50" i="14"/>
  <c r="B44" i="14"/>
  <c r="B50" i="14" s="1"/>
  <c r="FQ43" i="14"/>
  <c r="FQ49" i="14" s="1"/>
  <c r="FH43" i="14"/>
  <c r="FH49" i="14"/>
  <c r="CZ43" i="14"/>
  <c r="CZ49" i="14"/>
  <c r="CQ43" i="14"/>
  <c r="CQ49" i="14" s="1"/>
  <c r="AA26" i="14"/>
  <c r="AA43" i="14" s="1"/>
  <c r="AA49" i="14" s="1"/>
  <c r="GH42" i="14"/>
  <c r="DQ42" i="14"/>
  <c r="DQ48" i="14"/>
  <c r="AZ42" i="14"/>
  <c r="HD32" i="14"/>
  <c r="GE32" i="14"/>
  <c r="FH32" i="14"/>
  <c r="EM32" i="14"/>
  <c r="DN32" i="14"/>
  <c r="CQ32" i="14"/>
  <c r="BU32" i="14"/>
  <c r="AV32" i="14"/>
  <c r="AA14" i="14"/>
  <c r="AA32" i="14" s="1"/>
  <c r="G14" i="14"/>
  <c r="G32" i="14"/>
  <c r="W26" i="14"/>
  <c r="W14" i="14"/>
  <c r="W31" i="14"/>
  <c r="HJ30" i="14"/>
  <c r="HI30" i="14"/>
  <c r="HH30" i="14"/>
  <c r="HG30" i="14"/>
  <c r="HF30" i="14"/>
  <c r="HE30" i="14"/>
  <c r="HD30" i="14"/>
  <c r="HC30" i="14"/>
  <c r="HB30" i="14"/>
  <c r="HA30" i="14"/>
  <c r="GZ30" i="14"/>
  <c r="GY30" i="14"/>
  <c r="GW30" i="14"/>
  <c r="GV30" i="14"/>
  <c r="GU30" i="14"/>
  <c r="GT30" i="14"/>
  <c r="GS30" i="14"/>
  <c r="GR30" i="14"/>
  <c r="GQ30" i="14"/>
  <c r="GP30" i="14"/>
  <c r="GO30" i="14"/>
  <c r="GN30" i="14"/>
  <c r="GM30" i="14"/>
  <c r="GL30" i="14"/>
  <c r="GJ30" i="14"/>
  <c r="GI30" i="14"/>
  <c r="GH30" i="14"/>
  <c r="GG30" i="14"/>
  <c r="GF30" i="14"/>
  <c r="GE30" i="14"/>
  <c r="GD30" i="14"/>
  <c r="GC30" i="14"/>
  <c r="GB30" i="14"/>
  <c r="GA30" i="14"/>
  <c r="FZ30" i="14"/>
  <c r="FY30" i="14"/>
  <c r="FW30" i="14"/>
  <c r="FV30" i="14"/>
  <c r="FU30" i="14"/>
  <c r="FT30" i="14"/>
  <c r="FS30" i="14"/>
  <c r="FR30" i="14"/>
  <c r="FQ30" i="14"/>
  <c r="FP30" i="14"/>
  <c r="FO30" i="14"/>
  <c r="FN30" i="14"/>
  <c r="FM30" i="14"/>
  <c r="FL30" i="14"/>
  <c r="FJ30" i="14"/>
  <c r="FI30" i="14"/>
  <c r="FH30" i="14"/>
  <c r="FG30" i="14"/>
  <c r="FF30" i="14"/>
  <c r="FE30" i="14"/>
  <c r="FD30" i="14"/>
  <c r="FC30" i="14"/>
  <c r="FB30" i="14"/>
  <c r="FA30" i="14"/>
  <c r="EZ30" i="14"/>
  <c r="EY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HW43" i="14"/>
  <c r="HW49" i="14" s="1"/>
  <c r="HV43" i="14"/>
  <c r="HV45" i="14" s="1"/>
  <c r="HV49" i="14"/>
  <c r="HV51" i="14" s="1"/>
  <c r="HU43" i="14"/>
  <c r="HU49" i="14" s="1"/>
  <c r="HS43" i="14"/>
  <c r="HS49" i="14"/>
  <c r="HR43" i="14"/>
  <c r="HR49" i="14" s="1"/>
  <c r="HQ43" i="14"/>
  <c r="HO43" i="14"/>
  <c r="HO49" i="14" s="1"/>
  <c r="HN43" i="14"/>
  <c r="HN49" i="14"/>
  <c r="HM43" i="14"/>
  <c r="HM49" i="14" s="1"/>
  <c r="HJ43" i="14"/>
  <c r="HJ49" i="14" s="1"/>
  <c r="HI43" i="14"/>
  <c r="HI49" i="14" s="1"/>
  <c r="HG43" i="14"/>
  <c r="HG49" i="14"/>
  <c r="HF43" i="14"/>
  <c r="HF49" i="14" s="1"/>
  <c r="HE43" i="14"/>
  <c r="HD43" i="14"/>
  <c r="HD49" i="14" s="1"/>
  <c r="HB43" i="14"/>
  <c r="HB49" i="14"/>
  <c r="HA43" i="14"/>
  <c r="HA49" i="14" s="1"/>
  <c r="GY43" i="14"/>
  <c r="GY45" i="14" s="1"/>
  <c r="GY49" i="14"/>
  <c r="GW43" i="14"/>
  <c r="GW49" i="14" s="1"/>
  <c r="GU43" i="14"/>
  <c r="GU49" i="14"/>
  <c r="GT43" i="14"/>
  <c r="GT49" i="14" s="1"/>
  <c r="GS43" i="14"/>
  <c r="GS49" i="14" s="1"/>
  <c r="GS51" i="14" s="1"/>
  <c r="GS54" i="14" s="1"/>
  <c r="GQ43" i="14"/>
  <c r="GQ49" i="14" s="1"/>
  <c r="GP43" i="14"/>
  <c r="GP49" i="14"/>
  <c r="GO43" i="14"/>
  <c r="GO49" i="14" s="1"/>
  <c r="GM43" i="14"/>
  <c r="GM45" i="14" s="1"/>
  <c r="GL43" i="14"/>
  <c r="GL49" i="14" s="1"/>
  <c r="GI43" i="14"/>
  <c r="GI49" i="14"/>
  <c r="GF43" i="14"/>
  <c r="GF49" i="14" s="1"/>
  <c r="GD43" i="14"/>
  <c r="GA43" i="14"/>
  <c r="GA49" i="14" s="1"/>
  <c r="FW43" i="14"/>
  <c r="FW49" i="14"/>
  <c r="FV43" i="14"/>
  <c r="FV49" i="14" s="1"/>
  <c r="FU43" i="14"/>
  <c r="FU49" i="14"/>
  <c r="FS43" i="14"/>
  <c r="FS49" i="14" s="1"/>
  <c r="FR43" i="14"/>
  <c r="FR49" i="14"/>
  <c r="FO43" i="14"/>
  <c r="FO49" i="14" s="1"/>
  <c r="FN43" i="14"/>
  <c r="FM43" i="14"/>
  <c r="FM49" i="14" s="1"/>
  <c r="FM51" i="14" s="1"/>
  <c r="FJ43" i="14"/>
  <c r="FJ49" i="14"/>
  <c r="FF43" i="14"/>
  <c r="FF49" i="14" s="1"/>
  <c r="FC43" i="14"/>
  <c r="FC49" i="14" s="1"/>
  <c r="FC51" i="14" s="1"/>
  <c r="FB43" i="14"/>
  <c r="FB49" i="14" s="1"/>
  <c r="EZ43" i="14"/>
  <c r="EZ49" i="14"/>
  <c r="EW43" i="14"/>
  <c r="EW49" i="14" s="1"/>
  <c r="EU43" i="14"/>
  <c r="ET43" i="14"/>
  <c r="ET49" i="14" s="1"/>
  <c r="EP43" i="14"/>
  <c r="EP49" i="14"/>
  <c r="EO43" i="14"/>
  <c r="EO49" i="14" s="1"/>
  <c r="EM43" i="14"/>
  <c r="EM45" i="14" s="1"/>
  <c r="EM49" i="14"/>
  <c r="EL43" i="14"/>
  <c r="EL49" i="14" s="1"/>
  <c r="EL51" i="14" s="1"/>
  <c r="EI43" i="14"/>
  <c r="EI49" i="14"/>
  <c r="EH43" i="14"/>
  <c r="EH49" i="14" s="1"/>
  <c r="EF43" i="14"/>
  <c r="EF49" i="14" s="1"/>
  <c r="EE43" i="14"/>
  <c r="EE49" i="14" s="1"/>
  <c r="ED43" i="14"/>
  <c r="ED49" i="14"/>
  <c r="EA43" i="14"/>
  <c r="EA49" i="14" s="1"/>
  <c r="DZ43" i="14"/>
  <c r="DZ49" i="14" s="1"/>
  <c r="DZ51" i="14" s="1"/>
  <c r="DW43" i="14"/>
  <c r="DW49" i="14" s="1"/>
  <c r="DW51" i="14" s="1"/>
  <c r="DV43" i="14"/>
  <c r="DV49" i="14"/>
  <c r="DR43" i="14"/>
  <c r="DR49" i="14" s="1"/>
  <c r="DR51" i="14" s="1"/>
  <c r="DQ43" i="14"/>
  <c r="DO43" i="14"/>
  <c r="DO49" i="14" s="1"/>
  <c r="DN43" i="14"/>
  <c r="DN49" i="14"/>
  <c r="DJ43" i="14"/>
  <c r="DJ49" i="14" s="1"/>
  <c r="DI43" i="14"/>
  <c r="DI49" i="14"/>
  <c r="DH43" i="14"/>
  <c r="DH49" i="14" s="1"/>
  <c r="DG43" i="14"/>
  <c r="DG49" i="14"/>
  <c r="DF43" i="14"/>
  <c r="DF49" i="14" s="1"/>
  <c r="DB43" i="14"/>
  <c r="DB49" i="14" s="1"/>
  <c r="DA43" i="14"/>
  <c r="DA49" i="14" s="1"/>
  <c r="CY43" i="14"/>
  <c r="CY49" i="14"/>
  <c r="CW43" i="14"/>
  <c r="CW49" i="14" s="1"/>
  <c r="CT43" i="14"/>
  <c r="CT49" i="14" s="1"/>
  <c r="CP43" i="14"/>
  <c r="CP49" i="14" s="1"/>
  <c r="CO43" i="14"/>
  <c r="CO49" i="14"/>
  <c r="CL43" i="14"/>
  <c r="CL49" i="14" s="1"/>
  <c r="CI43" i="14"/>
  <c r="CH43" i="14"/>
  <c r="CH49" i="14" s="1"/>
  <c r="CD43" i="14"/>
  <c r="CD49" i="14"/>
  <c r="CA43" i="14"/>
  <c r="CA49" i="14" s="1"/>
  <c r="BZ43" i="14"/>
  <c r="BZ45" i="14" s="1"/>
  <c r="BZ49" i="14"/>
  <c r="BV43" i="14"/>
  <c r="BV49" i="14" s="1"/>
  <c r="BV51" i="14" s="1"/>
  <c r="BV57" i="14" s="1"/>
  <c r="BS43" i="14"/>
  <c r="BS49" i="14"/>
  <c r="BR43" i="14"/>
  <c r="BR49" i="14" s="1"/>
  <c r="BN43" i="14"/>
  <c r="BJ43" i="14"/>
  <c r="BJ49" i="14" s="1"/>
  <c r="BJ51" i="14" s="1"/>
  <c r="BH43" i="14"/>
  <c r="BH49" i="14"/>
  <c r="BF43" i="14"/>
  <c r="BF49" i="14" s="1"/>
  <c r="BC43" i="14"/>
  <c r="BC49" i="14" s="1"/>
  <c r="BB43" i="14"/>
  <c r="BB49" i="14" s="1"/>
  <c r="AZ43" i="14"/>
  <c r="AZ49" i="14"/>
  <c r="AU43" i="14"/>
  <c r="AU49" i="14" s="1"/>
  <c r="AT43" i="14"/>
  <c r="AQ43" i="14"/>
  <c r="AQ49" i="14" s="1"/>
  <c r="AP43" i="14"/>
  <c r="AP49" i="14"/>
  <c r="AM43" i="14"/>
  <c r="AM49" i="14" s="1"/>
  <c r="AL43" i="14"/>
  <c r="AL49" i="14"/>
  <c r="AK26" i="14"/>
  <c r="AK31" i="14" s="1"/>
  <c r="AJ26" i="14"/>
  <c r="AI26" i="14"/>
  <c r="AI43" i="14"/>
  <c r="AI49" i="14"/>
  <c r="AH26" i="14"/>
  <c r="AH43" i="14"/>
  <c r="AH49" i="14"/>
  <c r="AG26" i="14"/>
  <c r="AF26" i="14"/>
  <c r="AE26" i="14"/>
  <c r="AE43" i="14"/>
  <c r="AE49" i="14"/>
  <c r="AD26" i="14"/>
  <c r="AD43" i="14"/>
  <c r="AD49" i="14"/>
  <c r="AC26" i="14"/>
  <c r="AC43" i="14" s="1"/>
  <c r="AB26" i="14"/>
  <c r="Z26" i="14"/>
  <c r="Z43" i="14"/>
  <c r="Z49" i="14"/>
  <c r="Y26" i="14"/>
  <c r="X26" i="14"/>
  <c r="W43" i="14"/>
  <c r="W49" i="14" s="1"/>
  <c r="V26" i="14"/>
  <c r="V43" i="14"/>
  <c r="V49" i="14"/>
  <c r="U26" i="14"/>
  <c r="T26" i="14"/>
  <c r="S26" i="14"/>
  <c r="S43" i="14"/>
  <c r="S49" i="14" s="1"/>
  <c r="R26" i="14"/>
  <c r="R43" i="14"/>
  <c r="R49" i="14"/>
  <c r="Q26" i="14"/>
  <c r="P26" i="14"/>
  <c r="O26" i="14"/>
  <c r="N26" i="14"/>
  <c r="N43" i="14"/>
  <c r="N49" i="14"/>
  <c r="M26" i="14"/>
  <c r="L26" i="14"/>
  <c r="K26" i="14"/>
  <c r="J26" i="14"/>
  <c r="I26" i="14"/>
  <c r="H26" i="14"/>
  <c r="G26" i="14"/>
  <c r="G43" i="14" s="1"/>
  <c r="G45" i="14" s="1"/>
  <c r="G49" i="14"/>
  <c r="F26" i="14"/>
  <c r="E26" i="14"/>
  <c r="D26" i="14"/>
  <c r="C26" i="14"/>
  <c r="B26" i="14"/>
  <c r="B43" i="14"/>
  <c r="B49" i="14"/>
  <c r="HJ16" i="14"/>
  <c r="HI16" i="14"/>
  <c r="HH16" i="14"/>
  <c r="HG16" i="14"/>
  <c r="HF16" i="14"/>
  <c r="HE16" i="14"/>
  <c r="HD16" i="14"/>
  <c r="HC16" i="14"/>
  <c r="HB16" i="14"/>
  <c r="HA16" i="14"/>
  <c r="GZ16" i="14"/>
  <c r="GY16" i="14"/>
  <c r="GW16" i="14"/>
  <c r="GV16" i="14"/>
  <c r="GU16" i="14"/>
  <c r="GT16" i="14"/>
  <c r="GS16" i="14"/>
  <c r="GR16" i="14"/>
  <c r="GQ16" i="14"/>
  <c r="GP16" i="14"/>
  <c r="GO16" i="14"/>
  <c r="GN16" i="14"/>
  <c r="GM16" i="14"/>
  <c r="GL16" i="14"/>
  <c r="GJ16" i="14"/>
  <c r="GI16" i="14"/>
  <c r="GH16" i="14"/>
  <c r="GG16" i="14"/>
  <c r="GF16" i="14"/>
  <c r="GE16" i="14"/>
  <c r="GD16" i="14"/>
  <c r="GC16" i="14"/>
  <c r="GB16" i="14"/>
  <c r="GA16" i="14"/>
  <c r="FZ16" i="14"/>
  <c r="FY16" i="14"/>
  <c r="FW16" i="14"/>
  <c r="FV16" i="14"/>
  <c r="FU16" i="14"/>
  <c r="FT16" i="14"/>
  <c r="FS16" i="14"/>
  <c r="FR16" i="14"/>
  <c r="FQ16" i="14"/>
  <c r="FP16" i="14"/>
  <c r="FO16" i="14"/>
  <c r="FN16" i="14"/>
  <c r="FM16" i="14"/>
  <c r="FL16" i="14"/>
  <c r="FJ16" i="14"/>
  <c r="FI16" i="14"/>
  <c r="FH16" i="14"/>
  <c r="FG16" i="14"/>
  <c r="FF16" i="14"/>
  <c r="FE16" i="14"/>
  <c r="FD16" i="14"/>
  <c r="FC16" i="14"/>
  <c r="FB16" i="14"/>
  <c r="FA16" i="14"/>
  <c r="EZ16" i="14"/>
  <c r="EY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J16" i="14"/>
  <c r="DI16" i="14"/>
  <c r="DH16" i="14"/>
  <c r="DG16" i="14"/>
  <c r="DF16" i="14"/>
  <c r="DE16" i="14"/>
  <c r="DD16" i="14"/>
  <c r="DC16" i="14"/>
  <c r="DB16" i="14"/>
  <c r="DA16" i="14"/>
  <c r="CZ16" i="14"/>
  <c r="CY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B16" i="14"/>
  <c r="HV42" i="14"/>
  <c r="HU42" i="14"/>
  <c r="HQ32" i="14"/>
  <c r="HN42" i="14"/>
  <c r="HN45" i="14" s="1"/>
  <c r="HM42" i="14"/>
  <c r="HH42" i="14"/>
  <c r="HE42" i="14"/>
  <c r="HD42" i="14"/>
  <c r="GZ42" i="14"/>
  <c r="GV42" i="14"/>
  <c r="GU42" i="14"/>
  <c r="GU48" i="14" s="1"/>
  <c r="GQ32" i="14"/>
  <c r="GN42" i="14"/>
  <c r="GM42" i="14"/>
  <c r="GH32" i="14"/>
  <c r="GE42" i="14"/>
  <c r="GD42" i="14"/>
  <c r="FZ32" i="14"/>
  <c r="FV42" i="14"/>
  <c r="FV45" i="14" s="1"/>
  <c r="FU42" i="14"/>
  <c r="FU48" i="14" s="1"/>
  <c r="FQ42" i="14"/>
  <c r="FQ45" i="14" s="1"/>
  <c r="FN42" i="14"/>
  <c r="FM42" i="14"/>
  <c r="FH42" i="14"/>
  <c r="FE42" i="14"/>
  <c r="FD42" i="14"/>
  <c r="EZ32" i="14"/>
  <c r="EV42" i="14"/>
  <c r="EV45" i="14" s="1"/>
  <c r="EV46" i="14" s="1"/>
  <c r="EU42" i="14"/>
  <c r="EQ42" i="14"/>
  <c r="EN42" i="14"/>
  <c r="EM42" i="14"/>
  <c r="EH42" i="14"/>
  <c r="EH48" i="14" s="1"/>
  <c r="EH51" i="14" s="1"/>
  <c r="EE42" i="14"/>
  <c r="ED42" i="14"/>
  <c r="ED45" i="14" s="1"/>
  <c r="DZ32" i="14"/>
  <c r="DV42" i="14"/>
  <c r="DU42" i="14"/>
  <c r="DQ32" i="14"/>
  <c r="DN42" i="14"/>
  <c r="DM42" i="14"/>
  <c r="DH32" i="14"/>
  <c r="DE42" i="14"/>
  <c r="DE45" i="14" s="1"/>
  <c r="DE46" i="14" s="1"/>
  <c r="DD42" i="14"/>
  <c r="DD48" i="14" s="1"/>
  <c r="CZ42" i="14"/>
  <c r="CZ48" i="14" s="1"/>
  <c r="CZ51" i="14" s="1"/>
  <c r="CZ57" i="14" s="1"/>
  <c r="CV42" i="14"/>
  <c r="CU42" i="14"/>
  <c r="CQ42" i="14"/>
  <c r="CN42" i="14"/>
  <c r="CM42" i="14"/>
  <c r="CH32" i="14"/>
  <c r="CE42" i="14"/>
  <c r="CE45" i="14" s="1"/>
  <c r="CD42" i="14"/>
  <c r="CD45" i="14" s="1"/>
  <c r="CD46" i="14" s="1"/>
  <c r="BZ42" i="14"/>
  <c r="BV42" i="14"/>
  <c r="BU42" i="14"/>
  <c r="BQ42" i="14"/>
  <c r="BQ48" i="14" s="1"/>
  <c r="BQ51" i="14" s="1"/>
  <c r="BQ54" i="14" s="1"/>
  <c r="BN42" i="14"/>
  <c r="BM42" i="14"/>
  <c r="BM48" i="14" s="1"/>
  <c r="BH32" i="14"/>
  <c r="BE42" i="14"/>
  <c r="BD42" i="14"/>
  <c r="AZ32" i="14"/>
  <c r="AV42" i="14"/>
  <c r="AU42" i="14"/>
  <c r="AQ32" i="14"/>
  <c r="AN42" i="14"/>
  <c r="AM42" i="14"/>
  <c r="AM45" i="14" s="1"/>
  <c r="AM46" i="14" s="1"/>
  <c r="AK14" i="14"/>
  <c r="AJ14" i="14"/>
  <c r="AI14" i="14"/>
  <c r="AI42" i="14"/>
  <c r="AH14" i="14"/>
  <c r="AG14" i="14"/>
  <c r="AF14" i="14"/>
  <c r="AF42" i="14"/>
  <c r="AE14" i="14"/>
  <c r="AE42" i="14" s="1"/>
  <c r="AE45" i="14" s="1"/>
  <c r="AD14" i="14"/>
  <c r="AC14" i="14"/>
  <c r="AB14" i="14"/>
  <c r="AA42" i="14"/>
  <c r="AA45" i="14" s="1"/>
  <c r="AA46" i="14" s="1"/>
  <c r="Z14" i="14"/>
  <c r="Z31" i="14"/>
  <c r="Z35" i="14" s="1"/>
  <c r="Y14" i="14"/>
  <c r="Y42" i="14" s="1"/>
  <c r="Y45" i="14" s="1"/>
  <c r="Y46" i="14" s="1"/>
  <c r="X14" i="14"/>
  <c r="X42" i="14"/>
  <c r="V14" i="14"/>
  <c r="U14" i="14"/>
  <c r="T14" i="14"/>
  <c r="S14" i="14"/>
  <c r="R14" i="14"/>
  <c r="Q14" i="14"/>
  <c r="P14" i="14"/>
  <c r="P42" i="14"/>
  <c r="O14" i="14"/>
  <c r="O42" i="14"/>
  <c r="N14" i="14"/>
  <c r="M14" i="14"/>
  <c r="M32" i="14" s="1"/>
  <c r="L14" i="14"/>
  <c r="K14" i="14"/>
  <c r="K42" i="14"/>
  <c r="J14" i="14"/>
  <c r="I14" i="14"/>
  <c r="I42" i="14" s="1"/>
  <c r="H14" i="14"/>
  <c r="H42" i="14"/>
  <c r="G42" i="14"/>
  <c r="F14" i="14"/>
  <c r="E14" i="14"/>
  <c r="D14" i="14"/>
  <c r="C14" i="14"/>
  <c r="C42" i="14" s="1"/>
  <c r="C48" i="14" s="1"/>
  <c r="B14" i="14"/>
  <c r="B31" i="14" s="1"/>
  <c r="FZ35" i="14"/>
  <c r="GH35" i="14"/>
  <c r="CQ35" i="14"/>
  <c r="DG35" i="14"/>
  <c r="AI48" i="14"/>
  <c r="AI51" i="14"/>
  <c r="AI45" i="14"/>
  <c r="AI46" i="14" s="1"/>
  <c r="CQ48" i="14"/>
  <c r="CQ51" i="14" s="1"/>
  <c r="CQ54" i="14" s="1"/>
  <c r="EQ48" i="14"/>
  <c r="K48" i="14"/>
  <c r="BZ48" i="14"/>
  <c r="BZ51" i="14"/>
  <c r="BZ57" i="14" s="1"/>
  <c r="GI35" i="14"/>
  <c r="AA48" i="14"/>
  <c r="CZ45" i="14"/>
  <c r="FH48" i="14"/>
  <c r="FH51" i="14" s="1"/>
  <c r="FH45" i="14"/>
  <c r="HH48" i="14"/>
  <c r="FS35" i="14"/>
  <c r="GZ48" i="14"/>
  <c r="BR35" i="14"/>
  <c r="R42" i="14"/>
  <c r="R32" i="14"/>
  <c r="CY42" i="14"/>
  <c r="CY32" i="14"/>
  <c r="GP42" i="14"/>
  <c r="GP32" i="14"/>
  <c r="EC43" i="14"/>
  <c r="EC49" i="14" s="1"/>
  <c r="HT43" i="14"/>
  <c r="HT49" i="14" s="1"/>
  <c r="Q42" i="14"/>
  <c r="Q32" i="14"/>
  <c r="Y32" i="14"/>
  <c r="AG42" i="14"/>
  <c r="AG32" i="14"/>
  <c r="AO42" i="14"/>
  <c r="AO32" i="14"/>
  <c r="AW42" i="14"/>
  <c r="AW32" i="14"/>
  <c r="BF42" i="14"/>
  <c r="BF32" i="14"/>
  <c r="BO42" i="14"/>
  <c r="BO45" i="14" s="1"/>
  <c r="BO32" i="14"/>
  <c r="BW42" i="14"/>
  <c r="BW32" i="14"/>
  <c r="CF42" i="14"/>
  <c r="CF32" i="14"/>
  <c r="CO42" i="14"/>
  <c r="CO32" i="14"/>
  <c r="CW42" i="14"/>
  <c r="CW48" i="14" s="1"/>
  <c r="CW51" i="14" s="1"/>
  <c r="CW57" i="14" s="1"/>
  <c r="CW32" i="14"/>
  <c r="DF42" i="14"/>
  <c r="DF32" i="14"/>
  <c r="DO42" i="14"/>
  <c r="DO32" i="14"/>
  <c r="DW42" i="14"/>
  <c r="DW32" i="14"/>
  <c r="EF42" i="14"/>
  <c r="EF32" i="14"/>
  <c r="EO42" i="14"/>
  <c r="EO32" i="14"/>
  <c r="EW42" i="14"/>
  <c r="EW32" i="14"/>
  <c r="FF42" i="14"/>
  <c r="FF32" i="14"/>
  <c r="FO42" i="14"/>
  <c r="FO45" i="14" s="1"/>
  <c r="FO32" i="14"/>
  <c r="FW42" i="14"/>
  <c r="FW32" i="14"/>
  <c r="GF42" i="14"/>
  <c r="GF32" i="14"/>
  <c r="GO42" i="14"/>
  <c r="GO32" i="14"/>
  <c r="GW42" i="14"/>
  <c r="GW32" i="14"/>
  <c r="HF42" i="14"/>
  <c r="HF32" i="14"/>
  <c r="HO42" i="14"/>
  <c r="HO32" i="14"/>
  <c r="HW42" i="14"/>
  <c r="HW32" i="14"/>
  <c r="E31" i="14"/>
  <c r="E43" i="14"/>
  <c r="E49" i="14" s="1"/>
  <c r="M43" i="14"/>
  <c r="M49" i="14"/>
  <c r="U31" i="14"/>
  <c r="U43" i="14"/>
  <c r="U49" i="14" s="1"/>
  <c r="AC31" i="14"/>
  <c r="AS43" i="14"/>
  <c r="AS49" i="14"/>
  <c r="CB43" i="14"/>
  <c r="CB49" i="14" s="1"/>
  <c r="CJ43" i="14"/>
  <c r="CJ49" i="14"/>
  <c r="CS43" i="14"/>
  <c r="CS49" i="14" s="1"/>
  <c r="DS43" i="14"/>
  <c r="DS49" i="14"/>
  <c r="EB43" i="14"/>
  <c r="EB49" i="14" s="1"/>
  <c r="EJ43" i="14"/>
  <c r="EJ49" i="14"/>
  <c r="ES43" i="14"/>
  <c r="ES49" i="14" s="1"/>
  <c r="V31" i="14"/>
  <c r="C32" i="14"/>
  <c r="X32" i="14"/>
  <c r="AU32" i="14"/>
  <c r="BQ32" i="14"/>
  <c r="CN32" i="14"/>
  <c r="DM32" i="14"/>
  <c r="EH32" i="14"/>
  <c r="FE32" i="14"/>
  <c r="GD32" i="14"/>
  <c r="GZ32" i="14"/>
  <c r="HV32" i="14"/>
  <c r="AQ42" i="14"/>
  <c r="DH42" i="14"/>
  <c r="FZ42" i="14"/>
  <c r="AH42" i="14"/>
  <c r="AH32" i="14"/>
  <c r="BY42" i="14"/>
  <c r="BY32" i="14"/>
  <c r="EG42" i="14"/>
  <c r="EG32" i="14"/>
  <c r="GG42" i="14"/>
  <c r="GG32" i="14"/>
  <c r="CC43" i="14"/>
  <c r="CC49" i="14"/>
  <c r="DL43" i="14"/>
  <c r="DL49" i="14" s="1"/>
  <c r="DL51" i="14" s="1"/>
  <c r="DL54" i="14" s="1"/>
  <c r="DT43" i="14"/>
  <c r="DT49" i="14"/>
  <c r="FL43" i="14"/>
  <c r="FL49" i="14"/>
  <c r="HL43" i="14"/>
  <c r="HL49" i="14"/>
  <c r="HL51" i="14" s="1"/>
  <c r="BN35" i="14"/>
  <c r="BD43" i="14"/>
  <c r="BD49" i="14"/>
  <c r="BM43" i="14"/>
  <c r="BM49" i="14" s="1"/>
  <c r="BU43" i="14"/>
  <c r="BU45" i="14" s="1"/>
  <c r="BU46" i="14" s="1"/>
  <c r="BU49" i="14"/>
  <c r="CU43" i="14"/>
  <c r="CU49" i="14" s="1"/>
  <c r="DD43" i="14"/>
  <c r="DD49" i="14"/>
  <c r="DM43" i="14"/>
  <c r="DM49" i="14" s="1"/>
  <c r="DU43" i="14"/>
  <c r="DU45" i="14" s="1"/>
  <c r="DU49" i="14"/>
  <c r="DU51" i="14" s="1"/>
  <c r="HJ35" i="14"/>
  <c r="BV32" i="14"/>
  <c r="CU32" i="14"/>
  <c r="EN32" i="14"/>
  <c r="FM32" i="14"/>
  <c r="HE32" i="14"/>
  <c r="BH42" i="14"/>
  <c r="DZ42" i="14"/>
  <c r="GQ42" i="14"/>
  <c r="J42" i="14"/>
  <c r="J32" i="14"/>
  <c r="BP42" i="14"/>
  <c r="BP48" i="14" s="1"/>
  <c r="BP32" i="14"/>
  <c r="DY42" i="14"/>
  <c r="DY32" i="14"/>
  <c r="FP42" i="14"/>
  <c r="FP32" i="14"/>
  <c r="HC43" i="14"/>
  <c r="HC49" i="14" s="1"/>
  <c r="CM43" i="14"/>
  <c r="L42" i="14"/>
  <c r="L32" i="14"/>
  <c r="AB42" i="14"/>
  <c r="AB32" i="14"/>
  <c r="AJ42" i="14"/>
  <c r="AJ32" i="14"/>
  <c r="AR42" i="14"/>
  <c r="AR48" i="14" s="1"/>
  <c r="AR32" i="14"/>
  <c r="BA42" i="14"/>
  <c r="BA32" i="14"/>
  <c r="BI42" i="14"/>
  <c r="BI32" i="14"/>
  <c r="BR42" i="14"/>
  <c r="BR32" i="14"/>
  <c r="CA42" i="14"/>
  <c r="CA45" i="14" s="1"/>
  <c r="CA32" i="14"/>
  <c r="CI42" i="14"/>
  <c r="CI32" i="14"/>
  <c r="CR42" i="14"/>
  <c r="CR32" i="14"/>
  <c r="DA42" i="14"/>
  <c r="DA32" i="14"/>
  <c r="DI42" i="14"/>
  <c r="DI32" i="14"/>
  <c r="DR42" i="14"/>
  <c r="DR32" i="14"/>
  <c r="EA42" i="14"/>
  <c r="EA32" i="14"/>
  <c r="EI42" i="14"/>
  <c r="EI32" i="14"/>
  <c r="ER42" i="14"/>
  <c r="ER32" i="14"/>
  <c r="FA42" i="14"/>
  <c r="FA32" i="14"/>
  <c r="FI42" i="14"/>
  <c r="FI32" i="14"/>
  <c r="FR42" i="14"/>
  <c r="FR32" i="14"/>
  <c r="GA42" i="14"/>
  <c r="GA32" i="14"/>
  <c r="GI42" i="14"/>
  <c r="GI32" i="14"/>
  <c r="GR42" i="14"/>
  <c r="GR32" i="14"/>
  <c r="HA42" i="14"/>
  <c r="HA32" i="14"/>
  <c r="HI42" i="14"/>
  <c r="HI48" i="14" s="1"/>
  <c r="HI32" i="14"/>
  <c r="H43" i="14"/>
  <c r="H49" i="14" s="1"/>
  <c r="P31" i="14"/>
  <c r="P46" i="14" s="1"/>
  <c r="P43" i="14"/>
  <c r="P49" i="14" s="1"/>
  <c r="AF43" i="14"/>
  <c r="AF49" i="14"/>
  <c r="AN43" i="14"/>
  <c r="AN49" i="14" s="1"/>
  <c r="AV43" i="14"/>
  <c r="AV49" i="14"/>
  <c r="BE43" i="14"/>
  <c r="BE49" i="14"/>
  <c r="CE43" i="14"/>
  <c r="CE49" i="14"/>
  <c r="CN43" i="14"/>
  <c r="CV43" i="14"/>
  <c r="CV49" i="14" s="1"/>
  <c r="DE43" i="14"/>
  <c r="DE49" i="14"/>
  <c r="EN43" i="14"/>
  <c r="EN49" i="14"/>
  <c r="EN51" i="14" s="1"/>
  <c r="EN57" i="14" s="1"/>
  <c r="EV43" i="14"/>
  <c r="EV49" i="14" s="1"/>
  <c r="FE43" i="14"/>
  <c r="FE49" i="14" s="1"/>
  <c r="GE43" i="14"/>
  <c r="GE49" i="14"/>
  <c r="GN43" i="14"/>
  <c r="GN49" i="14"/>
  <c r="GN51" i="14" s="1"/>
  <c r="GV43" i="14"/>
  <c r="G31" i="14"/>
  <c r="AD31" i="14"/>
  <c r="K32" i="14"/>
  <c r="BD32" i="14"/>
  <c r="BZ32" i="14"/>
  <c r="CV32" i="14"/>
  <c r="DU32" i="14"/>
  <c r="EQ32" i="14"/>
  <c r="FN32" i="14"/>
  <c r="GM32" i="14"/>
  <c r="HH32" i="14"/>
  <c r="FZ43" i="14"/>
  <c r="FZ49" i="14"/>
  <c r="AP42" i="14"/>
  <c r="AP48" i="14" s="1"/>
  <c r="AP32" i="14"/>
  <c r="CP42" i="14"/>
  <c r="CP32" i="14"/>
  <c r="EY42" i="14"/>
  <c r="EY32" i="14"/>
  <c r="HG42" i="14"/>
  <c r="HG32" i="14"/>
  <c r="DC43" i="14"/>
  <c r="DF35" i="14"/>
  <c r="D42" i="14"/>
  <c r="D32" i="14"/>
  <c r="E42" i="14"/>
  <c r="E32" i="14"/>
  <c r="M42" i="14"/>
  <c r="U42" i="14"/>
  <c r="U32" i="14"/>
  <c r="AC42" i="14"/>
  <c r="AC32" i="14"/>
  <c r="AK42" i="14"/>
  <c r="AK32" i="14"/>
  <c r="AS42" i="14"/>
  <c r="AS32" i="14"/>
  <c r="BB42" i="14"/>
  <c r="BB32" i="14"/>
  <c r="BJ42" i="14"/>
  <c r="BJ32" i="14"/>
  <c r="BS42" i="14"/>
  <c r="BS32" i="14"/>
  <c r="CB42" i="14"/>
  <c r="CB32" i="14"/>
  <c r="CJ42" i="14"/>
  <c r="CJ32" i="14"/>
  <c r="CS42" i="14"/>
  <c r="CS32" i="14"/>
  <c r="DB42" i="14"/>
  <c r="DB48" i="14" s="1"/>
  <c r="DB51" i="14" s="1"/>
  <c r="DB32" i="14"/>
  <c r="DJ42" i="14"/>
  <c r="DJ32" i="14"/>
  <c r="DS42" i="14"/>
  <c r="DS32" i="14"/>
  <c r="EB42" i="14"/>
  <c r="EB32" i="14"/>
  <c r="EJ42" i="14"/>
  <c r="EJ48" i="14" s="1"/>
  <c r="EJ51" i="14" s="1"/>
  <c r="EJ32" i="14"/>
  <c r="ES42" i="14"/>
  <c r="ES32" i="14"/>
  <c r="FB42" i="14"/>
  <c r="FB32" i="14"/>
  <c r="FJ42" i="14"/>
  <c r="FJ32" i="14"/>
  <c r="FS42" i="14"/>
  <c r="FS32" i="14"/>
  <c r="GB42" i="14"/>
  <c r="GB32" i="14"/>
  <c r="GJ42" i="14"/>
  <c r="GJ32" i="14"/>
  <c r="GS42" i="14"/>
  <c r="GS32" i="14"/>
  <c r="HB42" i="14"/>
  <c r="HB48" i="14" s="1"/>
  <c r="HB51" i="14" s="1"/>
  <c r="HB32" i="14"/>
  <c r="HJ42" i="14"/>
  <c r="HJ32" i="14"/>
  <c r="HS42" i="14"/>
  <c r="HS32" i="14"/>
  <c r="I43" i="14"/>
  <c r="I49" i="14" s="1"/>
  <c r="I31" i="14"/>
  <c r="Q43" i="14"/>
  <c r="Q49" i="14" s="1"/>
  <c r="Q31" i="14"/>
  <c r="Y43" i="14"/>
  <c r="Y49" i="14"/>
  <c r="Y31" i="14"/>
  <c r="AG43" i="14"/>
  <c r="AG49" i="14"/>
  <c r="AG31" i="14"/>
  <c r="AO43" i="14"/>
  <c r="AO49" i="14" s="1"/>
  <c r="AW43" i="14"/>
  <c r="AW49" i="14"/>
  <c r="BO43" i="14"/>
  <c r="BO49" i="14" s="1"/>
  <c r="BW43" i="14"/>
  <c r="BW49" i="14"/>
  <c r="CF43" i="14"/>
  <c r="CF49" i="14" s="1"/>
  <c r="O32" i="14"/>
  <c r="AI32" i="14"/>
  <c r="BE32" i="14"/>
  <c r="CD32" i="14"/>
  <c r="CZ32" i="14"/>
  <c r="DV32" i="14"/>
  <c r="EU32" i="14"/>
  <c r="FQ32" i="14"/>
  <c r="GN32" i="14"/>
  <c r="HM32" i="14"/>
  <c r="GH43" i="14"/>
  <c r="GH45" i="14" s="1"/>
  <c r="GH46" i="14" s="1"/>
  <c r="GH49" i="14"/>
  <c r="GH51" i="14" s="1"/>
  <c r="DG42" i="14"/>
  <c r="DG32" i="14"/>
  <c r="FY42" i="14"/>
  <c r="FY32" i="14"/>
  <c r="F42" i="14"/>
  <c r="F32" i="14"/>
  <c r="AD42" i="14"/>
  <c r="AD32" i="14"/>
  <c r="AT42" i="14"/>
  <c r="AT32" i="14"/>
  <c r="BL42" i="14"/>
  <c r="BL32" i="14"/>
  <c r="CL42" i="14"/>
  <c r="CL32" i="14"/>
  <c r="CT42" i="14"/>
  <c r="CT32" i="14"/>
  <c r="DC42" i="14"/>
  <c r="DC32" i="14"/>
  <c r="DL42" i="14"/>
  <c r="DL32" i="14"/>
  <c r="DT42" i="14"/>
  <c r="DT32" i="14"/>
  <c r="EC42" i="14"/>
  <c r="EC32" i="14"/>
  <c r="EL42" i="14"/>
  <c r="EL32" i="14"/>
  <c r="ET42" i="14"/>
  <c r="ET32" i="14"/>
  <c r="FC42" i="14"/>
  <c r="FC32" i="14"/>
  <c r="FL42" i="14"/>
  <c r="FL32" i="14"/>
  <c r="FT42" i="14"/>
  <c r="FT32" i="14"/>
  <c r="GC42" i="14"/>
  <c r="GC32" i="14"/>
  <c r="GL42" i="14"/>
  <c r="GL32" i="14"/>
  <c r="GT42" i="14"/>
  <c r="GT32" i="14"/>
  <c r="HC42" i="14"/>
  <c r="HC32" i="14"/>
  <c r="HL42" i="14"/>
  <c r="HL32" i="14"/>
  <c r="HT42" i="14"/>
  <c r="HT32" i="14"/>
  <c r="AY43" i="14"/>
  <c r="AY49" i="14" s="1"/>
  <c r="BG43" i="14"/>
  <c r="BG49" i="14"/>
  <c r="BP43" i="14"/>
  <c r="BP49" i="14" s="1"/>
  <c r="BY43" i="14"/>
  <c r="BY49" i="14"/>
  <c r="CG43" i="14"/>
  <c r="CG49" i="14" s="1"/>
  <c r="DP43" i="14"/>
  <c r="DP49" i="14"/>
  <c r="DY43" i="14"/>
  <c r="DY49" i="14" s="1"/>
  <c r="EG43" i="14"/>
  <c r="EG45" i="14" s="1"/>
  <c r="EG49" i="14"/>
  <c r="EY43" i="14"/>
  <c r="EY49" i="14" s="1"/>
  <c r="FG43" i="14"/>
  <c r="FG49" i="14"/>
  <c r="FP43" i="14"/>
  <c r="FP49" i="14" s="1"/>
  <c r="FY43" i="14"/>
  <c r="FY49" i="14"/>
  <c r="GG43" i="14"/>
  <c r="GG49" i="14" s="1"/>
  <c r="HP43" i="14"/>
  <c r="HP49" i="14"/>
  <c r="AH31" i="14"/>
  <c r="P32" i="14"/>
  <c r="AM32" i="14"/>
  <c r="CE32" i="14"/>
  <c r="DD32" i="14"/>
  <c r="EV32" i="14"/>
  <c r="FU32" i="14"/>
  <c r="HN32" i="14"/>
  <c r="CH42" i="14"/>
  <c r="EZ42" i="14"/>
  <c r="HQ42" i="14"/>
  <c r="AY42" i="14"/>
  <c r="AY32" i="14"/>
  <c r="CG42" i="14"/>
  <c r="CG32" i="14"/>
  <c r="EP42" i="14"/>
  <c r="EP32" i="14"/>
  <c r="GY42" i="14"/>
  <c r="GY32" i="14"/>
  <c r="BT43" i="14"/>
  <c r="BT49" i="14"/>
  <c r="GC43" i="14"/>
  <c r="GC49" i="14"/>
  <c r="GC51" i="14" s="1"/>
  <c r="CI35" i="14"/>
  <c r="GH48" i="14"/>
  <c r="V42" i="14"/>
  <c r="V32" i="14"/>
  <c r="BC42" i="14"/>
  <c r="BC32" i="14"/>
  <c r="BT42" i="14"/>
  <c r="BT32" i="14"/>
  <c r="AE48" i="14"/>
  <c r="AE51" i="14" s="1"/>
  <c r="AE57" i="14" s="1"/>
  <c r="AU48" i="14"/>
  <c r="AU45" i="14"/>
  <c r="BM45" i="14"/>
  <c r="BM46" i="14" s="1"/>
  <c r="CD48" i="14"/>
  <c r="CM48" i="14"/>
  <c r="DD45" i="14"/>
  <c r="DM48" i="14"/>
  <c r="DU48" i="14"/>
  <c r="EM48" i="14"/>
  <c r="EU48" i="14"/>
  <c r="FD48" i="14"/>
  <c r="FM48" i="14"/>
  <c r="FM45" i="14"/>
  <c r="FU45" i="14"/>
  <c r="FU46" i="14" s="1"/>
  <c r="GD48" i="14"/>
  <c r="GM48" i="14"/>
  <c r="GU51" i="14"/>
  <c r="GU57" i="14" s="1"/>
  <c r="GU45" i="14"/>
  <c r="GU46" i="14" s="1"/>
  <c r="HD48" i="14"/>
  <c r="HD45" i="14"/>
  <c r="HM48" i="14"/>
  <c r="HU48" i="14"/>
  <c r="HU51" i="14" s="1"/>
  <c r="HU45" i="14"/>
  <c r="C31" i="14"/>
  <c r="AA31" i="14"/>
  <c r="AI31" i="14"/>
  <c r="AN32" i="14"/>
  <c r="BM32" i="14"/>
  <c r="DE32" i="14"/>
  <c r="ED32" i="14"/>
  <c r="FV32" i="14"/>
  <c r="GU32" i="14"/>
  <c r="C43" i="14"/>
  <c r="C49" i="14"/>
  <c r="C51" i="14" s="1"/>
  <c r="C67" i="14" s="1"/>
  <c r="BQ43" i="14"/>
  <c r="BQ49" i="14" s="1"/>
  <c r="GZ43" i="14"/>
  <c r="GZ49" i="14" s="1"/>
  <c r="BG42" i="14"/>
  <c r="BG32" i="14"/>
  <c r="DP42" i="14"/>
  <c r="DP32" i="14"/>
  <c r="FG42" i="14"/>
  <c r="FG32" i="14"/>
  <c r="HP42" i="14"/>
  <c r="HP32" i="14"/>
  <c r="BL43" i="14"/>
  <c r="BL49" i="14"/>
  <c r="FT43" i="14"/>
  <c r="FT45" i="14" s="1"/>
  <c r="FT49" i="14"/>
  <c r="FT51" i="14" s="1"/>
  <c r="FT57" i="14" s="1"/>
  <c r="AL42" i="14"/>
  <c r="AL32" i="14"/>
  <c r="CC42" i="14"/>
  <c r="CC32" i="14"/>
  <c r="G48" i="14"/>
  <c r="AM48" i="14"/>
  <c r="BD48" i="14"/>
  <c r="BD45" i="14"/>
  <c r="BU48" i="14"/>
  <c r="CU48" i="14"/>
  <c r="CU51" i="14" s="1"/>
  <c r="P48" i="14"/>
  <c r="P51" i="14"/>
  <c r="P67" i="14" s="1"/>
  <c r="P45" i="14"/>
  <c r="X48" i="14"/>
  <c r="AV48" i="14"/>
  <c r="AV51" i="14"/>
  <c r="AV45" i="14"/>
  <c r="BE48" i="14"/>
  <c r="BE51" i="14"/>
  <c r="BE45" i="14"/>
  <c r="BE46" i="14" s="1"/>
  <c r="BN48" i="14"/>
  <c r="BV48" i="14"/>
  <c r="BV45" i="14"/>
  <c r="CE48" i="14"/>
  <c r="CE51" i="14" s="1"/>
  <c r="CE57" i="14" s="1"/>
  <c r="CN48" i="14"/>
  <c r="CV48" i="14"/>
  <c r="CV45" i="14"/>
  <c r="CV46" i="14" s="1"/>
  <c r="DN48" i="14"/>
  <c r="DN51" i="14" s="1"/>
  <c r="DN54" i="14" s="1"/>
  <c r="DN45" i="14"/>
  <c r="DV48" i="14"/>
  <c r="EE48" i="14"/>
  <c r="EE45" i="14"/>
  <c r="EN48" i="14"/>
  <c r="EN45" i="14"/>
  <c r="FE48" i="14"/>
  <c r="FN48" i="14"/>
  <c r="FV48" i="14"/>
  <c r="FV51" i="14" s="1"/>
  <c r="GE48" i="14"/>
  <c r="GE51" i="14" s="1"/>
  <c r="GE45" i="14"/>
  <c r="GN48" i="14"/>
  <c r="GV48" i="14"/>
  <c r="HE48" i="14"/>
  <c r="HN48" i="14"/>
  <c r="HN51" i="14" s="1"/>
  <c r="HN54" i="14" s="1"/>
  <c r="HV48" i="14"/>
  <c r="D31" i="14"/>
  <c r="D43" i="14"/>
  <c r="D49" i="14"/>
  <c r="L31" i="14"/>
  <c r="L78" i="14" s="1"/>
  <c r="L43" i="14"/>
  <c r="L49" i="14" s="1"/>
  <c r="T43" i="14"/>
  <c r="T49" i="14"/>
  <c r="AB31" i="14"/>
  <c r="AB43" i="14"/>
  <c r="AB45" i="14" s="1"/>
  <c r="AB46" i="14" s="1"/>
  <c r="AB49" i="14"/>
  <c r="AJ31" i="14"/>
  <c r="AJ43" i="14"/>
  <c r="AJ49" i="14"/>
  <c r="AR43" i="14"/>
  <c r="AR49" i="14"/>
  <c r="BA43" i="14"/>
  <c r="BA49" i="14"/>
  <c r="BI43" i="14"/>
  <c r="BI49" i="14" s="1"/>
  <c r="BI51" i="14" s="1"/>
  <c r="R31" i="14"/>
  <c r="BN32" i="14"/>
  <c r="CM32" i="14"/>
  <c r="EE32" i="14"/>
  <c r="FD32" i="14"/>
  <c r="GV32" i="14"/>
  <c r="HU32" i="14"/>
  <c r="DZ35" i="14"/>
  <c r="EQ43" i="14"/>
  <c r="EQ49" i="14"/>
  <c r="HH43" i="14"/>
  <c r="HH49" i="14"/>
  <c r="HH51" i="14" s="1"/>
  <c r="CR43" i="14"/>
  <c r="CR49" i="14" s="1"/>
  <c r="ER43" i="14"/>
  <c r="ER49" i="14"/>
  <c r="FA43" i="14"/>
  <c r="FI43" i="14"/>
  <c r="FI49" i="14" s="1"/>
  <c r="FI51" i="14" s="1"/>
  <c r="FI57" i="14" s="1"/>
  <c r="GR43" i="14"/>
  <c r="GR49" i="14" s="1"/>
  <c r="GR51" i="14" s="1"/>
  <c r="GB43" i="14"/>
  <c r="GB49" i="14"/>
  <c r="GJ43" i="14"/>
  <c r="GJ49" i="14" s="1"/>
  <c r="FD43" i="14"/>
  <c r="FD49" i="14" s="1"/>
  <c r="FD51" i="14" s="1"/>
  <c r="D79" i="14"/>
  <c r="L70" i="14"/>
  <c r="L79" i="14"/>
  <c r="T79" i="14"/>
  <c r="T70" i="14"/>
  <c r="O79" i="14"/>
  <c r="O70" i="14"/>
  <c r="O80" i="14" s="1"/>
  <c r="E79" i="14"/>
  <c r="U79" i="14"/>
  <c r="X80" i="14"/>
  <c r="I79" i="14"/>
  <c r="I70" i="14"/>
  <c r="Q79" i="14"/>
  <c r="Q70" i="14"/>
  <c r="Y79" i="14"/>
  <c r="J79" i="14"/>
  <c r="M70" i="14"/>
  <c r="C79" i="14"/>
  <c r="S70" i="14"/>
  <c r="F70" i="14"/>
  <c r="N70" i="14"/>
  <c r="V70" i="14"/>
  <c r="K80" i="14"/>
  <c r="HM35" i="14"/>
  <c r="HD46" i="14"/>
  <c r="HD35" i="14"/>
  <c r="GU35" i="14"/>
  <c r="GS35" i="14"/>
  <c r="CY35" i="14"/>
  <c r="ER35" i="14"/>
  <c r="BL35" i="14"/>
  <c r="BG48" i="14"/>
  <c r="DR35" i="14"/>
  <c r="FQ46" i="14"/>
  <c r="FQ35" i="14"/>
  <c r="BH35" i="14"/>
  <c r="GA35" i="14"/>
  <c r="FP35" i="14"/>
  <c r="BP35" i="14"/>
  <c r="HL45" i="14"/>
  <c r="HL48" i="14"/>
  <c r="GC48" i="14"/>
  <c r="GC45" i="14"/>
  <c r="GC46" i="14" s="1"/>
  <c r="ET48" i="14"/>
  <c r="ET51" i="14" s="1"/>
  <c r="ET45" i="14"/>
  <c r="ET46" i="14" s="1"/>
  <c r="DL48" i="14"/>
  <c r="DL45" i="14"/>
  <c r="BL48" i="14"/>
  <c r="AW35" i="14"/>
  <c r="Q78" i="14"/>
  <c r="Q35" i="14"/>
  <c r="DC35" i="14"/>
  <c r="EV35" i="14"/>
  <c r="AN35" i="14"/>
  <c r="GR48" i="14"/>
  <c r="GR45" i="14"/>
  <c r="FI48" i="14"/>
  <c r="FI45" i="14"/>
  <c r="EA48" i="14"/>
  <c r="EA51" i="14" s="1"/>
  <c r="EA45" i="14"/>
  <c r="CR48" i="14"/>
  <c r="CR51" i="14" s="1"/>
  <c r="CR45" i="14"/>
  <c r="BI48" i="14"/>
  <c r="BI45" i="14"/>
  <c r="BI46" i="14" s="1"/>
  <c r="AB48" i="14"/>
  <c r="J48" i="14"/>
  <c r="AU46" i="14"/>
  <c r="AU35" i="14"/>
  <c r="BD46" i="14"/>
  <c r="BD35" i="14"/>
  <c r="FZ48" i="14"/>
  <c r="ET35" i="14"/>
  <c r="CS35" i="14"/>
  <c r="BQ45" i="14"/>
  <c r="S80" i="14"/>
  <c r="HE35" i="14"/>
  <c r="GF35" i="14"/>
  <c r="GM46" i="14"/>
  <c r="GM35" i="14"/>
  <c r="FU35" i="14"/>
  <c r="CD35" i="14"/>
  <c r="CR46" i="14"/>
  <c r="CR35" i="14"/>
  <c r="AJ35" i="14"/>
  <c r="D78" i="14"/>
  <c r="D35" i="14"/>
  <c r="CA35" i="14"/>
  <c r="FH46" i="14"/>
  <c r="FH35" i="14"/>
  <c r="AZ35" i="14"/>
  <c r="BT35" i="14"/>
  <c r="AY48" i="14"/>
  <c r="FF35" i="14"/>
  <c r="FY45" i="14"/>
  <c r="FY48" i="14"/>
  <c r="FY51" i="14" s="1"/>
  <c r="HO35" i="14"/>
  <c r="HB45" i="14"/>
  <c r="EJ45" i="14"/>
  <c r="EJ46" i="14" s="1"/>
  <c r="AK48" i="14"/>
  <c r="AP51" i="14"/>
  <c r="AP45" i="14"/>
  <c r="AP46" i="14" s="1"/>
  <c r="GQ45" i="14"/>
  <c r="GQ46" i="14" s="1"/>
  <c r="GQ48" i="14"/>
  <c r="GQ51" i="14"/>
  <c r="CU35" i="14"/>
  <c r="FL35" i="14"/>
  <c r="GG48" i="14"/>
  <c r="GG51" i="14" s="1"/>
  <c r="GG45" i="14"/>
  <c r="DH48" i="14"/>
  <c r="DW35" i="14"/>
  <c r="ES35" i="14"/>
  <c r="FO48" i="14"/>
  <c r="FO51" i="14"/>
  <c r="CW45" i="14"/>
  <c r="CY48" i="14"/>
  <c r="CY51" i="14" s="1"/>
  <c r="CY54" i="14" s="1"/>
  <c r="CY45" i="14"/>
  <c r="CY46" i="14" s="1"/>
  <c r="CQ57" i="14"/>
  <c r="R80" i="14"/>
  <c r="L80" i="14"/>
  <c r="FW35" i="14"/>
  <c r="FM46" i="14"/>
  <c r="FM35" i="14"/>
  <c r="BJ35" i="14"/>
  <c r="HP45" i="14"/>
  <c r="HP48" i="14"/>
  <c r="HP51" i="14" s="1"/>
  <c r="BF35" i="14"/>
  <c r="EZ35" i="14"/>
  <c r="AQ35" i="14"/>
  <c r="GL35" i="14"/>
  <c r="EL35" i="14"/>
  <c r="HP46" i="14"/>
  <c r="HP35" i="14"/>
  <c r="FG35" i="14"/>
  <c r="BG35" i="14"/>
  <c r="HC48" i="14"/>
  <c r="HC51" i="14"/>
  <c r="HC54" i="14" s="1"/>
  <c r="FT48" i="14"/>
  <c r="EL48" i="14"/>
  <c r="EL45" i="14"/>
  <c r="EL46" i="14" s="1"/>
  <c r="DC48" i="14"/>
  <c r="AT48" i="14"/>
  <c r="GT35" i="14"/>
  <c r="CF35" i="14"/>
  <c r="AO35" i="14"/>
  <c r="DJ35" i="14"/>
  <c r="EN46" i="14"/>
  <c r="EN35" i="14"/>
  <c r="GI48" i="14"/>
  <c r="FA48" i="14"/>
  <c r="DR48" i="14"/>
  <c r="DR45" i="14"/>
  <c r="DR46" i="14" s="1"/>
  <c r="CI48" i="14"/>
  <c r="BA48" i="14"/>
  <c r="BA51" i="14"/>
  <c r="BA45" i="14"/>
  <c r="L48" i="14"/>
  <c r="L51" i="14" s="1"/>
  <c r="FP48" i="14"/>
  <c r="DZ48" i="14"/>
  <c r="DZ45" i="14"/>
  <c r="DZ46" i="14" s="1"/>
  <c r="FD35" i="14"/>
  <c r="DT35" i="14"/>
  <c r="AQ48" i="14"/>
  <c r="AQ51" i="14"/>
  <c r="AQ45" i="14"/>
  <c r="AQ46" i="14"/>
  <c r="DB35" i="14"/>
  <c r="EJ35" i="14"/>
  <c r="HT35" i="14"/>
  <c r="HH45" i="14"/>
  <c r="Y80" i="14"/>
  <c r="GO35" i="14"/>
  <c r="FO46" i="14"/>
  <c r="FO35" i="14"/>
  <c r="EW35" i="14"/>
  <c r="AM35" i="14"/>
  <c r="BI35" i="14"/>
  <c r="AB35" i="14"/>
  <c r="HV57" i="14"/>
  <c r="HV54" i="14"/>
  <c r="BE57" i="14"/>
  <c r="BE54" i="14"/>
  <c r="HG35" i="14"/>
  <c r="HV46" i="14"/>
  <c r="HV35" i="14"/>
  <c r="AL35" i="14"/>
  <c r="EQ35" i="14"/>
  <c r="AI35" i="14"/>
  <c r="BT48" i="14"/>
  <c r="BT51" i="14"/>
  <c r="BT57" i="14" s="1"/>
  <c r="BT45" i="14"/>
  <c r="BT46" i="14"/>
  <c r="GY48" i="14"/>
  <c r="GY51" i="14" s="1"/>
  <c r="DO35" i="14"/>
  <c r="DG48" i="14"/>
  <c r="DG51" i="14" s="1"/>
  <c r="DG45" i="14"/>
  <c r="DG46" i="14" s="1"/>
  <c r="FC35" i="14"/>
  <c r="GS48" i="14"/>
  <c r="GS45" i="14"/>
  <c r="GS46" i="14" s="1"/>
  <c r="FJ48" i="14"/>
  <c r="EB48" i="14"/>
  <c r="CS48" i="14"/>
  <c r="BJ48" i="14"/>
  <c r="BJ45" i="14"/>
  <c r="BJ46" i="14"/>
  <c r="AC48" i="14"/>
  <c r="HG48" i="14"/>
  <c r="HG51" i="14"/>
  <c r="HG57" i="14" s="1"/>
  <c r="HG45" i="14"/>
  <c r="HG46" i="14"/>
  <c r="CP35" i="14"/>
  <c r="GE46" i="14"/>
  <c r="GE35" i="14"/>
  <c r="DE35" i="14"/>
  <c r="BE35" i="14"/>
  <c r="CM35" i="14"/>
  <c r="BH48" i="14"/>
  <c r="BH51" i="14" s="1"/>
  <c r="BH45" i="14"/>
  <c r="BH46" i="14"/>
  <c r="DU46" i="14"/>
  <c r="DU35" i="14"/>
  <c r="BU35" i="14"/>
  <c r="EG48" i="14"/>
  <c r="EG51" i="14" s="1"/>
  <c r="CH35" i="14"/>
  <c r="CJ35" i="14"/>
  <c r="AC35" i="14"/>
  <c r="HW48" i="14"/>
  <c r="HW51" i="14"/>
  <c r="HW54" i="14" s="1"/>
  <c r="HW45" i="14"/>
  <c r="GO45" i="14"/>
  <c r="GO46" i="14"/>
  <c r="GO48" i="14"/>
  <c r="GO51" i="14" s="1"/>
  <c r="GO57" i="14" s="1"/>
  <c r="FF48" i="14"/>
  <c r="FF51" i="14" s="1"/>
  <c r="FF45" i="14"/>
  <c r="FF46" i="14" s="1"/>
  <c r="DW48" i="14"/>
  <c r="DW45" i="14"/>
  <c r="DW46" i="14" s="1"/>
  <c r="CO48" i="14"/>
  <c r="CO51" i="14" s="1"/>
  <c r="CO54" i="14" s="1"/>
  <c r="CO45" i="14"/>
  <c r="BF48" i="14"/>
  <c r="BF45" i="14"/>
  <c r="BF46" i="14"/>
  <c r="Y48" i="14"/>
  <c r="Y51" i="14"/>
  <c r="R48" i="14"/>
  <c r="R51" i="14" s="1"/>
  <c r="R45" i="14"/>
  <c r="BZ54" i="14"/>
  <c r="M80" i="14"/>
  <c r="EI35" i="14"/>
  <c r="EO35" i="14"/>
  <c r="HW46" i="14"/>
  <c r="HW35" i="14"/>
  <c r="R78" i="14"/>
  <c r="R46" i="14"/>
  <c r="R35" i="14"/>
  <c r="AT35" i="14"/>
  <c r="FG48" i="14"/>
  <c r="FG51" i="14" s="1"/>
  <c r="FG57" i="14" s="1"/>
  <c r="FG45" i="14"/>
  <c r="FG46" i="14" s="1"/>
  <c r="GY46" i="14"/>
  <c r="GY35" i="14"/>
  <c r="DQ35" i="14"/>
  <c r="AA35" i="14"/>
  <c r="HQ48" i="14"/>
  <c r="CT35" i="14"/>
  <c r="GG46" i="14"/>
  <c r="GG35" i="14"/>
  <c r="EY35" i="14"/>
  <c r="CG35" i="14"/>
  <c r="AY35" i="14"/>
  <c r="GT48" i="14"/>
  <c r="GT51" i="14" s="1"/>
  <c r="GT45" i="14"/>
  <c r="GT46" i="14" s="1"/>
  <c r="FL45" i="14"/>
  <c r="FL46" i="14" s="1"/>
  <c r="FL48" i="14"/>
  <c r="FL51" i="14" s="1"/>
  <c r="EC48" i="14"/>
  <c r="EC51" i="14" s="1"/>
  <c r="EC45" i="14"/>
  <c r="CT48" i="14"/>
  <c r="CT51" i="14" s="1"/>
  <c r="CT45" i="14"/>
  <c r="CT46" i="14" s="1"/>
  <c r="AD48" i="14"/>
  <c r="AD51" i="14" s="1"/>
  <c r="AD54" i="14" s="1"/>
  <c r="AD45" i="14"/>
  <c r="EH35" i="14"/>
  <c r="AG35" i="14"/>
  <c r="BS35" i="14"/>
  <c r="HI51" i="14"/>
  <c r="GA48" i="14"/>
  <c r="GA51" i="14" s="1"/>
  <c r="GA54" i="14" s="1"/>
  <c r="GA45" i="14"/>
  <c r="GA46" i="14" s="1"/>
  <c r="ER48" i="14"/>
  <c r="ER51" i="14" s="1"/>
  <c r="ER45" i="14"/>
  <c r="ER46" i="14" s="1"/>
  <c r="DI48" i="14"/>
  <c r="DI51" i="14" s="1"/>
  <c r="DI45" i="14"/>
  <c r="CA48" i="14"/>
  <c r="CA51" i="14"/>
  <c r="CA46" i="14"/>
  <c r="AR51" i="14"/>
  <c r="AR54" i="14" s="1"/>
  <c r="AR45" i="14"/>
  <c r="DY48" i="14"/>
  <c r="DY51" i="14" s="1"/>
  <c r="DY45" i="14"/>
  <c r="AP35" i="14"/>
  <c r="EB35" i="14"/>
  <c r="EC46" i="14"/>
  <c r="EC35" i="14"/>
  <c r="C45" i="14"/>
  <c r="C46" i="14" s="1"/>
  <c r="V80" i="14"/>
  <c r="Q80" i="14"/>
  <c r="U80" i="14"/>
  <c r="EF35" i="14"/>
  <c r="CO46" i="14"/>
  <c r="CO35" i="14"/>
  <c r="EA46" i="14"/>
  <c r="EA35" i="14"/>
  <c r="DI46" i="14"/>
  <c r="DI35" i="14"/>
  <c r="HB46" i="14"/>
  <c r="HB35" i="14"/>
  <c r="GR46" i="14"/>
  <c r="GR35" i="14"/>
  <c r="BA46" i="14"/>
  <c r="BA35" i="14"/>
  <c r="HN57" i="14"/>
  <c r="GE57" i="14"/>
  <c r="GE54" i="14"/>
  <c r="DN57" i="14"/>
  <c r="CE54" i="14"/>
  <c r="AV54" i="14"/>
  <c r="AV57" i="14"/>
  <c r="P71" i="14"/>
  <c r="P74" i="14"/>
  <c r="P54" i="14"/>
  <c r="P57" i="14"/>
  <c r="BD54" i="14"/>
  <c r="CC48" i="14"/>
  <c r="CC51" i="14" s="1"/>
  <c r="CC45" i="14"/>
  <c r="CC46" i="14" s="1"/>
  <c r="GD35" i="14"/>
  <c r="HQ35" i="14"/>
  <c r="DH46" i="14"/>
  <c r="DH35" i="14"/>
  <c r="DD54" i="14"/>
  <c r="BC48" i="14"/>
  <c r="BC51" i="14" s="1"/>
  <c r="BC54" i="14" s="1"/>
  <c r="BC45" i="14"/>
  <c r="EP48" i="14"/>
  <c r="EP51" i="14" s="1"/>
  <c r="EP57" i="14" s="1"/>
  <c r="EP45" i="14"/>
  <c r="EZ48" i="14"/>
  <c r="EZ51" i="14"/>
  <c r="EZ57" i="14" s="1"/>
  <c r="EZ45" i="14"/>
  <c r="EZ46" i="14"/>
  <c r="BZ46" i="14"/>
  <c r="BZ35" i="14"/>
  <c r="DN46" i="14"/>
  <c r="DN35" i="14"/>
  <c r="HS48" i="14"/>
  <c r="HS51" i="14"/>
  <c r="HS57" i="14" s="1"/>
  <c r="HS45" i="14"/>
  <c r="GJ48" i="14"/>
  <c r="GJ51" i="14" s="1"/>
  <c r="GJ54" i="14" s="1"/>
  <c r="GJ45" i="14"/>
  <c r="GJ46" i="14" s="1"/>
  <c r="FB48" i="14"/>
  <c r="FB51" i="14"/>
  <c r="FB54" i="14" s="1"/>
  <c r="FB45" i="14"/>
  <c r="DS48" i="14"/>
  <c r="DS51" i="14" s="1"/>
  <c r="DS45" i="14"/>
  <c r="CJ48" i="14"/>
  <c r="CJ51" i="14" s="1"/>
  <c r="CJ57" i="14" s="1"/>
  <c r="CJ45" i="14"/>
  <c r="CJ46" i="14" s="1"/>
  <c r="BB48" i="14"/>
  <c r="BB45" i="14"/>
  <c r="U48" i="14"/>
  <c r="U51" i="14"/>
  <c r="U54" i="14" s="1"/>
  <c r="D48" i="14"/>
  <c r="D51" i="14"/>
  <c r="D74" i="14" s="1"/>
  <c r="D45" i="14"/>
  <c r="D46" i="14" s="1"/>
  <c r="EY48" i="14"/>
  <c r="EY51" i="14"/>
  <c r="EY45" i="14"/>
  <c r="EY46" i="14"/>
  <c r="HN46" i="14"/>
  <c r="HN35" i="14"/>
  <c r="AD46" i="14"/>
  <c r="AD35" i="14"/>
  <c r="FE35" i="14"/>
  <c r="CV35" i="14"/>
  <c r="GP35" i="14"/>
  <c r="DM35" i="14"/>
  <c r="BM35" i="14"/>
  <c r="BY48" i="14"/>
  <c r="BY51" i="14" s="1"/>
  <c r="BY45" i="14"/>
  <c r="BY46" i="14" s="1"/>
  <c r="V78" i="14"/>
  <c r="V35" i="14"/>
  <c r="CB35" i="14"/>
  <c r="U78" i="14"/>
  <c r="U35" i="14"/>
  <c r="HO45" i="14"/>
  <c r="HO46" i="14" s="1"/>
  <c r="HO48" i="14"/>
  <c r="HO51" i="14" s="1"/>
  <c r="HO57" i="14" s="1"/>
  <c r="GF48" i="14"/>
  <c r="GF51" i="14"/>
  <c r="GF54" i="14" s="1"/>
  <c r="GF45" i="14"/>
  <c r="GF46" i="14" s="1"/>
  <c r="EW48" i="14"/>
  <c r="EW51" i="14" s="1"/>
  <c r="EW54" i="14" s="1"/>
  <c r="EW45" i="14"/>
  <c r="EW46" i="14" s="1"/>
  <c r="DO48" i="14"/>
  <c r="DO51" i="14"/>
  <c r="DO45" i="14"/>
  <c r="DO46" i="14" s="1"/>
  <c r="CF48" i="14"/>
  <c r="CF51" i="14" s="1"/>
  <c r="CF57" i="14" s="1"/>
  <c r="CF45" i="14"/>
  <c r="CF46" i="14" s="1"/>
  <c r="AW48" i="14"/>
  <c r="AW51" i="14"/>
  <c r="AW57" i="14" s="1"/>
  <c r="AW45" i="14"/>
  <c r="AW46" i="14" s="1"/>
  <c r="Q48" i="14"/>
  <c r="Q51" i="14" s="1"/>
  <c r="Q45" i="14"/>
  <c r="Q46" i="14" s="1"/>
  <c r="FH54" i="14"/>
  <c r="FH57" i="14"/>
  <c r="N80" i="14"/>
  <c r="HI35" i="14"/>
  <c r="DA35" i="14"/>
  <c r="EP46" i="14"/>
  <c r="EP35" i="14"/>
  <c r="FT46" i="14"/>
  <c r="FT35" i="14"/>
  <c r="DP48" i="14"/>
  <c r="DP51" i="14" s="1"/>
  <c r="DP57" i="14" s="1"/>
  <c r="DP45" i="14"/>
  <c r="HH46" i="14"/>
  <c r="HH35" i="14"/>
  <c r="CZ46" i="14"/>
  <c r="CZ35" i="14"/>
  <c r="GC35" i="14"/>
  <c r="BC46" i="14"/>
  <c r="BC35" i="14"/>
  <c r="BY35" i="14"/>
  <c r="HT48" i="14"/>
  <c r="HT51" i="14"/>
  <c r="HT57" i="14" s="1"/>
  <c r="HT45" i="14"/>
  <c r="HT46" i="14" s="1"/>
  <c r="GL48" i="14"/>
  <c r="GL51" i="14"/>
  <c r="GL57" i="14" s="1"/>
  <c r="GL45" i="14"/>
  <c r="GL46" i="14"/>
  <c r="FC48" i="14"/>
  <c r="FC45" i="14"/>
  <c r="FC46" i="14" s="1"/>
  <c r="DT48" i="14"/>
  <c r="DT51" i="14"/>
  <c r="DT54" i="14" s="1"/>
  <c r="DT45" i="14"/>
  <c r="DT46" i="14"/>
  <c r="CL48" i="14"/>
  <c r="CL51" i="14"/>
  <c r="CL57" i="14" s="1"/>
  <c r="CL45" i="14"/>
  <c r="CL46" i="14" s="1"/>
  <c r="F48" i="14"/>
  <c r="BV46" i="14"/>
  <c r="BV35" i="14"/>
  <c r="Y78" i="14"/>
  <c r="Y35" i="14"/>
  <c r="GQ35" i="14"/>
  <c r="G78" i="14"/>
  <c r="G46" i="14"/>
  <c r="G35" i="14"/>
  <c r="P78" i="14"/>
  <c r="P35" i="14"/>
  <c r="HA48" i="14"/>
  <c r="HA51" i="14"/>
  <c r="HA54" i="14" s="1"/>
  <c r="HA45" i="14"/>
  <c r="HA46" i="14"/>
  <c r="FR48" i="14"/>
  <c r="FR51" i="14"/>
  <c r="FR45" i="14"/>
  <c r="EI48" i="14"/>
  <c r="EI51" i="14"/>
  <c r="EI45" i="14"/>
  <c r="EI46" i="14"/>
  <c r="DA48" i="14"/>
  <c r="DA51" i="14"/>
  <c r="DA45" i="14"/>
  <c r="DA46" i="14"/>
  <c r="BR48" i="14"/>
  <c r="BR51" i="14"/>
  <c r="BR54" i="14" s="1"/>
  <c r="BR45" i="14"/>
  <c r="BR46" i="14"/>
  <c r="AJ48" i="14"/>
  <c r="AJ51" i="14"/>
  <c r="AJ45" i="14"/>
  <c r="AJ46" i="14"/>
  <c r="BP51" i="14"/>
  <c r="BP45" i="14"/>
  <c r="BP46" i="14" s="1"/>
  <c r="ED46" i="14"/>
  <c r="ED35" i="14"/>
  <c r="HL46" i="14"/>
  <c r="HL35" i="14"/>
  <c r="CC35" i="14"/>
  <c r="HF35" i="14"/>
  <c r="GJ35" i="14"/>
  <c r="DS46" i="14"/>
  <c r="DS35" i="14"/>
  <c r="GZ51" i="14"/>
  <c r="EQ45" i="14"/>
  <c r="EQ46" i="14"/>
  <c r="F80" i="14"/>
  <c r="J80" i="14"/>
  <c r="I80" i="14"/>
  <c r="E80" i="14"/>
  <c r="T80" i="14"/>
  <c r="HU46" i="14"/>
  <c r="HU35" i="14"/>
  <c r="HS46" i="14"/>
  <c r="HS35" i="14"/>
  <c r="HA35" i="14"/>
  <c r="DV35" i="14"/>
  <c r="AR46" i="14"/>
  <c r="AR35" i="14"/>
  <c r="FV57" i="14"/>
  <c r="FV54" i="14"/>
  <c r="EN54" i="14"/>
  <c r="BV54" i="14"/>
  <c r="AM54" i="14"/>
  <c r="AL48" i="14"/>
  <c r="AL51" i="14"/>
  <c r="AL45" i="14"/>
  <c r="AL46" i="14"/>
  <c r="EM46" i="14"/>
  <c r="EM35" i="14"/>
  <c r="GZ35" i="14"/>
  <c r="C78" i="14"/>
  <c r="C35" i="14"/>
  <c r="GU54" i="14"/>
  <c r="FM57" i="14"/>
  <c r="FM54" i="14"/>
  <c r="AE54" i="14"/>
  <c r="V48" i="14"/>
  <c r="V51" i="14"/>
  <c r="V45" i="14"/>
  <c r="V46" i="14" s="1"/>
  <c r="CG48" i="14"/>
  <c r="CG51" i="14"/>
  <c r="CG54" i="14" s="1"/>
  <c r="CG45" i="14"/>
  <c r="CG46" i="14"/>
  <c r="AH35" i="14"/>
  <c r="DY46" i="14"/>
  <c r="DY35" i="14"/>
  <c r="BB46" i="14"/>
  <c r="BB35" i="14"/>
  <c r="HJ48" i="14"/>
  <c r="HJ51" i="14" s="1"/>
  <c r="HJ57" i="14" s="1"/>
  <c r="HJ45" i="14"/>
  <c r="HJ46" i="14" s="1"/>
  <c r="GB48" i="14"/>
  <c r="GB51" i="14"/>
  <c r="GB54" i="14" s="1"/>
  <c r="GB45" i="14"/>
  <c r="ES48" i="14"/>
  <c r="ES51" i="14" s="1"/>
  <c r="ES57" i="14" s="1"/>
  <c r="ES45" i="14"/>
  <c r="ES46" i="14"/>
  <c r="DJ48" i="14"/>
  <c r="DJ51" i="14"/>
  <c r="DJ57" i="14" s="1"/>
  <c r="DJ45" i="14"/>
  <c r="DJ46" i="14" s="1"/>
  <c r="CB48" i="14"/>
  <c r="CB51" i="14" s="1"/>
  <c r="CB54" i="14" s="1"/>
  <c r="CB45" i="14"/>
  <c r="CB46" i="14"/>
  <c r="AS48" i="14"/>
  <c r="AS51" i="14"/>
  <c r="AS45" i="14"/>
  <c r="AS46" i="14" s="1"/>
  <c r="M48" i="14"/>
  <c r="M51" i="14"/>
  <c r="M45" i="14"/>
  <c r="CP48" i="14"/>
  <c r="CP51" i="14"/>
  <c r="CP45" i="14"/>
  <c r="CP46" i="14"/>
  <c r="FV46" i="14"/>
  <c r="FV35" i="14"/>
  <c r="GV35" i="14"/>
  <c r="CN35" i="14"/>
  <c r="HC35" i="14"/>
  <c r="CL35" i="14"/>
  <c r="DD46" i="14"/>
  <c r="DD35" i="14"/>
  <c r="AH48" i="14"/>
  <c r="AH51" i="14"/>
  <c r="AH54" i="14" s="1"/>
  <c r="AH45" i="14"/>
  <c r="AH46" i="14"/>
  <c r="FN35" i="14"/>
  <c r="GB46" i="14"/>
  <c r="GB35" i="14"/>
  <c r="AS35" i="14"/>
  <c r="HF48" i="14"/>
  <c r="HF51" i="14" s="1"/>
  <c r="HF45" i="14"/>
  <c r="HF46" i="14" s="1"/>
  <c r="FW45" i="14"/>
  <c r="FW46" i="14" s="1"/>
  <c r="FW48" i="14"/>
  <c r="FW51" i="14"/>
  <c r="FW54" i="14" s="1"/>
  <c r="EO48" i="14"/>
  <c r="EO51" i="14"/>
  <c r="EO45" i="14"/>
  <c r="EO46" i="14" s="1"/>
  <c r="DF48" i="14"/>
  <c r="DF51" i="14" s="1"/>
  <c r="DF45" i="14"/>
  <c r="DF46" i="14"/>
  <c r="BW48" i="14"/>
  <c r="BW51" i="14"/>
  <c r="BW45" i="14"/>
  <c r="AO48" i="14"/>
  <c r="AO51" i="14" s="1"/>
  <c r="AO57" i="14" s="1"/>
  <c r="AO45" i="14"/>
  <c r="AO46" i="14" s="1"/>
  <c r="I48" i="14"/>
  <c r="I51" i="14"/>
  <c r="I57" i="14" s="1"/>
  <c r="I45" i="14"/>
  <c r="I46" i="14" s="1"/>
  <c r="GP45" i="14"/>
  <c r="GP46" i="14" s="1"/>
  <c r="GP48" i="14"/>
  <c r="GP51" i="14"/>
  <c r="GZ45" i="14"/>
  <c r="GZ46" i="14" s="1"/>
  <c r="CZ54" i="14"/>
  <c r="EQ51" i="14"/>
  <c r="EQ54" i="14" s="1"/>
  <c r="FW57" i="14"/>
  <c r="CG57" i="14"/>
  <c r="BH54" i="14"/>
  <c r="BH57" i="14"/>
  <c r="BA57" i="14"/>
  <c r="BA54" i="14"/>
  <c r="FT54" i="14"/>
  <c r="HP57" i="14"/>
  <c r="HP54" i="14"/>
  <c r="FO57" i="14"/>
  <c r="FO54" i="14"/>
  <c r="AO54" i="14"/>
  <c r="AS54" i="14"/>
  <c r="AS57" i="14"/>
  <c r="GB57" i="14"/>
  <c r="BR57" i="14"/>
  <c r="HA57" i="14"/>
  <c r="AW54" i="14"/>
  <c r="GF57" i="14"/>
  <c r="FB57" i="14"/>
  <c r="EP54" i="14"/>
  <c r="DY54" i="14"/>
  <c r="DY57" i="14"/>
  <c r="ER54" i="14"/>
  <c r="ER57" i="14"/>
  <c r="FI54" i="14"/>
  <c r="DL57" i="14"/>
  <c r="V74" i="14"/>
  <c r="V67" i="14"/>
  <c r="V71" i="14"/>
  <c r="V57" i="14"/>
  <c r="V54" i="14"/>
  <c r="C71" i="14"/>
  <c r="C74" i="14"/>
  <c r="C57" i="14"/>
  <c r="C54" i="14"/>
  <c r="HO54" i="14"/>
  <c r="AD57" i="14"/>
  <c r="GT57" i="14"/>
  <c r="GT54" i="14"/>
  <c r="HH54" i="14"/>
  <c r="HH57" i="14"/>
  <c r="CO57" i="14"/>
  <c r="HW57" i="14"/>
  <c r="EG54" i="14"/>
  <c r="EG57" i="14"/>
  <c r="BJ57" i="14"/>
  <c r="BJ54" i="14"/>
  <c r="GS57" i="14"/>
  <c r="DZ54" i="14"/>
  <c r="DZ57" i="14"/>
  <c r="GQ54" i="14"/>
  <c r="GQ57" i="14"/>
  <c r="CB57" i="14"/>
  <c r="HJ54" i="14"/>
  <c r="CF54" i="14"/>
  <c r="GJ57" i="14"/>
  <c r="CC57" i="14"/>
  <c r="CC54" i="14"/>
  <c r="AR57" i="14"/>
  <c r="GA57" i="14"/>
  <c r="GY57" i="14"/>
  <c r="GY54" i="14"/>
  <c r="HC57" i="14"/>
  <c r="AP57" i="14"/>
  <c r="AP54" i="14"/>
  <c r="BI54" i="14"/>
  <c r="BI57" i="14"/>
  <c r="GR54" i="14"/>
  <c r="GR57" i="14"/>
  <c r="ET57" i="14"/>
  <c r="ET54" i="14"/>
  <c r="GP54" i="14"/>
  <c r="GP57" i="14"/>
  <c r="GL54" i="14"/>
  <c r="CT54" i="14"/>
  <c r="CT57" i="14"/>
  <c r="FG54" i="14"/>
  <c r="R67" i="14"/>
  <c r="R71" i="14" s="1"/>
  <c r="R74" i="14"/>
  <c r="R57" i="14"/>
  <c r="R54" i="14"/>
  <c r="DW54" i="14"/>
  <c r="DW57" i="14"/>
  <c r="HG54" i="14"/>
  <c r="AQ57" i="14"/>
  <c r="AQ54" i="14"/>
  <c r="DR57" i="14"/>
  <c r="DR54" i="14"/>
  <c r="BQ57" i="14"/>
  <c r="CW54" i="14"/>
  <c r="DF57" i="14"/>
  <c r="DF54" i="14"/>
  <c r="DJ54" i="14"/>
  <c r="BP54" i="14"/>
  <c r="BP57" i="14"/>
  <c r="EI54" i="14"/>
  <c r="EI57" i="14"/>
  <c r="DP54" i="14"/>
  <c r="BY54" i="14"/>
  <c r="BY57" i="14"/>
  <c r="EY54" i="14"/>
  <c r="EY57" i="14"/>
  <c r="CJ54" i="14"/>
  <c r="HS54" i="14"/>
  <c r="CA54" i="14"/>
  <c r="CA57" i="14"/>
  <c r="HI54" i="14"/>
  <c r="HI57" i="14"/>
  <c r="CR54" i="14"/>
  <c r="CR57" i="14"/>
  <c r="GC54" i="14"/>
  <c r="GC57" i="14"/>
  <c r="AH57" i="14"/>
  <c r="GZ54" i="14"/>
  <c r="GZ57" i="14"/>
  <c r="CL54" i="14"/>
  <c r="HT54" i="14"/>
  <c r="BC57" i="14"/>
  <c r="EC57" i="14"/>
  <c r="EC54" i="14"/>
  <c r="Y57" i="14"/>
  <c r="Y54" i="14"/>
  <c r="FF57" i="14"/>
  <c r="FF54" i="14"/>
  <c r="DG57" i="14"/>
  <c r="DG54" i="14"/>
  <c r="BT54" i="14"/>
  <c r="L54" i="14"/>
  <c r="CY57" i="14"/>
  <c r="HL57" i="14"/>
  <c r="HL54" i="14"/>
  <c r="I74" i="14"/>
  <c r="I54" i="14"/>
  <c r="EO54" i="14"/>
  <c r="EO57" i="14"/>
  <c r="M67" i="14"/>
  <c r="ES54" i="14"/>
  <c r="AL57" i="14"/>
  <c r="AL54" i="14"/>
  <c r="Q67" i="14"/>
  <c r="Q71" i="14" s="1"/>
  <c r="Q74" i="14"/>
  <c r="Q57" i="14"/>
  <c r="Q54" i="14"/>
  <c r="EW57" i="14"/>
  <c r="D57" i="14"/>
  <c r="D54" i="14"/>
  <c r="D67" i="14"/>
  <c r="D71" i="14" s="1"/>
  <c r="EZ54" i="14"/>
  <c r="DI54" i="14"/>
  <c r="DI57" i="14"/>
  <c r="FL54" i="14"/>
  <c r="FL57" i="14"/>
  <c r="GO54" i="14"/>
  <c r="EL57" i="14"/>
  <c r="EL54" i="14"/>
  <c r="GG54" i="14"/>
  <c r="GG57" i="14"/>
  <c r="FD57" i="14"/>
  <c r="FD54" i="14"/>
  <c r="EA54" i="14"/>
  <c r="EA57" i="14"/>
  <c r="BS353" i="40"/>
  <c r="BR353" i="40"/>
  <c r="BQ353" i="40"/>
  <c r="BS352" i="40"/>
  <c r="BR288" i="40"/>
  <c r="BR334" i="40" s="1"/>
  <c r="BR352" i="40"/>
  <c r="BQ288" i="40"/>
  <c r="BQ352" i="40"/>
  <c r="J352" i="40"/>
  <c r="BS351" i="40"/>
  <c r="BQ351" i="40"/>
  <c r="J351" i="40"/>
  <c r="BS350" i="40"/>
  <c r="BR350" i="40"/>
  <c r="BQ350" i="40"/>
  <c r="J350" i="40"/>
  <c r="BS349" i="40"/>
  <c r="BQ349" i="40"/>
  <c r="J349" i="40"/>
  <c r="BS348" i="40"/>
  <c r="BR348" i="40"/>
  <c r="BQ348" i="40"/>
  <c r="J348" i="40"/>
  <c r="BS347" i="40"/>
  <c r="BQ347" i="40"/>
  <c r="J347" i="40"/>
  <c r="BS346" i="40"/>
  <c r="BQ346" i="40"/>
  <c r="J346" i="40"/>
  <c r="BS345" i="40"/>
  <c r="BQ345" i="40"/>
  <c r="J345" i="40"/>
  <c r="BS344" i="40"/>
  <c r="BR344" i="40"/>
  <c r="BQ344" i="40"/>
  <c r="J344" i="40"/>
  <c r="BS343" i="40"/>
  <c r="BQ343" i="40"/>
  <c r="J343" i="40"/>
  <c r="BS342" i="40"/>
  <c r="BR342" i="40"/>
  <c r="BQ342" i="40"/>
  <c r="J342" i="40"/>
  <c r="BS341" i="40"/>
  <c r="BQ341" i="40"/>
  <c r="BJ353" i="40"/>
  <c r="BD353" i="40"/>
  <c r="BA353" i="40"/>
  <c r="AY353" i="40"/>
  <c r="J341" i="40"/>
  <c r="BS340" i="40"/>
  <c r="BS339" i="40" s="1"/>
  <c r="BR340" i="40"/>
  <c r="BQ340" i="40"/>
  <c r="BQ339" i="40"/>
  <c r="J339" i="40"/>
  <c r="BR338" i="40"/>
  <c r="J338" i="40"/>
  <c r="BS337" i="40"/>
  <c r="BR337" i="40"/>
  <c r="BQ337" i="40"/>
  <c r="J337" i="40"/>
  <c r="BR336" i="40"/>
  <c r="J336" i="40"/>
  <c r="BS335" i="40"/>
  <c r="BR335" i="40"/>
  <c r="BQ335" i="40"/>
  <c r="J335" i="40"/>
  <c r="J334" i="40"/>
  <c r="BS333" i="40"/>
  <c r="BR333" i="40"/>
  <c r="BQ333" i="40"/>
  <c r="J333" i="40"/>
  <c r="BR332" i="40"/>
  <c r="J332" i="40"/>
  <c r="BQ331" i="40"/>
  <c r="J331" i="40"/>
  <c r="BR330" i="40"/>
  <c r="J330" i="40"/>
  <c r="BS329" i="40"/>
  <c r="BR329" i="40"/>
  <c r="BQ329" i="40"/>
  <c r="J329" i="40"/>
  <c r="BR328" i="40"/>
  <c r="BD340" i="40"/>
  <c r="BA340" i="40"/>
  <c r="J328" i="40"/>
  <c r="BS327" i="40"/>
  <c r="BS316" i="40" s="1"/>
  <c r="BR327" i="40"/>
  <c r="BQ327" i="40"/>
  <c r="BQ326" i="40"/>
  <c r="J326" i="40"/>
  <c r="BS325" i="40"/>
  <c r="BR325" i="40"/>
  <c r="BQ325" i="40"/>
  <c r="J325" i="40"/>
  <c r="BQ324" i="40"/>
  <c r="J324" i="40"/>
  <c r="BS323" i="40"/>
  <c r="BR323" i="40"/>
  <c r="BQ323" i="40"/>
  <c r="J323" i="40"/>
  <c r="BQ322" i="40"/>
  <c r="J322" i="40"/>
  <c r="BR321" i="40"/>
  <c r="BQ321" i="40"/>
  <c r="J321" i="40"/>
  <c r="BQ320" i="40"/>
  <c r="J320" i="40"/>
  <c r="BR319" i="40"/>
  <c r="BQ319" i="40"/>
  <c r="J319" i="40"/>
  <c r="BS318" i="40"/>
  <c r="BQ318" i="40"/>
  <c r="J318" i="40"/>
  <c r="BQ317" i="40"/>
  <c r="J317" i="40"/>
  <c r="BQ316" i="40"/>
  <c r="J316" i="40"/>
  <c r="BS315" i="40"/>
  <c r="BQ315" i="40"/>
  <c r="BJ327" i="40"/>
  <c r="BD327" i="40"/>
  <c r="BC327" i="40"/>
  <c r="AY327" i="40"/>
  <c r="J315" i="40"/>
  <c r="BS314" i="40"/>
  <c r="BR314" i="40"/>
  <c r="BQ314" i="40"/>
  <c r="BR313" i="40"/>
  <c r="J313" i="40"/>
  <c r="BR312" i="40"/>
  <c r="BQ312" i="40"/>
  <c r="J312" i="40"/>
  <c r="J311" i="40"/>
  <c r="BS310" i="40"/>
  <c r="BR310" i="40"/>
  <c r="BQ310" i="40"/>
  <c r="J310" i="40"/>
  <c r="BR309" i="40"/>
  <c r="J309" i="40"/>
  <c r="BQ308" i="40"/>
  <c r="J308" i="40"/>
  <c r="BR307" i="40"/>
  <c r="J307" i="40"/>
  <c r="BR306" i="40"/>
  <c r="BQ306" i="40"/>
  <c r="J306" i="40"/>
  <c r="BR305" i="40"/>
  <c r="J305" i="40"/>
  <c r="BS304" i="40"/>
  <c r="BR304" i="40"/>
  <c r="BQ304" i="40"/>
  <c r="J304" i="40"/>
  <c r="J303" i="40"/>
  <c r="BR302" i="40"/>
  <c r="BQ302" i="40"/>
  <c r="BA314" i="40"/>
  <c r="AY314" i="40"/>
  <c r="J302" i="40"/>
  <c r="BS301" i="40"/>
  <c r="BR301" i="40"/>
  <c r="BQ301" i="40"/>
  <c r="BD301" i="40"/>
  <c r="BS300" i="40"/>
  <c r="BR300" i="40"/>
  <c r="J300" i="40"/>
  <c r="BS299" i="40"/>
  <c r="BQ299" i="40"/>
  <c r="J299" i="40"/>
  <c r="BS298" i="40"/>
  <c r="BR298" i="40"/>
  <c r="J298" i="40"/>
  <c r="BS297" i="40"/>
  <c r="BR297" i="40"/>
  <c r="BQ297" i="40"/>
  <c r="J297" i="40"/>
  <c r="BS296" i="40"/>
  <c r="BR296" i="40"/>
  <c r="J296" i="40"/>
  <c r="BS295" i="40"/>
  <c r="BR295" i="40"/>
  <c r="BQ295" i="40"/>
  <c r="J295" i="40"/>
  <c r="BS294" i="40"/>
  <c r="BR294" i="40"/>
  <c r="J294" i="40"/>
  <c r="BS293" i="40"/>
  <c r="BR293" i="40"/>
  <c r="BQ293" i="40"/>
  <c r="J293" i="40"/>
  <c r="BS292" i="40"/>
  <c r="J292" i="40"/>
  <c r="BS291" i="40"/>
  <c r="BR291" i="40"/>
  <c r="BQ291" i="40"/>
  <c r="J291" i="40"/>
  <c r="BS290" i="40"/>
  <c r="J290" i="40"/>
  <c r="BS289" i="40"/>
  <c r="BR289" i="40"/>
  <c r="BQ289" i="40"/>
  <c r="BJ301" i="40"/>
  <c r="BA301" i="40"/>
  <c r="AY301" i="40"/>
  <c r="J289" i="40"/>
  <c r="BJ275" i="40"/>
  <c r="BD275" i="40"/>
  <c r="BC275" i="40"/>
  <c r="BA275" i="40"/>
  <c r="AY275" i="40"/>
  <c r="BJ262" i="40"/>
  <c r="BD262" i="40"/>
  <c r="BC262" i="40"/>
  <c r="BA262" i="40"/>
  <c r="AY262" i="40"/>
  <c r="BJ249" i="40"/>
  <c r="BD249" i="40"/>
  <c r="BC249" i="40"/>
  <c r="BA249" i="40"/>
  <c r="AY249" i="40"/>
  <c r="BJ236" i="40"/>
  <c r="BD236" i="40"/>
  <c r="BC236" i="40"/>
  <c r="BA236" i="40"/>
  <c r="AY236" i="40"/>
  <c r="BJ223" i="40"/>
  <c r="BD223" i="40"/>
  <c r="BC223" i="40"/>
  <c r="BA223" i="40"/>
  <c r="AY223" i="40"/>
  <c r="BJ210" i="40"/>
  <c r="BD210" i="40"/>
  <c r="BC210" i="40"/>
  <c r="BA210" i="40"/>
  <c r="AY210" i="40"/>
  <c r="BJ197" i="40"/>
  <c r="BD197" i="40"/>
  <c r="BC197" i="40"/>
  <c r="BA197" i="40"/>
  <c r="AY197" i="40"/>
  <c r="BJ184" i="40"/>
  <c r="BD184" i="40"/>
  <c r="BC184" i="40"/>
  <c r="BA184" i="40"/>
  <c r="BJ171" i="40"/>
  <c r="BD171" i="40"/>
  <c r="BC171" i="40"/>
  <c r="BA171" i="40"/>
  <c r="AY171" i="40"/>
  <c r="BJ158" i="40"/>
  <c r="BD158" i="40"/>
  <c r="BC158" i="40"/>
  <c r="BA158" i="40"/>
  <c r="BJ145" i="40"/>
  <c r="BD145" i="40"/>
  <c r="BC145" i="40"/>
  <c r="BA145" i="40"/>
  <c r="AY145" i="40"/>
  <c r="BJ132" i="40"/>
  <c r="BD132" i="40"/>
  <c r="BC132" i="40"/>
  <c r="BA132" i="40"/>
  <c r="AY132" i="40"/>
  <c r="BJ119" i="40"/>
  <c r="BD119" i="40"/>
  <c r="BC119" i="40"/>
  <c r="BA119" i="40"/>
  <c r="AY119" i="40"/>
  <c r="BJ106" i="40"/>
  <c r="BD106" i="40"/>
  <c r="BC106" i="40"/>
  <c r="BA106" i="40"/>
  <c r="AY106" i="40"/>
  <c r="BC301" i="40"/>
  <c r="BC314" i="40"/>
  <c r="BD314" i="40"/>
  <c r="BJ340" i="40"/>
  <c r="BJ314" i="40"/>
  <c r="BA327" i="40"/>
  <c r="AY340" i="40"/>
  <c r="BC340" i="40"/>
  <c r="BC353" i="40"/>
  <c r="BS288" i="40"/>
  <c r="BS277" i="40" s="1"/>
  <c r="BS287" i="40"/>
  <c r="BR287" i="40"/>
  <c r="BQ287" i="40"/>
  <c r="J287" i="40"/>
  <c r="BR286" i="40"/>
  <c r="BQ286" i="40"/>
  <c r="J286" i="40"/>
  <c r="BS285" i="40"/>
  <c r="BR285" i="40"/>
  <c r="BQ285" i="40"/>
  <c r="J285" i="40"/>
  <c r="BR284" i="40"/>
  <c r="BQ284" i="40"/>
  <c r="J284" i="40"/>
  <c r="BR283" i="40"/>
  <c r="BQ283" i="40"/>
  <c r="J283" i="40"/>
  <c r="BR282" i="40"/>
  <c r="BQ282" i="40"/>
  <c r="J282" i="40"/>
  <c r="BS281" i="40"/>
  <c r="BR281" i="40"/>
  <c r="BQ281" i="40"/>
  <c r="J281" i="40"/>
  <c r="BR280" i="40"/>
  <c r="BQ280" i="40"/>
  <c r="J280" i="40"/>
  <c r="BS279" i="40"/>
  <c r="BR279" i="40"/>
  <c r="BQ279" i="40"/>
  <c r="J279" i="40"/>
  <c r="BR278" i="40"/>
  <c r="BQ278" i="40"/>
  <c r="J278" i="40"/>
  <c r="BR277" i="40"/>
  <c r="BQ277" i="40"/>
  <c r="J277" i="40"/>
  <c r="BR276" i="40"/>
  <c r="BQ276" i="40"/>
  <c r="J276" i="40"/>
  <c r="BS275" i="40"/>
  <c r="BR275" i="40"/>
  <c r="BQ275" i="40"/>
  <c r="BQ265" i="40" s="1"/>
  <c r="J274" i="40"/>
  <c r="J273" i="40"/>
  <c r="J272" i="40"/>
  <c r="J271" i="40"/>
  <c r="J270" i="40"/>
  <c r="J269" i="40"/>
  <c r="J268" i="40"/>
  <c r="BR267" i="40"/>
  <c r="J267" i="40"/>
  <c r="BR266" i="40"/>
  <c r="BQ266" i="40"/>
  <c r="J266" i="40"/>
  <c r="BS265" i="40"/>
  <c r="BR265" i="40"/>
  <c r="J265" i="40"/>
  <c r="BR264" i="40"/>
  <c r="BQ264" i="40"/>
  <c r="J264" i="40"/>
  <c r="BS263" i="40"/>
  <c r="BR263" i="40"/>
  <c r="J263" i="40"/>
  <c r="BS262" i="40"/>
  <c r="BS260" i="40" s="1"/>
  <c r="BR262" i="40"/>
  <c r="BR261" i="40"/>
  <c r="BQ262" i="40"/>
  <c r="BS261" i="40"/>
  <c r="J261" i="40"/>
  <c r="J260" i="40"/>
  <c r="BS259" i="40"/>
  <c r="J259" i="40"/>
  <c r="BS258" i="40"/>
  <c r="J258" i="40"/>
  <c r="BS257" i="40"/>
  <c r="J257" i="40"/>
  <c r="BS256" i="40"/>
  <c r="J256" i="40"/>
  <c r="BS255" i="40"/>
  <c r="J255" i="40"/>
  <c r="BS254" i="40"/>
  <c r="J254" i="40"/>
  <c r="BS253" i="40"/>
  <c r="J253" i="40"/>
  <c r="BS252" i="40"/>
  <c r="J252" i="40"/>
  <c r="BS251" i="40"/>
  <c r="J251" i="40"/>
  <c r="BS250" i="40"/>
  <c r="J250" i="40"/>
  <c r="BS249" i="40"/>
  <c r="BR249" i="40"/>
  <c r="BQ249" i="40"/>
  <c r="BQ248" i="40"/>
  <c r="BR248" i="40"/>
  <c r="J248" i="40"/>
  <c r="BR247" i="40"/>
  <c r="J247" i="40"/>
  <c r="BR246" i="40"/>
  <c r="BQ246" i="40"/>
  <c r="J246" i="40"/>
  <c r="BR245" i="40"/>
  <c r="BQ245" i="40"/>
  <c r="J245" i="40"/>
  <c r="BR244" i="40"/>
  <c r="BQ244" i="40"/>
  <c r="J244" i="40"/>
  <c r="BR243" i="40"/>
  <c r="BQ243" i="40"/>
  <c r="J243" i="40"/>
  <c r="BR242" i="40"/>
  <c r="BQ242" i="40"/>
  <c r="J242" i="40"/>
  <c r="BR241" i="40"/>
  <c r="BQ241" i="40"/>
  <c r="J241" i="40"/>
  <c r="BR240" i="40"/>
  <c r="BQ240" i="40"/>
  <c r="J240" i="40"/>
  <c r="BR239" i="40"/>
  <c r="BQ239" i="40"/>
  <c r="J239" i="40"/>
  <c r="BR238" i="40"/>
  <c r="BQ238" i="40"/>
  <c r="J238" i="40"/>
  <c r="BR237" i="40"/>
  <c r="BQ237" i="40"/>
  <c r="J237" i="40"/>
  <c r="BS236" i="40"/>
  <c r="BS235" i="40"/>
  <c r="BR236" i="40"/>
  <c r="BQ236" i="40"/>
  <c r="BQ234" i="40"/>
  <c r="J235" i="40"/>
  <c r="BS234" i="40"/>
  <c r="J234" i="40"/>
  <c r="BS233" i="40"/>
  <c r="J233" i="40"/>
  <c r="BS232" i="40"/>
  <c r="J232" i="40"/>
  <c r="BS231" i="40"/>
  <c r="J231" i="40"/>
  <c r="BS230" i="40"/>
  <c r="J230" i="40"/>
  <c r="BS229" i="40"/>
  <c r="J229" i="40"/>
  <c r="BS228" i="40"/>
  <c r="J228" i="40"/>
  <c r="BS227" i="40"/>
  <c r="J227" i="40"/>
  <c r="BS226" i="40"/>
  <c r="J226" i="40"/>
  <c r="BS225" i="40"/>
  <c r="J225" i="40"/>
  <c r="BS224" i="40"/>
  <c r="J224" i="40"/>
  <c r="BS223" i="40"/>
  <c r="BS216" i="40" s="1"/>
  <c r="BS222" i="40"/>
  <c r="BR223" i="40"/>
  <c r="BQ223" i="40"/>
  <c r="BQ217" i="40" s="1"/>
  <c r="BQ222" i="40"/>
  <c r="J222" i="40"/>
  <c r="BQ221" i="40"/>
  <c r="J221" i="40"/>
  <c r="BR220" i="40"/>
  <c r="BQ220" i="40"/>
  <c r="J220" i="40"/>
  <c r="J219" i="40"/>
  <c r="BQ218" i="40"/>
  <c r="J218" i="40"/>
  <c r="J217" i="40"/>
  <c r="BQ216" i="40"/>
  <c r="J216" i="40"/>
  <c r="BS215" i="40"/>
  <c r="J215" i="40"/>
  <c r="BQ214" i="40"/>
  <c r="J214" i="40"/>
  <c r="BS213" i="40"/>
  <c r="J213" i="40"/>
  <c r="BQ212" i="40"/>
  <c r="J212" i="40"/>
  <c r="BS211" i="40"/>
  <c r="J211" i="40"/>
  <c r="BR210" i="40"/>
  <c r="BQ210" i="40"/>
  <c r="BQ208" i="40" s="1"/>
  <c r="BQ209" i="40"/>
  <c r="BR209" i="40"/>
  <c r="J209" i="40"/>
  <c r="BR208" i="40"/>
  <c r="J208" i="40"/>
  <c r="BR207" i="40"/>
  <c r="BQ207" i="40"/>
  <c r="J207" i="40"/>
  <c r="BR206" i="40"/>
  <c r="BQ206" i="40"/>
  <c r="J206" i="40"/>
  <c r="BR205" i="40"/>
  <c r="J205" i="40"/>
  <c r="BR204" i="40"/>
  <c r="J204" i="40"/>
  <c r="BR203" i="40"/>
  <c r="J203" i="40"/>
  <c r="BR202" i="40"/>
  <c r="J202" i="40"/>
  <c r="BR201" i="40"/>
  <c r="J201" i="40"/>
  <c r="BR200" i="40"/>
  <c r="BQ200" i="40"/>
  <c r="J200" i="40"/>
  <c r="BR199" i="40"/>
  <c r="BQ199" i="40"/>
  <c r="J199" i="40"/>
  <c r="BR198" i="40"/>
  <c r="BQ198" i="40"/>
  <c r="J198" i="40"/>
  <c r="BR197" i="40"/>
  <c r="BR195" i="40" s="1"/>
  <c r="BQ197" i="40"/>
  <c r="BQ190" i="40" s="1"/>
  <c r="BR196" i="40"/>
  <c r="BQ196" i="40"/>
  <c r="J196" i="40"/>
  <c r="J195" i="40"/>
  <c r="BR194" i="40"/>
  <c r="BQ194" i="40"/>
  <c r="J194" i="40"/>
  <c r="BR193" i="40"/>
  <c r="J193" i="40"/>
  <c r="BR192" i="40"/>
  <c r="J192" i="40"/>
  <c r="BR191" i="40"/>
  <c r="BQ191" i="40"/>
  <c r="J191" i="40"/>
  <c r="BR190" i="40"/>
  <c r="J190" i="40"/>
  <c r="J189" i="40"/>
  <c r="BR188" i="40"/>
  <c r="BQ188" i="40"/>
  <c r="J188" i="40"/>
  <c r="J187" i="40"/>
  <c r="BR186" i="40"/>
  <c r="BQ186" i="40"/>
  <c r="J186" i="40"/>
  <c r="BR185" i="40"/>
  <c r="J185" i="40"/>
  <c r="BQ184" i="40"/>
  <c r="BQ181" i="40" s="1"/>
  <c r="J183" i="40"/>
  <c r="BQ182" i="40"/>
  <c r="J182" i="40"/>
  <c r="J181" i="40"/>
  <c r="J180" i="40"/>
  <c r="BQ179" i="40"/>
  <c r="J179" i="40"/>
  <c r="J178" i="40"/>
  <c r="BQ177" i="40"/>
  <c r="J177" i="40"/>
  <c r="J176" i="40"/>
  <c r="BQ175" i="40"/>
  <c r="J175" i="40"/>
  <c r="J174" i="40"/>
  <c r="BQ173" i="40"/>
  <c r="J173" i="40"/>
  <c r="J172" i="40"/>
  <c r="BQ171" i="40"/>
  <c r="BQ167" i="40" s="1"/>
  <c r="J170" i="40"/>
  <c r="BQ169" i="40"/>
  <c r="J169" i="40"/>
  <c r="BQ168" i="40"/>
  <c r="J168" i="40"/>
  <c r="J167" i="40"/>
  <c r="J166" i="40"/>
  <c r="BQ165" i="40"/>
  <c r="J165" i="40"/>
  <c r="BQ164" i="40"/>
  <c r="J164" i="40"/>
  <c r="J163" i="40"/>
  <c r="J162" i="40"/>
  <c r="BQ161" i="40"/>
  <c r="J161" i="40"/>
  <c r="BQ160" i="40"/>
  <c r="J160" i="40"/>
  <c r="J159" i="40"/>
  <c r="J157" i="40"/>
  <c r="J156" i="40"/>
  <c r="J155" i="40"/>
  <c r="J154" i="40"/>
  <c r="J153" i="40"/>
  <c r="J152" i="40"/>
  <c r="J151" i="40"/>
  <c r="J150" i="40"/>
  <c r="J149" i="40"/>
  <c r="J148" i="40"/>
  <c r="J147" i="40"/>
  <c r="J146" i="40"/>
  <c r="J144" i="40"/>
  <c r="J143" i="40"/>
  <c r="J142" i="40"/>
  <c r="J141" i="40"/>
  <c r="J140" i="40"/>
  <c r="J139" i="40"/>
  <c r="J138" i="40"/>
  <c r="J137" i="40"/>
  <c r="J136" i="40"/>
  <c r="J135" i="40"/>
  <c r="J134" i="40"/>
  <c r="J133" i="40"/>
  <c r="J131" i="40"/>
  <c r="J130" i="40"/>
  <c r="J129" i="40"/>
  <c r="J128" i="40"/>
  <c r="J127" i="40"/>
  <c r="J126" i="40"/>
  <c r="J125" i="40"/>
  <c r="J124" i="40"/>
  <c r="J123" i="40"/>
  <c r="J122" i="40"/>
  <c r="J121" i="40"/>
  <c r="J120" i="40"/>
  <c r="J118" i="40"/>
  <c r="J117" i="40"/>
  <c r="J116" i="40"/>
  <c r="J115" i="40"/>
  <c r="J114" i="40"/>
  <c r="J113" i="40"/>
  <c r="J112" i="40"/>
  <c r="J111" i="40"/>
  <c r="J110" i="40"/>
  <c r="J109" i="40"/>
  <c r="J108" i="40"/>
  <c r="J107" i="40"/>
  <c r="J105" i="40"/>
  <c r="J104" i="40"/>
  <c r="J103" i="40"/>
  <c r="J102" i="40"/>
  <c r="J101" i="40"/>
  <c r="J100" i="40"/>
  <c r="J99" i="40"/>
  <c r="J98" i="40"/>
  <c r="J97" i="40"/>
  <c r="J96" i="40"/>
  <c r="J95" i="40"/>
  <c r="J94" i="40"/>
  <c r="BJ93" i="40"/>
  <c r="BD93" i="40"/>
  <c r="BC93" i="40"/>
  <c r="BA93" i="40"/>
  <c r="AE93" i="40"/>
  <c r="AY93" i="40"/>
  <c r="K93" i="40"/>
  <c r="J93" i="40"/>
  <c r="BJ92" i="40"/>
  <c r="BD92" i="40"/>
  <c r="BC92" i="40"/>
  <c r="BA92" i="40"/>
  <c r="AE92" i="40"/>
  <c r="AY92" i="40"/>
  <c r="K92" i="40"/>
  <c r="J92" i="40"/>
  <c r="BJ91" i="40"/>
  <c r="BD91" i="40"/>
  <c r="BC91" i="40"/>
  <c r="BA91" i="40"/>
  <c r="AE91" i="40"/>
  <c r="AY91" i="40"/>
  <c r="K91" i="40"/>
  <c r="J91" i="40"/>
  <c r="BJ90" i="40"/>
  <c r="BD90" i="40"/>
  <c r="BC90" i="40"/>
  <c r="BA90" i="40"/>
  <c r="AE90" i="40"/>
  <c r="AY90" i="40"/>
  <c r="K90" i="40"/>
  <c r="J90" i="40"/>
  <c r="BJ89" i="40"/>
  <c r="BD89" i="40"/>
  <c r="BC89" i="40"/>
  <c r="BA89" i="40"/>
  <c r="AE89" i="40"/>
  <c r="AY89" i="40"/>
  <c r="K89" i="40"/>
  <c r="J89" i="40"/>
  <c r="BJ88" i="40"/>
  <c r="BD88" i="40"/>
  <c r="BC88" i="40"/>
  <c r="BA88" i="40"/>
  <c r="AE88" i="40"/>
  <c r="AY88" i="40"/>
  <c r="K88" i="40"/>
  <c r="J88" i="40"/>
  <c r="BJ87" i="40"/>
  <c r="BD87" i="40"/>
  <c r="BC87" i="40"/>
  <c r="BA87" i="40"/>
  <c r="AE87" i="40"/>
  <c r="AY87" i="40"/>
  <c r="K87" i="40"/>
  <c r="J87" i="40"/>
  <c r="BJ86" i="40"/>
  <c r="BN86" i="40" s="1"/>
  <c r="BD86" i="40"/>
  <c r="BC86" i="40"/>
  <c r="BA86" i="40"/>
  <c r="AE86" i="40"/>
  <c r="AY86" i="40"/>
  <c r="K86" i="40"/>
  <c r="J86" i="40"/>
  <c r="BJ85" i="40"/>
  <c r="BH85" i="40"/>
  <c r="BD85" i="40"/>
  <c r="BC85" i="40"/>
  <c r="BA85" i="40"/>
  <c r="AE85" i="40"/>
  <c r="AY85" i="40"/>
  <c r="K85" i="40"/>
  <c r="BB85" i="40" s="1"/>
  <c r="BG85" i="40" s="1"/>
  <c r="J85" i="40"/>
  <c r="BJ84" i="40"/>
  <c r="BD84" i="40"/>
  <c r="BC84" i="40"/>
  <c r="BA84" i="40"/>
  <c r="AE84" i="40"/>
  <c r="AY84" i="40"/>
  <c r="K84" i="40"/>
  <c r="BB84" i="40" s="1"/>
  <c r="BG84" i="40" s="1"/>
  <c r="J84" i="40"/>
  <c r="BJ83" i="40"/>
  <c r="BD83" i="40"/>
  <c r="BC83" i="40"/>
  <c r="BA83" i="40"/>
  <c r="AE83" i="40"/>
  <c r="AY83" i="40"/>
  <c r="K83" i="40"/>
  <c r="J83" i="40"/>
  <c r="BJ82" i="40"/>
  <c r="BD82" i="40"/>
  <c r="BC82" i="40"/>
  <c r="BA82" i="40"/>
  <c r="AE82" i="40"/>
  <c r="AY82" i="40"/>
  <c r="K82" i="40"/>
  <c r="BB82" i="40" s="1"/>
  <c r="BG82" i="40" s="1"/>
  <c r="J82" i="40"/>
  <c r="BJ81" i="40"/>
  <c r="BD81" i="40"/>
  <c r="BC81" i="40"/>
  <c r="BA81" i="40"/>
  <c r="AE81" i="40"/>
  <c r="AY81" i="40"/>
  <c r="W80" i="40"/>
  <c r="BH80" i="40" s="1"/>
  <c r="K81" i="40"/>
  <c r="J81" i="40"/>
  <c r="BJ80" i="40"/>
  <c r="BD80" i="40"/>
  <c r="BC80" i="40"/>
  <c r="BG80" i="40" s="1"/>
  <c r="BA80" i="40"/>
  <c r="AE80" i="40"/>
  <c r="AY80" i="40" s="1"/>
  <c r="K80" i="40"/>
  <c r="J80" i="40"/>
  <c r="BJ79" i="40"/>
  <c r="BH79" i="40"/>
  <c r="BD79" i="40"/>
  <c r="BC79" i="40"/>
  <c r="BG79" i="40" s="1"/>
  <c r="BA79" i="40"/>
  <c r="AE79" i="40"/>
  <c r="AY79" i="40"/>
  <c r="K79" i="40"/>
  <c r="J79" i="40"/>
  <c r="BJ78" i="40"/>
  <c r="BH78" i="40"/>
  <c r="BD78" i="40"/>
  <c r="BC78" i="40"/>
  <c r="BA78" i="40"/>
  <c r="AE78" i="40"/>
  <c r="AY78" i="40" s="1"/>
  <c r="K78" i="40"/>
  <c r="J78" i="40"/>
  <c r="BJ77" i="40"/>
  <c r="BH77" i="40"/>
  <c r="BD77" i="40"/>
  <c r="BC77" i="40"/>
  <c r="BA77" i="40"/>
  <c r="AE77" i="40"/>
  <c r="AY77" i="40"/>
  <c r="K77" i="40"/>
  <c r="J77" i="40"/>
  <c r="BJ76" i="40"/>
  <c r="BH76" i="40"/>
  <c r="BD76" i="40"/>
  <c r="BC76" i="40"/>
  <c r="BA76" i="40"/>
  <c r="AE76" i="40"/>
  <c r="AY76" i="40"/>
  <c r="K76" i="40"/>
  <c r="BB76" i="40" s="1"/>
  <c r="BG76" i="40" s="1"/>
  <c r="J76" i="40"/>
  <c r="BJ75" i="40"/>
  <c r="BH75" i="40"/>
  <c r="BD75" i="40"/>
  <c r="BC75" i="40"/>
  <c r="BA75" i="40"/>
  <c r="AE75" i="40"/>
  <c r="AY75" i="40"/>
  <c r="K75" i="40"/>
  <c r="BB75" i="40" s="1"/>
  <c r="BG75" i="40" s="1"/>
  <c r="J75" i="40"/>
  <c r="BJ74" i="40"/>
  <c r="BH74" i="40"/>
  <c r="BD74" i="40"/>
  <c r="BC74" i="40"/>
  <c r="BA74" i="40"/>
  <c r="AE74" i="40"/>
  <c r="AY74" i="40"/>
  <c r="K74" i="40"/>
  <c r="J74" i="40"/>
  <c r="BJ73" i="40"/>
  <c r="BH73" i="40"/>
  <c r="BD73" i="40"/>
  <c r="BC73" i="40"/>
  <c r="BA73" i="40"/>
  <c r="AE73" i="40"/>
  <c r="AY73" i="40" s="1"/>
  <c r="BF73" i="40" s="1"/>
  <c r="K73" i="40"/>
  <c r="J73" i="40"/>
  <c r="BJ72" i="40"/>
  <c r="BH72" i="40"/>
  <c r="BD72" i="40"/>
  <c r="BC72" i="40"/>
  <c r="BA72" i="40"/>
  <c r="AE72" i="40"/>
  <c r="AY72" i="40" s="1"/>
  <c r="K72" i="40"/>
  <c r="BB72" i="40" s="1"/>
  <c r="J72" i="40"/>
  <c r="BJ71" i="40"/>
  <c r="BH71" i="40"/>
  <c r="BD71" i="40"/>
  <c r="BC71" i="40"/>
  <c r="BA71" i="40"/>
  <c r="AE71" i="40"/>
  <c r="AY71" i="40"/>
  <c r="K71" i="40"/>
  <c r="J71" i="40"/>
  <c r="BJ70" i="40"/>
  <c r="BH70" i="40"/>
  <c r="BD70" i="40"/>
  <c r="BC70" i="40"/>
  <c r="BA70" i="40"/>
  <c r="AE70" i="40"/>
  <c r="AY70" i="40"/>
  <c r="K70" i="40"/>
  <c r="BB70" i="40" s="1"/>
  <c r="J70" i="40"/>
  <c r="BJ69" i="40"/>
  <c r="BH69" i="40"/>
  <c r="BD69" i="40"/>
  <c r="BC69" i="40"/>
  <c r="BG69" i="40" s="1"/>
  <c r="BA69" i="40"/>
  <c r="AE69" i="40"/>
  <c r="AY69" i="40" s="1"/>
  <c r="BF69" i="40" s="1"/>
  <c r="K69" i="40"/>
  <c r="BB69" i="40"/>
  <c r="J69" i="40"/>
  <c r="BJ68" i="40"/>
  <c r="BH68" i="40"/>
  <c r="BD68" i="40"/>
  <c r="BC68" i="40"/>
  <c r="BA68" i="40"/>
  <c r="AE68" i="40"/>
  <c r="AY68" i="40" s="1"/>
  <c r="K68" i="40"/>
  <c r="BB68" i="40"/>
  <c r="BG68" i="40"/>
  <c r="J68" i="40"/>
  <c r="BJ67" i="40"/>
  <c r="BH67" i="40"/>
  <c r="BD67" i="40"/>
  <c r="BC67" i="40"/>
  <c r="BA67" i="40"/>
  <c r="AE67" i="40"/>
  <c r="AY67" i="40"/>
  <c r="BF67" i="40" s="1"/>
  <c r="K67" i="40"/>
  <c r="BB67" i="40" s="1"/>
  <c r="BG67" i="40" s="1"/>
  <c r="BN67" i="40" s="1"/>
  <c r="J67" i="40"/>
  <c r="BJ66" i="40"/>
  <c r="BH66" i="40"/>
  <c r="BD66" i="40"/>
  <c r="BC66" i="40"/>
  <c r="BA66" i="40"/>
  <c r="AE66" i="40"/>
  <c r="AY66" i="40"/>
  <c r="K66" i="40"/>
  <c r="BB66" i="40" s="1"/>
  <c r="J66" i="40"/>
  <c r="BJ65" i="40"/>
  <c r="BH65" i="40"/>
  <c r="BD65" i="40"/>
  <c r="BC65" i="40"/>
  <c r="BA65" i="40"/>
  <c r="AE65" i="40"/>
  <c r="AY65" i="40" s="1"/>
  <c r="BF65" i="40" s="1"/>
  <c r="K65" i="40"/>
  <c r="BB65" i="40"/>
  <c r="BG65" i="40" s="1"/>
  <c r="J65" i="40"/>
  <c r="BJ64" i="40"/>
  <c r="BH64" i="40"/>
  <c r="BD64" i="40"/>
  <c r="BC64" i="40"/>
  <c r="BA64" i="40"/>
  <c r="AE64" i="40"/>
  <c r="AY64" i="40"/>
  <c r="K64" i="40"/>
  <c r="BB64" i="40" s="1"/>
  <c r="J64" i="40"/>
  <c r="BJ63" i="40"/>
  <c r="BH63" i="40"/>
  <c r="BD63" i="40"/>
  <c r="BC63" i="40"/>
  <c r="BA63" i="40"/>
  <c r="BG63" i="40" s="1"/>
  <c r="AE63" i="40"/>
  <c r="AY63" i="40" s="1"/>
  <c r="K63" i="40"/>
  <c r="J63" i="40"/>
  <c r="BJ62" i="40"/>
  <c r="BH62" i="40"/>
  <c r="BD62" i="40"/>
  <c r="BC62" i="40"/>
  <c r="BG62" i="40" s="1"/>
  <c r="BA62" i="40"/>
  <c r="AE62" i="40"/>
  <c r="AY62" i="40"/>
  <c r="K62" i="40"/>
  <c r="J62" i="40"/>
  <c r="BJ61" i="40"/>
  <c r="BH61" i="40"/>
  <c r="BD61" i="40"/>
  <c r="BC61" i="40"/>
  <c r="BG61" i="40" s="1"/>
  <c r="K61" i="40"/>
  <c r="BB61" i="40"/>
  <c r="BA61" i="40"/>
  <c r="AE61" i="40"/>
  <c r="AY61" i="40"/>
  <c r="J61" i="40"/>
  <c r="BJ60" i="40"/>
  <c r="BH60" i="40"/>
  <c r="BD60" i="40"/>
  <c r="BC60" i="40"/>
  <c r="BA60" i="40"/>
  <c r="AE60" i="40"/>
  <c r="AY60" i="40"/>
  <c r="AW60" i="40"/>
  <c r="K60" i="40"/>
  <c r="BB60" i="40" s="1"/>
  <c r="J60" i="40"/>
  <c r="BJ59" i="40"/>
  <c r="BH59" i="40"/>
  <c r="BD59" i="40"/>
  <c r="BF59" i="40" s="1"/>
  <c r="BC59" i="40"/>
  <c r="BA59" i="40"/>
  <c r="AW59" i="40"/>
  <c r="AE59" i="40"/>
  <c r="AY59" i="40"/>
  <c r="K59" i="40"/>
  <c r="BB59" i="40" s="1"/>
  <c r="J59" i="40"/>
  <c r="BJ58" i="40"/>
  <c r="BH58" i="40"/>
  <c r="BD58" i="40"/>
  <c r="BC58" i="40"/>
  <c r="BA58" i="40"/>
  <c r="AW58" i="40"/>
  <c r="AE58" i="40"/>
  <c r="AY58" i="40"/>
  <c r="BF58" i="40" s="1"/>
  <c r="K58" i="40"/>
  <c r="BB58" i="40"/>
  <c r="BG58" i="40"/>
  <c r="J58" i="40"/>
  <c r="BJ57" i="40"/>
  <c r="BH57" i="40"/>
  <c r="BD57" i="40"/>
  <c r="BC57" i="40"/>
  <c r="BA57" i="40"/>
  <c r="AW57" i="40"/>
  <c r="AE57" i="40"/>
  <c r="AY57" i="40" s="1"/>
  <c r="K57" i="40"/>
  <c r="BB57" i="40"/>
  <c r="BG57" i="40"/>
  <c r="J57" i="40"/>
  <c r="BJ56" i="40"/>
  <c r="BH56" i="40"/>
  <c r="AW56" i="40"/>
  <c r="AE56" i="40"/>
  <c r="AY56" i="40"/>
  <c r="BD56" i="40"/>
  <c r="BF56" i="40"/>
  <c r="BC56" i="40"/>
  <c r="BG56" i="40" s="1"/>
  <c r="K56" i="40"/>
  <c r="BB56" i="40"/>
  <c r="BA56" i="40"/>
  <c r="J56" i="40"/>
  <c r="BJ55" i="40"/>
  <c r="BH55" i="40"/>
  <c r="BD55" i="40"/>
  <c r="BC55" i="40"/>
  <c r="K55" i="40"/>
  <c r="BB55" i="40" s="1"/>
  <c r="BG55" i="40" s="1"/>
  <c r="BA55" i="40"/>
  <c r="AE55" i="40"/>
  <c r="AY55" i="40"/>
  <c r="BF55" i="40" s="1"/>
  <c r="AW55" i="40"/>
  <c r="J55" i="40"/>
  <c r="BJ54" i="40"/>
  <c r="BH54" i="40"/>
  <c r="BD54" i="40"/>
  <c r="BC54" i="40"/>
  <c r="K54" i="40"/>
  <c r="BB54" i="40" s="1"/>
  <c r="BA54" i="40"/>
  <c r="AW54" i="40"/>
  <c r="AE54" i="40"/>
  <c r="AY54" i="40"/>
  <c r="BF54" i="40"/>
  <c r="J54" i="40"/>
  <c r="BJ53" i="40"/>
  <c r="BH53" i="40"/>
  <c r="BD53" i="40"/>
  <c r="BC53" i="40"/>
  <c r="K53" i="40"/>
  <c r="BB53" i="40"/>
  <c r="BA53" i="40"/>
  <c r="BG53" i="40" s="1"/>
  <c r="AE53" i="40"/>
  <c r="AY53" i="40"/>
  <c r="AW53" i="40"/>
  <c r="BF53" i="40" s="1"/>
  <c r="J53" i="40"/>
  <c r="BJ52" i="40"/>
  <c r="BH52" i="40"/>
  <c r="BD52" i="40"/>
  <c r="BC52" i="40"/>
  <c r="BG52" i="40" s="1"/>
  <c r="K52" i="40"/>
  <c r="BB52" i="40"/>
  <c r="BA52" i="40"/>
  <c r="AE52" i="40"/>
  <c r="AY52" i="40"/>
  <c r="AW52" i="40"/>
  <c r="BF52" i="40" s="1"/>
  <c r="BM52" i="40" s="1"/>
  <c r="J52" i="40"/>
  <c r="BJ51" i="40"/>
  <c r="BH51" i="40"/>
  <c r="BD51" i="40"/>
  <c r="BC51" i="40"/>
  <c r="BA51" i="40"/>
  <c r="AW51" i="40"/>
  <c r="BF51" i="40" s="1"/>
  <c r="AE51" i="40"/>
  <c r="AY51" i="40"/>
  <c r="K51" i="40"/>
  <c r="BB51" i="40" s="1"/>
  <c r="J51" i="40"/>
  <c r="BJ50" i="40"/>
  <c r="BH50" i="40"/>
  <c r="BD50" i="40"/>
  <c r="BC50" i="40"/>
  <c r="BA50" i="40"/>
  <c r="AW50" i="40"/>
  <c r="AE50" i="40"/>
  <c r="AY50" i="40"/>
  <c r="BF50" i="40"/>
  <c r="K50" i="40"/>
  <c r="BB50" i="40" s="1"/>
  <c r="BG50" i="40" s="1"/>
  <c r="J50" i="40"/>
  <c r="BJ49" i="40"/>
  <c r="BH49" i="40"/>
  <c r="BD49" i="40"/>
  <c r="BC49" i="40"/>
  <c r="BA49" i="40"/>
  <c r="AW49" i="40"/>
  <c r="AE49" i="40"/>
  <c r="AY49" i="40"/>
  <c r="BF49" i="40" s="1"/>
  <c r="K49" i="40"/>
  <c r="BB49" i="40"/>
  <c r="BG49" i="40"/>
  <c r="J49" i="40"/>
  <c r="BJ48" i="40"/>
  <c r="BH48" i="40"/>
  <c r="AW48" i="40"/>
  <c r="AE48" i="40"/>
  <c r="AY48" i="40" s="1"/>
  <c r="BF48" i="40" s="1"/>
  <c r="BD48" i="40"/>
  <c r="BC48" i="40"/>
  <c r="BG48" i="40" s="1"/>
  <c r="K48" i="40"/>
  <c r="BB48" i="40"/>
  <c r="BA48" i="40"/>
  <c r="J48" i="40"/>
  <c r="BJ47" i="40"/>
  <c r="BH47" i="40"/>
  <c r="BD47" i="40"/>
  <c r="BC47" i="40"/>
  <c r="K47" i="40"/>
  <c r="BB47" i="40" s="1"/>
  <c r="BG47" i="40" s="1"/>
  <c r="BA47" i="40"/>
  <c r="AW47" i="40"/>
  <c r="AE47" i="40"/>
  <c r="AY47" i="40" s="1"/>
  <c r="J47" i="40"/>
  <c r="BJ46" i="40"/>
  <c r="BH46" i="40"/>
  <c r="BD46" i="40"/>
  <c r="BC46" i="40"/>
  <c r="BG46" i="40" s="1"/>
  <c r="K46" i="40"/>
  <c r="BB46" i="40"/>
  <c r="BA46" i="40"/>
  <c r="AW46" i="40"/>
  <c r="AE46" i="40"/>
  <c r="AY46" i="40" s="1"/>
  <c r="BF46" i="40" s="1"/>
  <c r="J46" i="40"/>
  <c r="BJ45" i="40"/>
  <c r="BH45" i="40"/>
  <c r="BD45" i="40"/>
  <c r="BA45" i="40"/>
  <c r="AW45" i="40"/>
  <c r="AE45" i="40"/>
  <c r="AY45" i="40"/>
  <c r="BF45" i="40"/>
  <c r="BN45" i="40" s="1"/>
  <c r="K45" i="40"/>
  <c r="BG45" i="40" s="1"/>
  <c r="J45" i="40"/>
  <c r="BJ44" i="40"/>
  <c r="BH44" i="40"/>
  <c r="AW44" i="40"/>
  <c r="AE44" i="40"/>
  <c r="AY44" i="40"/>
  <c r="BD44" i="40"/>
  <c r="BA44" i="40"/>
  <c r="K44" i="40"/>
  <c r="BG44" i="40" s="1"/>
  <c r="J44" i="40"/>
  <c r="BJ43" i="40"/>
  <c r="BH43" i="40"/>
  <c r="BD43" i="40"/>
  <c r="BA43" i="40"/>
  <c r="AE43" i="40"/>
  <c r="AY43" i="40"/>
  <c r="AW43" i="40"/>
  <c r="K43" i="40"/>
  <c r="BG43" i="40"/>
  <c r="J43" i="40"/>
  <c r="BJ42" i="40"/>
  <c r="BH42" i="40"/>
  <c r="BA42" i="40"/>
  <c r="BG42" i="40" s="1"/>
  <c r="BN42" i="40" s="1"/>
  <c r="BD42" i="40"/>
  <c r="AW42" i="40"/>
  <c r="BF42" i="40" s="1"/>
  <c r="AE42" i="40"/>
  <c r="AY42" i="40"/>
  <c r="J42" i="40"/>
  <c r="BJ41" i="40"/>
  <c r="BH41" i="40"/>
  <c r="BD41" i="40"/>
  <c r="BA41" i="40"/>
  <c r="BG41" i="40"/>
  <c r="AW41" i="40"/>
  <c r="BF41" i="40" s="1"/>
  <c r="AE41" i="40"/>
  <c r="AY41" i="40"/>
  <c r="J41" i="40"/>
  <c r="BJ40" i="40"/>
  <c r="BH40" i="40"/>
  <c r="BA40" i="40"/>
  <c r="BG40" i="40" s="1"/>
  <c r="BD40" i="40"/>
  <c r="AW40" i="40"/>
  <c r="AE40" i="40"/>
  <c r="AY40" i="40" s="1"/>
  <c r="J40" i="40"/>
  <c r="BJ39" i="40"/>
  <c r="BH39" i="40"/>
  <c r="BD39" i="40"/>
  <c r="BA39" i="40"/>
  <c r="BG39" i="40"/>
  <c r="AW39" i="40"/>
  <c r="AE39" i="40"/>
  <c r="AY39" i="40" s="1"/>
  <c r="BF39" i="40" s="1"/>
  <c r="J39" i="40"/>
  <c r="BJ38" i="40"/>
  <c r="BH38" i="40"/>
  <c r="BA38" i="40"/>
  <c r="BG38" i="40"/>
  <c r="BD38" i="40"/>
  <c r="AW38" i="40"/>
  <c r="AE38" i="40"/>
  <c r="AY38" i="40"/>
  <c r="BF38" i="40" s="1"/>
  <c r="J38" i="40"/>
  <c r="BJ37" i="40"/>
  <c r="BH37" i="40"/>
  <c r="BD37" i="40"/>
  <c r="BA37" i="40"/>
  <c r="BG37" i="40"/>
  <c r="AW37" i="40"/>
  <c r="BF37" i="40" s="1"/>
  <c r="AE37" i="40"/>
  <c r="AY37" i="40" s="1"/>
  <c r="J37" i="40"/>
  <c r="BJ36" i="40"/>
  <c r="BH36" i="40"/>
  <c r="BA36" i="40"/>
  <c r="BG36" i="40"/>
  <c r="BD36" i="40"/>
  <c r="AW36" i="40"/>
  <c r="AE36" i="40"/>
  <c r="AY36" i="40"/>
  <c r="J36" i="40"/>
  <c r="BJ35" i="40"/>
  <c r="BH35" i="40"/>
  <c r="BD35" i="40"/>
  <c r="BA35" i="40"/>
  <c r="BG35" i="40"/>
  <c r="AW35" i="40"/>
  <c r="AE35" i="40"/>
  <c r="AY35" i="40" s="1"/>
  <c r="BF35" i="40" s="1"/>
  <c r="J35" i="40"/>
  <c r="BJ34" i="40"/>
  <c r="BH34" i="40"/>
  <c r="BA34" i="40"/>
  <c r="BG34" i="40"/>
  <c r="BD34" i="40"/>
  <c r="AW34" i="40"/>
  <c r="AE34" i="40"/>
  <c r="AY34" i="40"/>
  <c r="BF34" i="40" s="1"/>
  <c r="J34" i="40"/>
  <c r="BJ33" i="40"/>
  <c r="BI33" i="40"/>
  <c r="AW33" i="40"/>
  <c r="BF33" i="40" s="1"/>
  <c r="AE33" i="40"/>
  <c r="AY33" i="40"/>
  <c r="AZ33" i="40"/>
  <c r="BD33" i="40"/>
  <c r="BA33" i="40"/>
  <c r="BG33" i="40"/>
  <c r="J33" i="40"/>
  <c r="BJ32" i="40"/>
  <c r="BI32" i="40"/>
  <c r="BA32" i="40"/>
  <c r="BG32" i="40" s="1"/>
  <c r="BD32" i="40"/>
  <c r="AZ32" i="40"/>
  <c r="AE32" i="40"/>
  <c r="AY32" i="40" s="1"/>
  <c r="BF32" i="40" s="1"/>
  <c r="AW32" i="40"/>
  <c r="J32" i="40"/>
  <c r="BJ31" i="40"/>
  <c r="BI31" i="40"/>
  <c r="BD31" i="40"/>
  <c r="BA31" i="40"/>
  <c r="BG31" i="40" s="1"/>
  <c r="AZ31" i="40"/>
  <c r="AW31" i="40"/>
  <c r="AE31" i="40"/>
  <c r="AY31" i="40"/>
  <c r="J31" i="40"/>
  <c r="BJ30" i="40"/>
  <c r="BI30" i="40"/>
  <c r="BD30" i="40"/>
  <c r="BA30" i="40"/>
  <c r="BG30" i="40"/>
  <c r="AZ30" i="40"/>
  <c r="AW30" i="40"/>
  <c r="AE30" i="40"/>
  <c r="AY30" i="40"/>
  <c r="J30" i="40"/>
  <c r="BJ29" i="40"/>
  <c r="BI29" i="40"/>
  <c r="BA29" i="40"/>
  <c r="BG29" i="40" s="1"/>
  <c r="BD29" i="40"/>
  <c r="AZ29" i="40"/>
  <c r="AW29" i="40"/>
  <c r="AE29" i="40"/>
  <c r="AY29" i="40"/>
  <c r="BF29" i="40"/>
  <c r="J29" i="40"/>
  <c r="BJ28" i="40"/>
  <c r="BI28" i="40"/>
  <c r="BA28" i="40"/>
  <c r="BG28" i="40" s="1"/>
  <c r="BD28" i="40"/>
  <c r="AW28" i="40"/>
  <c r="AE28" i="40"/>
  <c r="AY28" i="40" s="1"/>
  <c r="AZ28" i="40"/>
  <c r="J28" i="40"/>
  <c r="BJ27" i="40"/>
  <c r="BI27" i="40"/>
  <c r="BD27" i="40"/>
  <c r="BA27" i="40"/>
  <c r="BG27" i="40" s="1"/>
  <c r="AZ27" i="40"/>
  <c r="AE27" i="40"/>
  <c r="AY27" i="40"/>
  <c r="AW27" i="40"/>
  <c r="BF27" i="40" s="1"/>
  <c r="J27" i="40"/>
  <c r="BJ26" i="40"/>
  <c r="BI26" i="40"/>
  <c r="BA26" i="40"/>
  <c r="BG26" i="40"/>
  <c r="BD26" i="40"/>
  <c r="AZ26" i="40"/>
  <c r="AW26" i="40"/>
  <c r="AE26" i="40"/>
  <c r="AY26" i="40"/>
  <c r="BF26" i="40"/>
  <c r="J26" i="40"/>
  <c r="BJ25" i="40"/>
  <c r="BI25" i="40"/>
  <c r="BD25" i="40"/>
  <c r="BA25" i="40"/>
  <c r="BG25" i="40"/>
  <c r="AZ25" i="40"/>
  <c r="AE25" i="40"/>
  <c r="AY25" i="40" s="1"/>
  <c r="BF25" i="40" s="1"/>
  <c r="BM25" i="40" s="1"/>
  <c r="AW25" i="40"/>
  <c r="J25" i="40"/>
  <c r="BJ24" i="40"/>
  <c r="BI24" i="40"/>
  <c r="BA24" i="40"/>
  <c r="BG24" i="40"/>
  <c r="BN24" i="40" s="1"/>
  <c r="BD24" i="40"/>
  <c r="AZ24" i="40"/>
  <c r="AE24" i="40"/>
  <c r="AY24" i="40" s="1"/>
  <c r="BF24" i="40" s="1"/>
  <c r="AW24" i="40"/>
  <c r="J24" i="40"/>
  <c r="BJ23" i="40"/>
  <c r="BI23" i="40"/>
  <c r="BD23" i="40"/>
  <c r="BA23" i="40"/>
  <c r="BG23" i="40" s="1"/>
  <c r="AZ23" i="40"/>
  <c r="AW23" i="40"/>
  <c r="AE23" i="40"/>
  <c r="AY23" i="40" s="1"/>
  <c r="J23" i="40"/>
  <c r="BJ22" i="40"/>
  <c r="BI22" i="40"/>
  <c r="BD22" i="40"/>
  <c r="BA22" i="40"/>
  <c r="BG22" i="40"/>
  <c r="AZ22" i="40"/>
  <c r="AW22" i="40"/>
  <c r="AE22" i="40"/>
  <c r="AY22" i="40"/>
  <c r="BF22" i="40" s="1"/>
  <c r="BM22" i="40" s="1"/>
  <c r="J22" i="40"/>
  <c r="BJ21" i="40"/>
  <c r="BI21" i="40"/>
  <c r="BD21" i="40"/>
  <c r="BA21" i="40"/>
  <c r="BG21" i="40"/>
  <c r="AZ21" i="40"/>
  <c r="AW21" i="40"/>
  <c r="AE21" i="40"/>
  <c r="AY21" i="40"/>
  <c r="BF21" i="40"/>
  <c r="BM21" i="40" s="1"/>
  <c r="J21" i="40"/>
  <c r="BJ20" i="40"/>
  <c r="BI20" i="40"/>
  <c r="BA20" i="40"/>
  <c r="BG20" i="40" s="1"/>
  <c r="BD20" i="40"/>
  <c r="AZ20" i="40"/>
  <c r="AW20" i="40"/>
  <c r="AE20" i="40"/>
  <c r="AY20" i="40" s="1"/>
  <c r="J20" i="40"/>
  <c r="BJ19" i="40"/>
  <c r="BI19" i="40"/>
  <c r="BD19" i="40"/>
  <c r="BA19" i="40"/>
  <c r="BG19" i="40"/>
  <c r="AZ19" i="40"/>
  <c r="AE19" i="40"/>
  <c r="AY19" i="40"/>
  <c r="AW19" i="40"/>
  <c r="BF19" i="40" s="1"/>
  <c r="J19" i="40"/>
  <c r="BJ18" i="40"/>
  <c r="BI18" i="40"/>
  <c r="BA18" i="40"/>
  <c r="BG18" i="40"/>
  <c r="BD18" i="40"/>
  <c r="AZ18" i="40"/>
  <c r="AW18" i="40"/>
  <c r="AE18" i="40"/>
  <c r="AY18" i="40"/>
  <c r="BF18" i="40"/>
  <c r="J18" i="40"/>
  <c r="BJ17" i="40"/>
  <c r="BI17" i="40"/>
  <c r="BD17" i="40"/>
  <c r="BA17" i="40"/>
  <c r="BG17" i="40"/>
  <c r="AZ17" i="40"/>
  <c r="AE17" i="40"/>
  <c r="AY17" i="40" s="1"/>
  <c r="BF17" i="40" s="1"/>
  <c r="BM17" i="40" s="1"/>
  <c r="AW17" i="40"/>
  <c r="J17" i="40"/>
  <c r="BJ16" i="40"/>
  <c r="BI16" i="40"/>
  <c r="BA16" i="40"/>
  <c r="BG16" i="40" s="1"/>
  <c r="BD16" i="40"/>
  <c r="AZ16" i="40"/>
  <c r="AE16" i="40"/>
  <c r="AY16" i="40" s="1"/>
  <c r="BF16" i="40" s="1"/>
  <c r="AW16" i="40"/>
  <c r="J16" i="40"/>
  <c r="BJ15" i="40"/>
  <c r="BI15" i="40"/>
  <c r="BD15" i="40"/>
  <c r="BA15" i="40"/>
  <c r="BG15" i="40" s="1"/>
  <c r="AZ15" i="40"/>
  <c r="AW15" i="40"/>
  <c r="BF15" i="40" s="1"/>
  <c r="AE15" i="40"/>
  <c r="AY15" i="40"/>
  <c r="J15" i="40"/>
  <c r="BJ14" i="40"/>
  <c r="BI14" i="40"/>
  <c r="BD14" i="40"/>
  <c r="BA14" i="40"/>
  <c r="BG14" i="40"/>
  <c r="AZ14" i="40"/>
  <c r="BF14" i="40" s="1"/>
  <c r="AW14" i="40"/>
  <c r="AE14" i="40"/>
  <c r="AY14" i="40"/>
  <c r="J14" i="40"/>
  <c r="BJ13" i="40"/>
  <c r="BI13" i="40"/>
  <c r="BD13" i="40"/>
  <c r="BA13" i="40"/>
  <c r="BG13" i="40" s="1"/>
  <c r="AZ13" i="40"/>
  <c r="AW13" i="40"/>
  <c r="AE13" i="40"/>
  <c r="AY13" i="40" s="1"/>
  <c r="J13" i="40"/>
  <c r="BJ12" i="40"/>
  <c r="BI12" i="40"/>
  <c r="BA12" i="40"/>
  <c r="BG12" i="40"/>
  <c r="BD12" i="40"/>
  <c r="AZ12" i="40"/>
  <c r="AW12" i="40"/>
  <c r="AE12" i="40"/>
  <c r="AY12" i="40"/>
  <c r="J12" i="40"/>
  <c r="BJ11" i="40"/>
  <c r="BI11" i="40"/>
  <c r="BD11" i="40"/>
  <c r="BA11" i="40"/>
  <c r="BG11" i="40"/>
  <c r="AZ11" i="40"/>
  <c r="AE11" i="40"/>
  <c r="AY11" i="40"/>
  <c r="AW11" i="40"/>
  <c r="BF11" i="40" s="1"/>
  <c r="J11" i="40"/>
  <c r="BJ10" i="40"/>
  <c r="BI10" i="40"/>
  <c r="BA10" i="40"/>
  <c r="BG10" i="40" s="1"/>
  <c r="BD10" i="40"/>
  <c r="AZ10" i="40"/>
  <c r="AW10" i="40"/>
  <c r="AE10" i="40"/>
  <c r="AY10" i="40"/>
  <c r="BF10" i="40" s="1"/>
  <c r="J10" i="40"/>
  <c r="BM45" i="40"/>
  <c r="BN52" i="40"/>
  <c r="BB71" i="40"/>
  <c r="BG71" i="40"/>
  <c r="BF60" i="40"/>
  <c r="BB74" i="40"/>
  <c r="BG74" i="40"/>
  <c r="BB62" i="40"/>
  <c r="BM41" i="40"/>
  <c r="BB63" i="40"/>
  <c r="BB73" i="40"/>
  <c r="BG73" i="40"/>
  <c r="BH87" i="40"/>
  <c r="BH86" i="40"/>
  <c r="BQ183" i="40"/>
  <c r="BQ205" i="40"/>
  <c r="BQ204" i="40"/>
  <c r="BQ203" i="40"/>
  <c r="BQ202" i="40"/>
  <c r="BQ201" i="40"/>
  <c r="BR234" i="40"/>
  <c r="BR233" i="40"/>
  <c r="BR232" i="40"/>
  <c r="BR231" i="40"/>
  <c r="BR230" i="40"/>
  <c r="BR229" i="40"/>
  <c r="BR228" i="40"/>
  <c r="BR227" i="40"/>
  <c r="BR226" i="40"/>
  <c r="BR225" i="40"/>
  <c r="BR224" i="40"/>
  <c r="BR235" i="40"/>
  <c r="BQ251" i="40"/>
  <c r="BS217" i="40"/>
  <c r="BS218" i="40"/>
  <c r="BS219" i="40"/>
  <c r="BS220" i="40"/>
  <c r="BS221" i="40"/>
  <c r="BQ235" i="40"/>
  <c r="BQ224" i="40"/>
  <c r="BQ225" i="40"/>
  <c r="BQ226" i="40"/>
  <c r="BQ227" i="40"/>
  <c r="BQ228" i="40"/>
  <c r="BQ229" i="40"/>
  <c r="BQ230" i="40"/>
  <c r="BQ231" i="40"/>
  <c r="BQ232" i="40"/>
  <c r="BQ233" i="40"/>
  <c r="BR258" i="40"/>
  <c r="BR250" i="40"/>
  <c r="BR251" i="40"/>
  <c r="BR252" i="40"/>
  <c r="BR253" i="40"/>
  <c r="BR254" i="40"/>
  <c r="BR255" i="40"/>
  <c r="BR256" i="40"/>
  <c r="BR257" i="40"/>
  <c r="BQ274" i="40"/>
  <c r="BQ273" i="40"/>
  <c r="BQ272" i="40"/>
  <c r="BQ271" i="40"/>
  <c r="BQ270" i="40"/>
  <c r="BQ269" i="40"/>
  <c r="BQ268" i="40"/>
  <c r="BQ267" i="40"/>
  <c r="BR274" i="40"/>
  <c r="BR273" i="40"/>
  <c r="BR272" i="40"/>
  <c r="BR271" i="40"/>
  <c r="BR270" i="40"/>
  <c r="BR269" i="40"/>
  <c r="BR268" i="40"/>
  <c r="BR259" i="40"/>
  <c r="BR260" i="40"/>
  <c r="BQ247" i="40"/>
  <c r="BS267" i="40"/>
  <c r="BS268" i="40"/>
  <c r="BH88" i="40"/>
  <c r="AW62" i="40"/>
  <c r="BF62" i="40"/>
  <c r="AW61" i="40"/>
  <c r="BB77" i="40"/>
  <c r="BG77" i="40"/>
  <c r="BM77" i="40" s="1"/>
  <c r="AW63" i="40"/>
  <c r="BH89" i="40"/>
  <c r="AW64" i="40"/>
  <c r="BF64" i="40"/>
  <c r="BH90" i="40"/>
  <c r="BB78" i="40"/>
  <c r="BG78" i="40" s="1"/>
  <c r="AW65" i="40"/>
  <c r="BB79" i="40"/>
  <c r="BH91" i="40"/>
  <c r="BN91" i="40" s="1"/>
  <c r="BB80" i="40"/>
  <c r="AW66" i="40"/>
  <c r="BF66" i="40" s="1"/>
  <c r="BH92" i="40"/>
  <c r="AW67" i="40"/>
  <c r="BH93" i="40"/>
  <c r="BB81" i="40"/>
  <c r="BG81" i="40"/>
  <c r="BM67" i="40"/>
  <c r="AW68" i="40"/>
  <c r="BB83" i="40"/>
  <c r="BG83" i="40" s="1"/>
  <c r="AW69" i="40"/>
  <c r="AW70" i="40"/>
  <c r="BF70" i="40" s="1"/>
  <c r="AW71" i="40"/>
  <c r="BF71" i="40" s="1"/>
  <c r="BM71" i="40"/>
  <c r="BN71" i="40"/>
  <c r="BB86" i="40"/>
  <c r="BG86" i="40"/>
  <c r="AW72" i="40"/>
  <c r="BF72" i="40" s="1"/>
  <c r="BB87" i="40"/>
  <c r="BG87" i="40"/>
  <c r="AW73" i="40"/>
  <c r="AW74" i="40"/>
  <c r="BF74" i="40" s="1"/>
  <c r="BB88" i="40"/>
  <c r="BG88" i="40"/>
  <c r="BB89" i="40"/>
  <c r="BG89" i="40"/>
  <c r="AW75" i="40"/>
  <c r="BF75" i="40" s="1"/>
  <c r="BB90" i="40"/>
  <c r="BG90" i="40"/>
  <c r="AW76" i="40"/>
  <c r="BF76" i="40" s="1"/>
  <c r="AW77" i="40"/>
  <c r="BF77" i="40"/>
  <c r="BB91" i="40"/>
  <c r="BG91" i="40"/>
  <c r="AW78" i="40"/>
  <c r="BB92" i="40"/>
  <c r="BG92" i="40" s="1"/>
  <c r="BM92" i="40" s="1"/>
  <c r="BB93" i="40"/>
  <c r="BG93" i="40"/>
  <c r="AW79" i="40"/>
  <c r="BF79" i="40" s="1"/>
  <c r="AW80" i="40"/>
  <c r="BF80" i="40"/>
  <c r="AW81" i="40"/>
  <c r="BF81" i="40"/>
  <c r="AW82" i="40"/>
  <c r="BF82" i="40"/>
  <c r="AW83" i="40"/>
  <c r="BF83" i="40"/>
  <c r="AW84" i="40"/>
  <c r="BF84" i="40"/>
  <c r="AW85" i="40"/>
  <c r="BF85" i="40" s="1"/>
  <c r="BN85" i="40"/>
  <c r="BM85" i="40"/>
  <c r="AW86" i="40"/>
  <c r="BF86" i="40"/>
  <c r="BM86" i="40" s="1"/>
  <c r="AW87" i="40"/>
  <c r="BF87" i="40"/>
  <c r="BN87" i="40"/>
  <c r="BM87" i="40"/>
  <c r="AW88" i="40"/>
  <c r="BF88" i="40"/>
  <c r="AW89" i="40"/>
  <c r="BF89" i="40" s="1"/>
  <c r="AW90" i="40"/>
  <c r="BF90" i="40"/>
  <c r="AW91" i="40"/>
  <c r="BF91" i="40"/>
  <c r="BM91" i="40"/>
  <c r="AW92" i="40"/>
  <c r="BF92" i="40"/>
  <c r="AW93" i="40"/>
  <c r="BF93" i="40" s="1"/>
  <c r="BN93" i="40"/>
  <c r="BM93" i="40"/>
  <c r="B4" i="37"/>
  <c r="B5" i="37"/>
  <c r="B6" i="37"/>
  <c r="B7" i="37"/>
  <c r="B8" i="37"/>
  <c r="B9" i="37"/>
  <c r="B10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N196" i="37" s="1"/>
  <c r="B174" i="37"/>
  <c r="B175" i="37"/>
  <c r="B176" i="37"/>
  <c r="B177" i="37"/>
  <c r="B178" i="37"/>
  <c r="B179" i="37"/>
  <c r="B180" i="37"/>
  <c r="B181" i="37"/>
  <c r="N204" i="37" s="1"/>
  <c r="B182" i="37"/>
  <c r="B183" i="37"/>
  <c r="B184" i="37"/>
  <c r="B185" i="37"/>
  <c r="B186" i="37"/>
  <c r="B187" i="37"/>
  <c r="B188" i="37"/>
  <c r="B189" i="37"/>
  <c r="Q212" i="37" s="1"/>
  <c r="B190" i="37"/>
  <c r="B191" i="37"/>
  <c r="B192" i="37"/>
  <c r="B193" i="37"/>
  <c r="B194" i="37"/>
  <c r="B195" i="37"/>
  <c r="B196" i="37"/>
  <c r="B197" i="37"/>
  <c r="S220" i="37" s="1"/>
  <c r="B198" i="37"/>
  <c r="B199" i="37"/>
  <c r="B200" i="37"/>
  <c r="B201" i="37"/>
  <c r="B202" i="37"/>
  <c r="B203" i="37"/>
  <c r="B204" i="37"/>
  <c r="B205" i="37"/>
  <c r="S228" i="37" s="1"/>
  <c r="B206" i="37"/>
  <c r="B207" i="37"/>
  <c r="B208" i="37"/>
  <c r="B209" i="37"/>
  <c r="B210" i="37"/>
  <c r="B211" i="37"/>
  <c r="B212" i="37"/>
  <c r="B213" i="37"/>
  <c r="S236" i="37" s="1"/>
  <c r="B214" i="37"/>
  <c r="B215" i="37"/>
  <c r="B216" i="37"/>
  <c r="B217" i="37"/>
  <c r="B218" i="37"/>
  <c r="B219" i="37"/>
  <c r="B220" i="37"/>
  <c r="B221" i="37"/>
  <c r="S244" i="37" s="1"/>
  <c r="B222" i="37"/>
  <c r="B223" i="37"/>
  <c r="B224" i="37"/>
  <c r="B225" i="37"/>
  <c r="B226" i="37"/>
  <c r="B227" i="37"/>
  <c r="B228" i="37"/>
  <c r="B229" i="37"/>
  <c r="S252" i="37" s="1"/>
  <c r="B230" i="37"/>
  <c r="B231" i="37"/>
  <c r="B232" i="37"/>
  <c r="B233" i="37"/>
  <c r="B234" i="37"/>
  <c r="B235" i="37"/>
  <c r="B236" i="37"/>
  <c r="B237" i="37"/>
  <c r="S260" i="37" s="1"/>
  <c r="B238" i="37"/>
  <c r="B239" i="37"/>
  <c r="B240" i="37"/>
  <c r="B241" i="37"/>
  <c r="B242" i="37"/>
  <c r="B243" i="37"/>
  <c r="B244" i="37"/>
  <c r="B245" i="37"/>
  <c r="S268" i="37" s="1"/>
  <c r="B246" i="37"/>
  <c r="B247" i="37"/>
  <c r="B248" i="37"/>
  <c r="B249" i="37"/>
  <c r="B250" i="37"/>
  <c r="B251" i="37"/>
  <c r="B252" i="37"/>
  <c r="B253" i="37"/>
  <c r="S276" i="37" s="1"/>
  <c r="B254" i="37"/>
  <c r="B255" i="37"/>
  <c r="B256" i="37"/>
  <c r="B257" i="37"/>
  <c r="B258" i="37"/>
  <c r="B259" i="37"/>
  <c r="B260" i="37"/>
  <c r="B261" i="37"/>
  <c r="G261" i="37" s="1"/>
  <c r="B262" i="37"/>
  <c r="B263" i="37"/>
  <c r="B264" i="37"/>
  <c r="B265" i="37"/>
  <c r="B266" i="37"/>
  <c r="B267" i="37"/>
  <c r="G267" i="37" s="1"/>
  <c r="B268" i="37"/>
  <c r="B269" i="37"/>
  <c r="G269" i="37" s="1"/>
  <c r="D269" i="30" s="1"/>
  <c r="B270" i="37"/>
  <c r="B271" i="37"/>
  <c r="B272" i="37"/>
  <c r="B273" i="37"/>
  <c r="B274" i="37"/>
  <c r="B275" i="37"/>
  <c r="G275" i="37" s="1"/>
  <c r="D275" i="2" s="1"/>
  <c r="B276" i="37"/>
  <c r="B277" i="37"/>
  <c r="G277" i="37" s="1"/>
  <c r="B278" i="37"/>
  <c r="G278" i="37" s="1"/>
  <c r="B279" i="37"/>
  <c r="B280" i="37"/>
  <c r="B281" i="37"/>
  <c r="B282" i="37"/>
  <c r="B283" i="37"/>
  <c r="G283" i="37" s="1"/>
  <c r="B284" i="37"/>
  <c r="B285" i="37"/>
  <c r="G285" i="37" s="1"/>
  <c r="B286" i="37"/>
  <c r="B287" i="37"/>
  <c r="B288" i="37"/>
  <c r="B289" i="37"/>
  <c r="B290" i="37"/>
  <c r="B291" i="37"/>
  <c r="G291" i="37" s="1"/>
  <c r="D291" i="2" s="1"/>
  <c r="B292" i="37"/>
  <c r="B293" i="37"/>
  <c r="G293" i="37" s="1"/>
  <c r="B294" i="37"/>
  <c r="B295" i="37"/>
  <c r="B296" i="37"/>
  <c r="B297" i="37"/>
  <c r="B298" i="37"/>
  <c r="B299" i="37"/>
  <c r="G299" i="37" s="1"/>
  <c r="B300" i="37"/>
  <c r="B301" i="37"/>
  <c r="G301" i="37" s="1"/>
  <c r="B302" i="37"/>
  <c r="G302" i="37" s="1"/>
  <c r="B303" i="37"/>
  <c r="B304" i="37"/>
  <c r="B305" i="37"/>
  <c r="B306" i="37"/>
  <c r="B307" i="37"/>
  <c r="G307" i="37" s="1"/>
  <c r="D307" i="2" s="1"/>
  <c r="B308" i="37"/>
  <c r="B309" i="37"/>
  <c r="G309" i="37" s="1"/>
  <c r="B310" i="37"/>
  <c r="B311" i="37"/>
  <c r="B312" i="37"/>
  <c r="B313" i="37"/>
  <c r="B314" i="37"/>
  <c r="B315" i="37"/>
  <c r="G315" i="37" s="1"/>
  <c r="B316" i="37"/>
  <c r="B317" i="37"/>
  <c r="G317" i="37" s="1"/>
  <c r="B318" i="37"/>
  <c r="B319" i="37"/>
  <c r="B320" i="37"/>
  <c r="B321" i="37"/>
  <c r="B322" i="37"/>
  <c r="B323" i="37"/>
  <c r="G323" i="37" s="1"/>
  <c r="D323" i="2" s="1"/>
  <c r="B324" i="37"/>
  <c r="B325" i="37"/>
  <c r="G325" i="37" s="1"/>
  <c r="B326" i="37"/>
  <c r="B327" i="37"/>
  <c r="B328" i="37"/>
  <c r="B329" i="37"/>
  <c r="B330" i="37"/>
  <c r="B331" i="37"/>
  <c r="G331" i="37" s="1"/>
  <c r="B332" i="37"/>
  <c r="B333" i="37"/>
  <c r="G333" i="37" s="1"/>
  <c r="B334" i="37"/>
  <c r="G334" i="37" s="1"/>
  <c r="B335" i="37"/>
  <c r="B336" i="37"/>
  <c r="B337" i="37"/>
  <c r="B338" i="37"/>
  <c r="B339" i="37"/>
  <c r="G339" i="37" s="1"/>
  <c r="B340" i="37"/>
  <c r="B341" i="37"/>
  <c r="G341" i="37" s="1"/>
  <c r="B342" i="37"/>
  <c r="G342" i="37" s="1"/>
  <c r="B343" i="37"/>
  <c r="B344" i="37"/>
  <c r="B345" i="37"/>
  <c r="B346" i="37"/>
  <c r="B347" i="37"/>
  <c r="G347" i="37" s="1"/>
  <c r="B348" i="37"/>
  <c r="B349" i="37"/>
  <c r="G349" i="37" s="1"/>
  <c r="B350" i="37"/>
  <c r="B351" i="37"/>
  <c r="B352" i="37"/>
  <c r="B353" i="37"/>
  <c r="B354" i="37"/>
  <c r="B355" i="37"/>
  <c r="G355" i="37" s="1"/>
  <c r="D355" i="2" s="1"/>
  <c r="B356" i="37"/>
  <c r="B357" i="37"/>
  <c r="G357" i="37" s="1"/>
  <c r="B358" i="37"/>
  <c r="B359" i="37"/>
  <c r="B360" i="37"/>
  <c r="B361" i="37"/>
  <c r="B362" i="37"/>
  <c r="B363" i="37"/>
  <c r="G363" i="37" s="1"/>
  <c r="B364" i="37"/>
  <c r="B365" i="37"/>
  <c r="G365" i="37" s="1"/>
  <c r="B366" i="37"/>
  <c r="B367" i="37"/>
  <c r="B368" i="37"/>
  <c r="B369" i="37"/>
  <c r="B370" i="37"/>
  <c r="B371" i="37"/>
  <c r="G371" i="37" s="1"/>
  <c r="B372" i="37"/>
  <c r="B373" i="37"/>
  <c r="G373" i="37" s="1"/>
  <c r="B374" i="37"/>
  <c r="B375" i="37"/>
  <c r="B376" i="37"/>
  <c r="B377" i="37"/>
  <c r="B378" i="37"/>
  <c r="B379" i="37"/>
  <c r="G379" i="37" s="1"/>
  <c r="B380" i="37"/>
  <c r="B381" i="37"/>
  <c r="G381" i="37" s="1"/>
  <c r="D381" i="32" s="1"/>
  <c r="B382" i="37"/>
  <c r="B383" i="37"/>
  <c r="B384" i="37"/>
  <c r="B385" i="37"/>
  <c r="B386" i="37"/>
  <c r="B3" i="37"/>
  <c r="F5" i="39"/>
  <c r="F13" i="39"/>
  <c r="F21" i="39"/>
  <c r="F29" i="39"/>
  <c r="F37" i="39"/>
  <c r="F45" i="39"/>
  <c r="F53" i="39"/>
  <c r="C53" i="23" s="1"/>
  <c r="F61" i="39"/>
  <c r="C61" i="32" s="1"/>
  <c r="F69" i="39"/>
  <c r="F117" i="39"/>
  <c r="C117" i="2" s="1"/>
  <c r="F125" i="39"/>
  <c r="F133" i="39"/>
  <c r="F141" i="39"/>
  <c r="F149" i="39"/>
  <c r="F157" i="39"/>
  <c r="F165" i="39"/>
  <c r="F173" i="39"/>
  <c r="F181" i="39"/>
  <c r="F189" i="39"/>
  <c r="F197" i="39"/>
  <c r="F205" i="39"/>
  <c r="F213" i="39"/>
  <c r="F221" i="39"/>
  <c r="F229" i="39"/>
  <c r="F237" i="39"/>
  <c r="F245" i="39"/>
  <c r="F253" i="39"/>
  <c r="F261" i="39"/>
  <c r="F267" i="39"/>
  <c r="F269" i="39"/>
  <c r="F275" i="39"/>
  <c r="F277" i="39"/>
  <c r="F283" i="39"/>
  <c r="F285" i="39"/>
  <c r="F291" i="39"/>
  <c r="F293" i="39"/>
  <c r="F299" i="39"/>
  <c r="C299" i="30" s="1"/>
  <c r="F301" i="39"/>
  <c r="F307" i="39"/>
  <c r="C307" i="24" s="1"/>
  <c r="F309" i="39"/>
  <c r="F315" i="39"/>
  <c r="F317" i="39"/>
  <c r="F323" i="39"/>
  <c r="F325" i="39"/>
  <c r="F331" i="39"/>
  <c r="F333" i="39"/>
  <c r="F339" i="39"/>
  <c r="F341" i="39"/>
  <c r="F347" i="39"/>
  <c r="F349" i="39"/>
  <c r="F355" i="39"/>
  <c r="C355" i="24" s="1"/>
  <c r="F357" i="39"/>
  <c r="F363" i="39"/>
  <c r="C363" i="22" s="1"/>
  <c r="F365" i="39"/>
  <c r="F371" i="39"/>
  <c r="C371" i="30" s="1"/>
  <c r="F373" i="39"/>
  <c r="F379" i="39"/>
  <c r="F381" i="39"/>
  <c r="C3" i="22"/>
  <c r="AB391" i="41"/>
  <c r="Z391" i="41"/>
  <c r="Y391" i="41"/>
  <c r="X391" i="41"/>
  <c r="W391" i="41"/>
  <c r="U391" i="41"/>
  <c r="T391" i="41"/>
  <c r="R391" i="41"/>
  <c r="B391" i="41"/>
  <c r="AB390" i="41"/>
  <c r="Z390" i="41"/>
  <c r="Y390" i="41"/>
  <c r="X390" i="41"/>
  <c r="W390" i="41"/>
  <c r="U390" i="41"/>
  <c r="T390" i="41"/>
  <c r="R390" i="41"/>
  <c r="B390" i="41"/>
  <c r="AB389" i="41"/>
  <c r="Z389" i="41"/>
  <c r="Y389" i="41"/>
  <c r="X389" i="41"/>
  <c r="W389" i="41"/>
  <c r="U389" i="41"/>
  <c r="T389" i="41"/>
  <c r="R389" i="41"/>
  <c r="B389" i="41"/>
  <c r="AB388" i="41"/>
  <c r="Z388" i="41"/>
  <c r="Y388" i="41"/>
  <c r="X388" i="41"/>
  <c r="W388" i="41"/>
  <c r="U388" i="41"/>
  <c r="T388" i="41"/>
  <c r="R388" i="41"/>
  <c r="B388" i="41"/>
  <c r="AB387" i="41"/>
  <c r="Z387" i="41"/>
  <c r="Y387" i="41"/>
  <c r="X387" i="41"/>
  <c r="W387" i="41"/>
  <c r="U387" i="41"/>
  <c r="T387" i="41"/>
  <c r="R387" i="41"/>
  <c r="B387" i="41"/>
  <c r="AB386" i="41"/>
  <c r="Z386" i="41"/>
  <c r="Y386" i="41"/>
  <c r="X386" i="41"/>
  <c r="W386" i="41"/>
  <c r="U386" i="41"/>
  <c r="T386" i="41"/>
  <c r="R386" i="41"/>
  <c r="B386" i="41"/>
  <c r="AB385" i="41"/>
  <c r="Z385" i="41"/>
  <c r="Y385" i="41"/>
  <c r="X385" i="41"/>
  <c r="W385" i="41"/>
  <c r="U385" i="41"/>
  <c r="T385" i="41"/>
  <c r="R385" i="41"/>
  <c r="B385" i="41"/>
  <c r="AB384" i="41"/>
  <c r="Z384" i="41"/>
  <c r="Y384" i="41"/>
  <c r="X384" i="41"/>
  <c r="W384" i="41"/>
  <c r="U384" i="41"/>
  <c r="T384" i="41"/>
  <c r="R384" i="41"/>
  <c r="B384" i="41"/>
  <c r="AB383" i="41"/>
  <c r="Z383" i="41"/>
  <c r="Y383" i="41"/>
  <c r="X383" i="41"/>
  <c r="W383" i="41"/>
  <c r="U383" i="41"/>
  <c r="T383" i="41"/>
  <c r="R383" i="41"/>
  <c r="B383" i="41"/>
  <c r="AB382" i="41"/>
  <c r="Z382" i="41"/>
  <c r="Y382" i="41"/>
  <c r="X382" i="41"/>
  <c r="W382" i="41"/>
  <c r="U382" i="41"/>
  <c r="T382" i="41"/>
  <c r="R382" i="41"/>
  <c r="B382" i="41"/>
  <c r="AB381" i="41"/>
  <c r="Z381" i="41"/>
  <c r="Y381" i="41"/>
  <c r="X381" i="41"/>
  <c r="W381" i="41"/>
  <c r="U381" i="41"/>
  <c r="T381" i="41"/>
  <c r="R381" i="41"/>
  <c r="B381" i="41"/>
  <c r="AB380" i="41"/>
  <c r="Z380" i="41"/>
  <c r="Y380" i="41"/>
  <c r="X380" i="41"/>
  <c r="W380" i="41"/>
  <c r="U380" i="41"/>
  <c r="T380" i="41"/>
  <c r="R380" i="41"/>
  <c r="B380" i="41"/>
  <c r="AB379" i="41"/>
  <c r="Z379" i="41"/>
  <c r="Y379" i="41"/>
  <c r="X379" i="41"/>
  <c r="W379" i="41"/>
  <c r="U379" i="41"/>
  <c r="T379" i="41"/>
  <c r="R379" i="41"/>
  <c r="B379" i="41"/>
  <c r="AB378" i="41"/>
  <c r="Z378" i="41"/>
  <c r="Y378" i="41"/>
  <c r="X378" i="41"/>
  <c r="W378" i="41"/>
  <c r="U378" i="41"/>
  <c r="T378" i="41"/>
  <c r="R378" i="41"/>
  <c r="B378" i="41"/>
  <c r="AB377" i="41"/>
  <c r="Z377" i="41"/>
  <c r="Y377" i="41"/>
  <c r="X377" i="41"/>
  <c r="W377" i="41"/>
  <c r="U377" i="41"/>
  <c r="T377" i="41"/>
  <c r="R377" i="41"/>
  <c r="B377" i="41"/>
  <c r="AB376" i="41"/>
  <c r="Z376" i="41"/>
  <c r="Y376" i="41"/>
  <c r="X376" i="41"/>
  <c r="W376" i="41"/>
  <c r="U376" i="41"/>
  <c r="T376" i="41"/>
  <c r="R376" i="41"/>
  <c r="B376" i="41"/>
  <c r="AB375" i="41"/>
  <c r="Z375" i="41"/>
  <c r="Y375" i="41"/>
  <c r="X375" i="41"/>
  <c r="W375" i="41"/>
  <c r="U375" i="41"/>
  <c r="T375" i="41"/>
  <c r="R375" i="41"/>
  <c r="B375" i="41"/>
  <c r="AB374" i="41"/>
  <c r="Z374" i="41"/>
  <c r="Y374" i="41"/>
  <c r="X374" i="41"/>
  <c r="W374" i="41"/>
  <c r="U374" i="41"/>
  <c r="T374" i="41"/>
  <c r="R374" i="41"/>
  <c r="B374" i="41"/>
  <c r="AB373" i="41"/>
  <c r="Z373" i="41"/>
  <c r="Y373" i="41"/>
  <c r="X373" i="41"/>
  <c r="W373" i="41"/>
  <c r="U373" i="41"/>
  <c r="T373" i="41"/>
  <c r="R373" i="41"/>
  <c r="B373" i="41"/>
  <c r="AB372" i="41"/>
  <c r="Z372" i="41"/>
  <c r="Y372" i="41"/>
  <c r="X372" i="41"/>
  <c r="W372" i="41"/>
  <c r="U372" i="41"/>
  <c r="T372" i="41"/>
  <c r="R372" i="41"/>
  <c r="B372" i="41"/>
  <c r="AB371" i="41"/>
  <c r="Z371" i="41"/>
  <c r="Y371" i="41"/>
  <c r="X371" i="41"/>
  <c r="W371" i="41"/>
  <c r="U371" i="41"/>
  <c r="T371" i="41"/>
  <c r="R371" i="41"/>
  <c r="B371" i="41"/>
  <c r="AB370" i="41"/>
  <c r="Z370" i="41"/>
  <c r="Y370" i="41"/>
  <c r="X370" i="41"/>
  <c r="W370" i="41"/>
  <c r="U370" i="41"/>
  <c r="T370" i="41"/>
  <c r="R370" i="41"/>
  <c r="B370" i="41"/>
  <c r="AB369" i="41"/>
  <c r="Z369" i="41"/>
  <c r="Y369" i="41"/>
  <c r="X369" i="41"/>
  <c r="W369" i="41"/>
  <c r="U369" i="41"/>
  <c r="T369" i="41"/>
  <c r="R369" i="41"/>
  <c r="B369" i="41"/>
  <c r="AB368" i="41"/>
  <c r="Z368" i="41"/>
  <c r="Y368" i="41"/>
  <c r="X368" i="41"/>
  <c r="W368" i="41"/>
  <c r="U368" i="41"/>
  <c r="T368" i="41"/>
  <c r="R368" i="41"/>
  <c r="B368" i="41"/>
  <c r="AB367" i="41"/>
  <c r="Z367" i="41"/>
  <c r="Y367" i="41"/>
  <c r="X367" i="41"/>
  <c r="W367" i="41"/>
  <c r="U367" i="41"/>
  <c r="T367" i="41"/>
  <c r="R367" i="41"/>
  <c r="B367" i="41"/>
  <c r="AB366" i="41"/>
  <c r="Z366" i="41"/>
  <c r="Y366" i="41"/>
  <c r="X366" i="41"/>
  <c r="W366" i="41"/>
  <c r="U366" i="41"/>
  <c r="T366" i="41"/>
  <c r="R366" i="41"/>
  <c r="B366" i="41"/>
  <c r="AB365" i="41"/>
  <c r="Z365" i="41"/>
  <c r="Y365" i="41"/>
  <c r="X365" i="41"/>
  <c r="W365" i="41"/>
  <c r="U365" i="41"/>
  <c r="T365" i="41"/>
  <c r="R365" i="41"/>
  <c r="B365" i="41"/>
  <c r="AB364" i="41"/>
  <c r="Z364" i="41"/>
  <c r="Y364" i="41"/>
  <c r="X364" i="41"/>
  <c r="W364" i="41"/>
  <c r="U364" i="41"/>
  <c r="T364" i="41"/>
  <c r="R364" i="41"/>
  <c r="B364" i="41"/>
  <c r="AB363" i="41"/>
  <c r="Z363" i="41"/>
  <c r="Y363" i="41"/>
  <c r="X363" i="41"/>
  <c r="W363" i="41"/>
  <c r="U363" i="41"/>
  <c r="T363" i="41"/>
  <c r="R363" i="41"/>
  <c r="B363" i="41"/>
  <c r="AB362" i="41"/>
  <c r="Z362" i="41"/>
  <c r="Y362" i="41"/>
  <c r="X362" i="41"/>
  <c r="W362" i="41"/>
  <c r="U362" i="41"/>
  <c r="T362" i="41"/>
  <c r="R362" i="41"/>
  <c r="B362" i="41"/>
  <c r="AB361" i="41"/>
  <c r="Z361" i="41"/>
  <c r="Y361" i="41"/>
  <c r="X361" i="41"/>
  <c r="W361" i="41"/>
  <c r="U361" i="41"/>
  <c r="T361" i="41"/>
  <c r="R361" i="41"/>
  <c r="B361" i="41"/>
  <c r="AB360" i="41"/>
  <c r="Z360" i="41"/>
  <c r="Y360" i="41"/>
  <c r="X360" i="41"/>
  <c r="W360" i="41"/>
  <c r="U360" i="41"/>
  <c r="T360" i="41"/>
  <c r="R360" i="41"/>
  <c r="B360" i="41"/>
  <c r="AB359" i="41"/>
  <c r="Z359" i="41"/>
  <c r="Y359" i="41"/>
  <c r="X359" i="41"/>
  <c r="W359" i="41"/>
  <c r="U359" i="41"/>
  <c r="T359" i="41"/>
  <c r="R359" i="41"/>
  <c r="B359" i="41"/>
  <c r="AB358" i="41"/>
  <c r="Z358" i="41"/>
  <c r="Y358" i="41"/>
  <c r="X358" i="41"/>
  <c r="W358" i="41"/>
  <c r="U358" i="41"/>
  <c r="T358" i="41"/>
  <c r="R358" i="41"/>
  <c r="B358" i="41"/>
  <c r="AB357" i="41"/>
  <c r="Z357" i="41"/>
  <c r="Y357" i="41"/>
  <c r="X357" i="41"/>
  <c r="W357" i="41"/>
  <c r="U357" i="41"/>
  <c r="T357" i="41"/>
  <c r="R357" i="41"/>
  <c r="B357" i="41"/>
  <c r="AB356" i="41"/>
  <c r="Z356" i="41"/>
  <c r="Y356" i="41"/>
  <c r="X356" i="41"/>
  <c r="W356" i="41"/>
  <c r="U356" i="41"/>
  <c r="T356" i="41"/>
  <c r="R356" i="41"/>
  <c r="B356" i="41"/>
  <c r="AB355" i="41"/>
  <c r="Z355" i="41"/>
  <c r="Y355" i="41"/>
  <c r="X355" i="41"/>
  <c r="W355" i="41"/>
  <c r="U355" i="41"/>
  <c r="T355" i="41"/>
  <c r="R355" i="41"/>
  <c r="B355" i="41"/>
  <c r="AB354" i="41"/>
  <c r="Z354" i="41"/>
  <c r="Y354" i="41"/>
  <c r="X354" i="41"/>
  <c r="W354" i="41"/>
  <c r="U354" i="41"/>
  <c r="T354" i="41"/>
  <c r="R354" i="41"/>
  <c r="B354" i="41"/>
  <c r="AB353" i="41"/>
  <c r="Z353" i="41"/>
  <c r="Y353" i="41"/>
  <c r="X353" i="41"/>
  <c r="W353" i="41"/>
  <c r="U353" i="41"/>
  <c r="T353" i="41"/>
  <c r="R353" i="41"/>
  <c r="B353" i="41"/>
  <c r="AB352" i="41"/>
  <c r="Z352" i="41"/>
  <c r="Y352" i="41"/>
  <c r="X352" i="41"/>
  <c r="W352" i="41"/>
  <c r="U352" i="41"/>
  <c r="T352" i="41"/>
  <c r="R352" i="41"/>
  <c r="B352" i="41"/>
  <c r="AB351" i="41"/>
  <c r="Z351" i="41"/>
  <c r="Y351" i="41"/>
  <c r="X351" i="41"/>
  <c r="W351" i="41"/>
  <c r="U351" i="41"/>
  <c r="T351" i="41"/>
  <c r="R351" i="41"/>
  <c r="B351" i="41"/>
  <c r="AB350" i="41"/>
  <c r="Z350" i="41"/>
  <c r="Y350" i="41"/>
  <c r="X350" i="41"/>
  <c r="W350" i="41"/>
  <c r="U350" i="41"/>
  <c r="T350" i="41"/>
  <c r="R350" i="41"/>
  <c r="B350" i="41"/>
  <c r="AB349" i="41"/>
  <c r="Z349" i="41"/>
  <c r="Y349" i="41"/>
  <c r="X349" i="41"/>
  <c r="W349" i="41"/>
  <c r="U349" i="41"/>
  <c r="T349" i="41"/>
  <c r="R349" i="41"/>
  <c r="B349" i="41"/>
  <c r="AB348" i="41"/>
  <c r="Z348" i="41"/>
  <c r="Y348" i="41"/>
  <c r="X348" i="41"/>
  <c r="W348" i="41"/>
  <c r="U348" i="41"/>
  <c r="T348" i="41"/>
  <c r="R348" i="41"/>
  <c r="B348" i="41"/>
  <c r="AB347" i="41"/>
  <c r="Z347" i="41"/>
  <c r="Y347" i="41"/>
  <c r="X347" i="41"/>
  <c r="W347" i="41"/>
  <c r="U347" i="41"/>
  <c r="T347" i="41"/>
  <c r="R347" i="41"/>
  <c r="B347" i="41"/>
  <c r="AB346" i="41"/>
  <c r="Z346" i="41"/>
  <c r="Y346" i="41"/>
  <c r="X346" i="41"/>
  <c r="W346" i="41"/>
  <c r="U346" i="41"/>
  <c r="T346" i="41"/>
  <c r="R346" i="41"/>
  <c r="B346" i="41"/>
  <c r="AB345" i="41"/>
  <c r="Z345" i="41"/>
  <c r="Y345" i="41"/>
  <c r="X345" i="41"/>
  <c r="W345" i="41"/>
  <c r="U345" i="41"/>
  <c r="T345" i="41"/>
  <c r="R345" i="41"/>
  <c r="B345" i="41"/>
  <c r="AB344" i="41"/>
  <c r="Z344" i="41"/>
  <c r="Y344" i="41"/>
  <c r="X344" i="41"/>
  <c r="W344" i="41"/>
  <c r="U344" i="41"/>
  <c r="T344" i="41"/>
  <c r="R344" i="41"/>
  <c r="B344" i="41"/>
  <c r="AB343" i="41"/>
  <c r="Z343" i="41"/>
  <c r="Y343" i="41"/>
  <c r="X343" i="41"/>
  <c r="W343" i="41"/>
  <c r="U343" i="41"/>
  <c r="T343" i="41"/>
  <c r="R343" i="41"/>
  <c r="B343" i="41"/>
  <c r="AB342" i="41"/>
  <c r="Z342" i="41"/>
  <c r="Y342" i="41"/>
  <c r="X342" i="41"/>
  <c r="W342" i="41"/>
  <c r="U342" i="41"/>
  <c r="T342" i="41"/>
  <c r="R342" i="41"/>
  <c r="B342" i="41"/>
  <c r="AB341" i="41"/>
  <c r="Z341" i="41"/>
  <c r="Y341" i="41"/>
  <c r="X341" i="41"/>
  <c r="W341" i="41"/>
  <c r="U341" i="41"/>
  <c r="T341" i="41"/>
  <c r="R341" i="41"/>
  <c r="B341" i="41"/>
  <c r="AB340" i="41"/>
  <c r="Z340" i="41"/>
  <c r="Y340" i="41"/>
  <c r="X340" i="41"/>
  <c r="W340" i="41"/>
  <c r="U340" i="41"/>
  <c r="T340" i="41"/>
  <c r="R340" i="41"/>
  <c r="B340" i="41"/>
  <c r="AB339" i="41"/>
  <c r="Z339" i="41"/>
  <c r="Y339" i="41"/>
  <c r="X339" i="41"/>
  <c r="W339" i="41"/>
  <c r="U339" i="41"/>
  <c r="T339" i="41"/>
  <c r="R339" i="41"/>
  <c r="B339" i="41"/>
  <c r="AB338" i="41"/>
  <c r="Z338" i="41"/>
  <c r="Y338" i="41"/>
  <c r="X338" i="41"/>
  <c r="W338" i="41"/>
  <c r="U338" i="41"/>
  <c r="T338" i="41"/>
  <c r="R338" i="41"/>
  <c r="B338" i="41"/>
  <c r="AB337" i="41"/>
  <c r="Z337" i="41"/>
  <c r="Y337" i="41"/>
  <c r="X337" i="41"/>
  <c r="W337" i="41"/>
  <c r="U337" i="41"/>
  <c r="T337" i="41"/>
  <c r="R337" i="41"/>
  <c r="B337" i="41"/>
  <c r="AB336" i="41"/>
  <c r="Z336" i="41"/>
  <c r="Y336" i="41"/>
  <c r="X336" i="41"/>
  <c r="W336" i="41"/>
  <c r="U336" i="41"/>
  <c r="T336" i="41"/>
  <c r="R336" i="41"/>
  <c r="B336" i="41"/>
  <c r="AB335" i="41"/>
  <c r="Z335" i="41"/>
  <c r="Y335" i="41"/>
  <c r="X335" i="41"/>
  <c r="W335" i="41"/>
  <c r="U335" i="41"/>
  <c r="T335" i="41"/>
  <c r="R335" i="41"/>
  <c r="B335" i="41"/>
  <c r="AB334" i="41"/>
  <c r="Z334" i="41"/>
  <c r="Y334" i="41"/>
  <c r="X334" i="41"/>
  <c r="W334" i="41"/>
  <c r="U334" i="41"/>
  <c r="T334" i="41"/>
  <c r="R334" i="41"/>
  <c r="B334" i="41"/>
  <c r="AB333" i="41"/>
  <c r="Z333" i="41"/>
  <c r="Y333" i="41"/>
  <c r="X333" i="41"/>
  <c r="W333" i="41"/>
  <c r="U333" i="41"/>
  <c r="T333" i="41"/>
  <c r="R333" i="41"/>
  <c r="B333" i="41"/>
  <c r="AB332" i="41"/>
  <c r="Z332" i="41"/>
  <c r="Y332" i="41"/>
  <c r="X332" i="41"/>
  <c r="W332" i="41"/>
  <c r="U332" i="41"/>
  <c r="T332" i="41"/>
  <c r="R332" i="41"/>
  <c r="B332" i="41"/>
  <c r="AB331" i="41"/>
  <c r="Z331" i="41"/>
  <c r="Y331" i="41"/>
  <c r="X331" i="41"/>
  <c r="W331" i="41"/>
  <c r="U331" i="41"/>
  <c r="T331" i="41"/>
  <c r="R331" i="41"/>
  <c r="B331" i="41"/>
  <c r="AB330" i="41"/>
  <c r="Z330" i="41"/>
  <c r="Y330" i="41"/>
  <c r="X330" i="41"/>
  <c r="W330" i="41"/>
  <c r="U330" i="41"/>
  <c r="T330" i="41"/>
  <c r="R330" i="41"/>
  <c r="B330" i="41"/>
  <c r="AB329" i="41"/>
  <c r="Z329" i="41"/>
  <c r="Y329" i="41"/>
  <c r="X329" i="41"/>
  <c r="W329" i="41"/>
  <c r="U329" i="41"/>
  <c r="T329" i="41"/>
  <c r="R329" i="41"/>
  <c r="B329" i="41"/>
  <c r="AB328" i="41"/>
  <c r="Z328" i="41"/>
  <c r="Y328" i="41"/>
  <c r="X328" i="41"/>
  <c r="W328" i="41"/>
  <c r="U328" i="41"/>
  <c r="T328" i="41"/>
  <c r="R328" i="41"/>
  <c r="B328" i="41"/>
  <c r="AB327" i="41"/>
  <c r="Z327" i="41"/>
  <c r="Y327" i="41"/>
  <c r="X327" i="41"/>
  <c r="W327" i="41"/>
  <c r="U327" i="41"/>
  <c r="T327" i="41"/>
  <c r="R327" i="41"/>
  <c r="B327" i="41"/>
  <c r="AB326" i="41"/>
  <c r="Z326" i="41"/>
  <c r="Y326" i="41"/>
  <c r="X326" i="41"/>
  <c r="W326" i="41"/>
  <c r="U326" i="41"/>
  <c r="T326" i="41"/>
  <c r="R326" i="41"/>
  <c r="B326" i="41"/>
  <c r="AB325" i="41"/>
  <c r="Z325" i="41"/>
  <c r="Y325" i="41"/>
  <c r="X325" i="41"/>
  <c r="W325" i="41"/>
  <c r="U325" i="41"/>
  <c r="T325" i="41"/>
  <c r="R325" i="41"/>
  <c r="B325" i="41"/>
  <c r="AB324" i="41"/>
  <c r="Z324" i="41"/>
  <c r="Y324" i="41"/>
  <c r="X324" i="41"/>
  <c r="W324" i="41"/>
  <c r="U324" i="41"/>
  <c r="T324" i="41"/>
  <c r="R324" i="41"/>
  <c r="B324" i="41"/>
  <c r="AB323" i="41"/>
  <c r="Z323" i="41"/>
  <c r="Y323" i="41"/>
  <c r="X323" i="41"/>
  <c r="W323" i="41"/>
  <c r="U323" i="41"/>
  <c r="T323" i="41"/>
  <c r="R323" i="41"/>
  <c r="B323" i="41"/>
  <c r="AB322" i="41"/>
  <c r="Z322" i="41"/>
  <c r="Y322" i="41"/>
  <c r="X322" i="41"/>
  <c r="W322" i="41"/>
  <c r="U322" i="41"/>
  <c r="T322" i="41"/>
  <c r="R322" i="41"/>
  <c r="B322" i="41"/>
  <c r="AB321" i="41"/>
  <c r="Z321" i="41"/>
  <c r="Y321" i="41"/>
  <c r="X321" i="41"/>
  <c r="W321" i="41"/>
  <c r="U321" i="41"/>
  <c r="T321" i="41"/>
  <c r="R321" i="41"/>
  <c r="B321" i="41"/>
  <c r="AB320" i="41"/>
  <c r="Z320" i="41"/>
  <c r="Y320" i="41"/>
  <c r="X320" i="41"/>
  <c r="W320" i="41"/>
  <c r="U320" i="41"/>
  <c r="T320" i="41"/>
  <c r="R320" i="41"/>
  <c r="B320" i="41"/>
  <c r="AB319" i="41"/>
  <c r="Z319" i="41"/>
  <c r="Y319" i="41"/>
  <c r="X319" i="41"/>
  <c r="W319" i="41"/>
  <c r="U319" i="41"/>
  <c r="T319" i="41"/>
  <c r="R319" i="41"/>
  <c r="B319" i="41"/>
  <c r="AB318" i="41"/>
  <c r="Z318" i="41"/>
  <c r="Y318" i="41"/>
  <c r="X318" i="41"/>
  <c r="W318" i="41"/>
  <c r="U318" i="41"/>
  <c r="T318" i="41"/>
  <c r="R318" i="41"/>
  <c r="B318" i="41"/>
  <c r="AB317" i="41"/>
  <c r="Z317" i="41"/>
  <c r="Y317" i="41"/>
  <c r="X317" i="41"/>
  <c r="W317" i="41"/>
  <c r="U317" i="41"/>
  <c r="T317" i="41"/>
  <c r="R317" i="41"/>
  <c r="B317" i="41"/>
  <c r="AB316" i="41"/>
  <c r="Z316" i="41"/>
  <c r="Y316" i="41"/>
  <c r="X316" i="41"/>
  <c r="W316" i="41"/>
  <c r="U316" i="41"/>
  <c r="T316" i="41"/>
  <c r="R316" i="41"/>
  <c r="B316" i="41"/>
  <c r="AB315" i="41"/>
  <c r="Z315" i="41"/>
  <c r="Y315" i="41"/>
  <c r="X315" i="41"/>
  <c r="W315" i="41"/>
  <c r="U315" i="41"/>
  <c r="T315" i="41"/>
  <c r="R315" i="41"/>
  <c r="B315" i="41"/>
  <c r="AB314" i="41"/>
  <c r="Z314" i="41"/>
  <c r="Y314" i="41"/>
  <c r="X314" i="41"/>
  <c r="W314" i="41"/>
  <c r="U314" i="41"/>
  <c r="T314" i="41"/>
  <c r="R314" i="41"/>
  <c r="B314" i="41"/>
  <c r="AB313" i="41"/>
  <c r="Z313" i="41"/>
  <c r="Y313" i="41"/>
  <c r="X313" i="41"/>
  <c r="W313" i="41"/>
  <c r="U313" i="41"/>
  <c r="T313" i="41"/>
  <c r="R313" i="41"/>
  <c r="B313" i="41"/>
  <c r="AB312" i="41"/>
  <c r="Z312" i="41"/>
  <c r="Y312" i="41"/>
  <c r="X312" i="41"/>
  <c r="W312" i="41"/>
  <c r="U312" i="41"/>
  <c r="T312" i="41"/>
  <c r="R312" i="41"/>
  <c r="B312" i="41"/>
  <c r="AB311" i="41"/>
  <c r="Z311" i="41"/>
  <c r="Y311" i="41"/>
  <c r="X311" i="41"/>
  <c r="W311" i="41"/>
  <c r="U311" i="41"/>
  <c r="T311" i="41"/>
  <c r="R311" i="41"/>
  <c r="B311" i="41"/>
  <c r="AB310" i="41"/>
  <c r="Z310" i="41"/>
  <c r="Y310" i="41"/>
  <c r="X310" i="41"/>
  <c r="W310" i="41"/>
  <c r="U310" i="41"/>
  <c r="T310" i="41"/>
  <c r="R310" i="41"/>
  <c r="B310" i="41"/>
  <c r="AB309" i="41"/>
  <c r="Z309" i="41"/>
  <c r="Y309" i="41"/>
  <c r="X309" i="41"/>
  <c r="W309" i="41"/>
  <c r="U309" i="41"/>
  <c r="T309" i="41"/>
  <c r="R309" i="41"/>
  <c r="B309" i="41"/>
  <c r="AB308" i="41"/>
  <c r="Z308" i="41"/>
  <c r="Y308" i="41"/>
  <c r="X308" i="41"/>
  <c r="W308" i="41"/>
  <c r="U308" i="41"/>
  <c r="T308" i="41"/>
  <c r="R308" i="41"/>
  <c r="B308" i="41"/>
  <c r="AB307" i="41"/>
  <c r="Z307" i="41"/>
  <c r="Y307" i="41"/>
  <c r="X307" i="41"/>
  <c r="W307" i="41"/>
  <c r="U307" i="41"/>
  <c r="T307" i="41"/>
  <c r="R307" i="41"/>
  <c r="B307" i="41"/>
  <c r="AB306" i="41"/>
  <c r="Z306" i="41"/>
  <c r="Y306" i="41"/>
  <c r="X306" i="41"/>
  <c r="W306" i="41"/>
  <c r="U306" i="41"/>
  <c r="T306" i="41"/>
  <c r="R306" i="41"/>
  <c r="B306" i="41"/>
  <c r="AB305" i="41"/>
  <c r="Z305" i="41"/>
  <c r="Y305" i="41"/>
  <c r="X305" i="41"/>
  <c r="W305" i="41"/>
  <c r="U305" i="41"/>
  <c r="T305" i="41"/>
  <c r="R305" i="41"/>
  <c r="B305" i="41"/>
  <c r="AB304" i="41"/>
  <c r="Z304" i="41"/>
  <c r="Y304" i="41"/>
  <c r="X304" i="41"/>
  <c r="W304" i="41"/>
  <c r="U304" i="41"/>
  <c r="T304" i="41"/>
  <c r="R304" i="41"/>
  <c r="B304" i="41"/>
  <c r="AB303" i="41"/>
  <c r="Z303" i="41"/>
  <c r="Y303" i="41"/>
  <c r="X303" i="41"/>
  <c r="W303" i="41"/>
  <c r="U303" i="41"/>
  <c r="T303" i="41"/>
  <c r="R303" i="41"/>
  <c r="B303" i="41"/>
  <c r="AB302" i="41"/>
  <c r="Z302" i="41"/>
  <c r="Y302" i="41"/>
  <c r="X302" i="41"/>
  <c r="W302" i="41"/>
  <c r="U302" i="41"/>
  <c r="T302" i="41"/>
  <c r="R302" i="41"/>
  <c r="B302" i="41"/>
  <c r="AB301" i="41"/>
  <c r="Z301" i="41"/>
  <c r="Y301" i="41"/>
  <c r="X301" i="41"/>
  <c r="W301" i="41"/>
  <c r="U301" i="41"/>
  <c r="T301" i="41"/>
  <c r="R301" i="41"/>
  <c r="B301" i="41"/>
  <c r="AB300" i="41"/>
  <c r="Z300" i="41"/>
  <c r="Y300" i="41"/>
  <c r="X300" i="41"/>
  <c r="W300" i="41"/>
  <c r="U300" i="41"/>
  <c r="T300" i="41"/>
  <c r="R300" i="41"/>
  <c r="B300" i="41"/>
  <c r="AB299" i="41"/>
  <c r="Z299" i="41"/>
  <c r="Y299" i="41"/>
  <c r="X299" i="41"/>
  <c r="W299" i="41"/>
  <c r="U299" i="41"/>
  <c r="T299" i="41"/>
  <c r="R299" i="41"/>
  <c r="B299" i="41"/>
  <c r="AB298" i="41"/>
  <c r="Z298" i="41"/>
  <c r="Y298" i="41"/>
  <c r="X298" i="41"/>
  <c r="W298" i="41"/>
  <c r="U298" i="41"/>
  <c r="T298" i="41"/>
  <c r="R298" i="41"/>
  <c r="B298" i="41"/>
  <c r="AB297" i="41"/>
  <c r="Z297" i="41"/>
  <c r="Y297" i="41"/>
  <c r="X297" i="41"/>
  <c r="W297" i="41"/>
  <c r="U297" i="41"/>
  <c r="T297" i="41"/>
  <c r="R297" i="41"/>
  <c r="B297" i="41"/>
  <c r="AB296" i="41"/>
  <c r="Z296" i="41"/>
  <c r="Y296" i="41"/>
  <c r="X296" i="41"/>
  <c r="W296" i="41"/>
  <c r="U296" i="41"/>
  <c r="T296" i="41"/>
  <c r="R296" i="41"/>
  <c r="B296" i="41"/>
  <c r="AB295" i="41"/>
  <c r="Z295" i="41"/>
  <c r="Y295" i="41"/>
  <c r="X295" i="41"/>
  <c r="W295" i="41"/>
  <c r="U295" i="41"/>
  <c r="T295" i="41"/>
  <c r="R295" i="41"/>
  <c r="B295" i="41"/>
  <c r="AB294" i="41"/>
  <c r="Z294" i="41"/>
  <c r="Y294" i="41"/>
  <c r="X294" i="41"/>
  <c r="W294" i="41"/>
  <c r="U294" i="41"/>
  <c r="T294" i="41"/>
  <c r="R294" i="41"/>
  <c r="B294" i="41"/>
  <c r="AB293" i="41"/>
  <c r="Z293" i="41"/>
  <c r="Y293" i="41"/>
  <c r="X293" i="41"/>
  <c r="W293" i="41"/>
  <c r="U293" i="41"/>
  <c r="T293" i="41"/>
  <c r="R293" i="41"/>
  <c r="B293" i="41"/>
  <c r="AB292" i="41"/>
  <c r="Z292" i="41"/>
  <c r="Y292" i="41"/>
  <c r="X292" i="41"/>
  <c r="W292" i="41"/>
  <c r="U292" i="41"/>
  <c r="T292" i="41"/>
  <c r="R292" i="41"/>
  <c r="B292" i="41"/>
  <c r="AB291" i="41"/>
  <c r="Z291" i="41"/>
  <c r="Y291" i="41"/>
  <c r="X291" i="41"/>
  <c r="W291" i="41"/>
  <c r="U291" i="41"/>
  <c r="T291" i="41"/>
  <c r="R291" i="41"/>
  <c r="B291" i="41"/>
  <c r="AB290" i="41"/>
  <c r="Z290" i="41"/>
  <c r="Y290" i="41"/>
  <c r="X290" i="41"/>
  <c r="W290" i="41"/>
  <c r="U290" i="41"/>
  <c r="T290" i="41"/>
  <c r="R290" i="41"/>
  <c r="B290" i="41"/>
  <c r="AB289" i="41"/>
  <c r="Z289" i="41"/>
  <c r="Y289" i="41"/>
  <c r="X289" i="41"/>
  <c r="W289" i="41"/>
  <c r="U289" i="41"/>
  <c r="T289" i="41"/>
  <c r="R289" i="41"/>
  <c r="B289" i="41"/>
  <c r="AB288" i="41"/>
  <c r="Z288" i="41"/>
  <c r="Y288" i="41"/>
  <c r="X288" i="41"/>
  <c r="W288" i="41"/>
  <c r="U288" i="41"/>
  <c r="T288" i="41"/>
  <c r="R288" i="41"/>
  <c r="B288" i="41"/>
  <c r="AB287" i="41"/>
  <c r="Z287" i="41"/>
  <c r="Y287" i="41"/>
  <c r="X287" i="41"/>
  <c r="W287" i="41"/>
  <c r="U287" i="41"/>
  <c r="T287" i="41"/>
  <c r="R287" i="41"/>
  <c r="B287" i="41"/>
  <c r="AB286" i="41"/>
  <c r="Z286" i="41"/>
  <c r="Y286" i="41"/>
  <c r="X286" i="41"/>
  <c r="W286" i="41"/>
  <c r="U286" i="41"/>
  <c r="T286" i="41"/>
  <c r="R286" i="41"/>
  <c r="B286" i="41"/>
  <c r="AB285" i="41"/>
  <c r="Z285" i="41"/>
  <c r="Y285" i="41"/>
  <c r="X285" i="41"/>
  <c r="W285" i="41"/>
  <c r="U285" i="41"/>
  <c r="T285" i="41"/>
  <c r="R285" i="41"/>
  <c r="B285" i="41"/>
  <c r="AB284" i="41"/>
  <c r="Z284" i="41"/>
  <c r="Y284" i="41"/>
  <c r="X284" i="41"/>
  <c r="W284" i="41"/>
  <c r="U284" i="41"/>
  <c r="T284" i="41"/>
  <c r="R284" i="41"/>
  <c r="B284" i="41"/>
  <c r="AB283" i="41"/>
  <c r="Z283" i="41"/>
  <c r="Y283" i="41"/>
  <c r="X283" i="41"/>
  <c r="W283" i="41"/>
  <c r="U283" i="41"/>
  <c r="T283" i="41"/>
  <c r="R283" i="41"/>
  <c r="B283" i="41"/>
  <c r="AB282" i="41"/>
  <c r="Z282" i="41"/>
  <c r="Y282" i="41"/>
  <c r="X282" i="41"/>
  <c r="W282" i="41"/>
  <c r="U282" i="41"/>
  <c r="T282" i="41"/>
  <c r="R282" i="41"/>
  <c r="B282" i="41"/>
  <c r="AB281" i="41"/>
  <c r="Z281" i="41"/>
  <c r="Y281" i="41"/>
  <c r="X281" i="41"/>
  <c r="W281" i="41"/>
  <c r="U281" i="41"/>
  <c r="T281" i="41"/>
  <c r="R281" i="41"/>
  <c r="B281" i="41"/>
  <c r="AB280" i="41"/>
  <c r="Z280" i="41"/>
  <c r="Y280" i="41"/>
  <c r="X280" i="41"/>
  <c r="W280" i="41"/>
  <c r="U280" i="41"/>
  <c r="T280" i="41"/>
  <c r="R280" i="41"/>
  <c r="B280" i="41"/>
  <c r="AB279" i="41"/>
  <c r="Z279" i="41"/>
  <c r="Y279" i="41"/>
  <c r="X279" i="41"/>
  <c r="W279" i="41"/>
  <c r="U279" i="41"/>
  <c r="T279" i="41"/>
  <c r="R279" i="41"/>
  <c r="B279" i="41"/>
  <c r="AB278" i="41"/>
  <c r="Z278" i="41"/>
  <c r="Y278" i="41"/>
  <c r="X278" i="41"/>
  <c r="W278" i="41"/>
  <c r="U278" i="41"/>
  <c r="T278" i="41"/>
  <c r="R278" i="41"/>
  <c r="B278" i="41"/>
  <c r="AB277" i="41"/>
  <c r="Z277" i="41"/>
  <c r="Y277" i="41"/>
  <c r="X277" i="41"/>
  <c r="W277" i="41"/>
  <c r="U277" i="41"/>
  <c r="T277" i="41"/>
  <c r="R277" i="41"/>
  <c r="B277" i="41"/>
  <c r="AB276" i="41"/>
  <c r="Z276" i="41"/>
  <c r="Y276" i="41"/>
  <c r="X276" i="41"/>
  <c r="W276" i="41"/>
  <c r="U276" i="41"/>
  <c r="T276" i="41"/>
  <c r="R276" i="41"/>
  <c r="B276" i="41"/>
  <c r="AB275" i="41"/>
  <c r="Z275" i="41"/>
  <c r="Y275" i="41"/>
  <c r="X275" i="41"/>
  <c r="W275" i="41"/>
  <c r="U275" i="41"/>
  <c r="T275" i="41"/>
  <c r="R275" i="41"/>
  <c r="B275" i="41"/>
  <c r="AB274" i="41"/>
  <c r="Z274" i="41"/>
  <c r="Y274" i="41"/>
  <c r="X274" i="41"/>
  <c r="W274" i="41"/>
  <c r="U274" i="41"/>
  <c r="T274" i="41"/>
  <c r="R274" i="41"/>
  <c r="B274" i="41"/>
  <c r="AB273" i="41"/>
  <c r="Z273" i="41"/>
  <c r="Y273" i="41"/>
  <c r="X273" i="41"/>
  <c r="W273" i="41"/>
  <c r="U273" i="41"/>
  <c r="T273" i="41"/>
  <c r="R273" i="41"/>
  <c r="B273" i="41"/>
  <c r="AB272" i="41"/>
  <c r="Z272" i="41"/>
  <c r="Y272" i="41"/>
  <c r="X272" i="41"/>
  <c r="W272" i="41"/>
  <c r="U272" i="41"/>
  <c r="T272" i="41"/>
  <c r="R272" i="41"/>
  <c r="B272" i="41"/>
  <c r="AB271" i="41"/>
  <c r="Z271" i="41"/>
  <c r="Y271" i="41"/>
  <c r="X271" i="41"/>
  <c r="W271" i="41"/>
  <c r="U271" i="41"/>
  <c r="T271" i="41"/>
  <c r="R271" i="41"/>
  <c r="B271" i="41"/>
  <c r="AB270" i="41"/>
  <c r="Z270" i="41"/>
  <c r="Y270" i="41"/>
  <c r="X270" i="41"/>
  <c r="W270" i="41"/>
  <c r="U270" i="41"/>
  <c r="T270" i="41"/>
  <c r="R270" i="41"/>
  <c r="B270" i="41"/>
  <c r="AB269" i="41"/>
  <c r="Z269" i="41"/>
  <c r="Y269" i="41"/>
  <c r="X269" i="41"/>
  <c r="W269" i="41"/>
  <c r="U269" i="41"/>
  <c r="T269" i="41"/>
  <c r="R269" i="41"/>
  <c r="B269" i="41"/>
  <c r="AB268" i="41"/>
  <c r="Z268" i="41"/>
  <c r="Y268" i="41"/>
  <c r="X268" i="41"/>
  <c r="W268" i="41"/>
  <c r="U268" i="41"/>
  <c r="T268" i="41"/>
  <c r="R268" i="41"/>
  <c r="B268" i="41"/>
  <c r="AB267" i="41"/>
  <c r="Z267" i="41"/>
  <c r="Y267" i="41"/>
  <c r="X267" i="41"/>
  <c r="W267" i="41"/>
  <c r="U267" i="41"/>
  <c r="T267" i="41"/>
  <c r="R267" i="41"/>
  <c r="B267" i="41"/>
  <c r="AB266" i="41"/>
  <c r="Z266" i="41"/>
  <c r="Y266" i="41"/>
  <c r="X266" i="41"/>
  <c r="W266" i="41"/>
  <c r="U266" i="41"/>
  <c r="T266" i="41"/>
  <c r="R266" i="41"/>
  <c r="B266" i="41"/>
  <c r="AB265" i="41"/>
  <c r="Z265" i="41"/>
  <c r="Y265" i="41"/>
  <c r="X265" i="41"/>
  <c r="W265" i="41"/>
  <c r="U265" i="41"/>
  <c r="T265" i="41"/>
  <c r="R265" i="41"/>
  <c r="B265" i="41"/>
  <c r="AB264" i="41"/>
  <c r="Z264" i="41"/>
  <c r="Y264" i="41"/>
  <c r="X264" i="41"/>
  <c r="W264" i="41"/>
  <c r="U264" i="41"/>
  <c r="T264" i="41"/>
  <c r="R264" i="41"/>
  <c r="B264" i="41"/>
  <c r="AB263" i="41"/>
  <c r="Z263" i="41"/>
  <c r="Y263" i="41"/>
  <c r="X263" i="41"/>
  <c r="W263" i="41"/>
  <c r="U263" i="41"/>
  <c r="T263" i="41"/>
  <c r="R263" i="41"/>
  <c r="B263" i="41"/>
  <c r="AB262" i="41"/>
  <c r="Z262" i="41"/>
  <c r="Y262" i="41"/>
  <c r="X262" i="41"/>
  <c r="W262" i="41"/>
  <c r="U262" i="41"/>
  <c r="T262" i="41"/>
  <c r="R262" i="41"/>
  <c r="B262" i="41"/>
  <c r="AB261" i="41"/>
  <c r="Z261" i="41"/>
  <c r="Y261" i="41"/>
  <c r="X261" i="41"/>
  <c r="W261" i="41"/>
  <c r="U261" i="41"/>
  <c r="T261" i="41"/>
  <c r="R261" i="41"/>
  <c r="B261" i="41"/>
  <c r="AB260" i="41"/>
  <c r="Z260" i="41"/>
  <c r="Y260" i="41"/>
  <c r="X260" i="41"/>
  <c r="W260" i="41"/>
  <c r="U260" i="41"/>
  <c r="T260" i="41"/>
  <c r="R260" i="41"/>
  <c r="B260" i="41"/>
  <c r="AB259" i="41"/>
  <c r="Z259" i="41"/>
  <c r="Y259" i="41"/>
  <c r="X259" i="41"/>
  <c r="W259" i="41"/>
  <c r="U259" i="41"/>
  <c r="T259" i="41"/>
  <c r="R259" i="41"/>
  <c r="B259" i="41"/>
  <c r="AB258" i="41"/>
  <c r="Z258" i="41"/>
  <c r="Y258" i="41"/>
  <c r="X258" i="41"/>
  <c r="W258" i="41"/>
  <c r="U258" i="41"/>
  <c r="T258" i="41"/>
  <c r="R258" i="41"/>
  <c r="B258" i="41"/>
  <c r="AB257" i="41"/>
  <c r="Z257" i="41"/>
  <c r="Y257" i="41"/>
  <c r="X257" i="41"/>
  <c r="W257" i="41"/>
  <c r="U257" i="41"/>
  <c r="T257" i="41"/>
  <c r="R257" i="41"/>
  <c r="B257" i="41"/>
  <c r="AB256" i="41"/>
  <c r="Z256" i="41"/>
  <c r="Y256" i="41"/>
  <c r="X256" i="41"/>
  <c r="W256" i="41"/>
  <c r="U256" i="41"/>
  <c r="T256" i="41"/>
  <c r="R256" i="41"/>
  <c r="B256" i="41"/>
  <c r="AB255" i="41"/>
  <c r="Z255" i="41"/>
  <c r="Y255" i="41"/>
  <c r="X255" i="41"/>
  <c r="W255" i="41"/>
  <c r="U255" i="41"/>
  <c r="T255" i="41"/>
  <c r="R255" i="41"/>
  <c r="B255" i="41"/>
  <c r="AB254" i="41"/>
  <c r="Z254" i="41"/>
  <c r="Y254" i="41"/>
  <c r="X254" i="41"/>
  <c r="W254" i="41"/>
  <c r="U254" i="41"/>
  <c r="T254" i="41"/>
  <c r="R254" i="41"/>
  <c r="B254" i="41"/>
  <c r="AB253" i="41"/>
  <c r="Z253" i="41"/>
  <c r="Y253" i="41"/>
  <c r="X253" i="41"/>
  <c r="W253" i="41"/>
  <c r="U253" i="41"/>
  <c r="T253" i="41"/>
  <c r="R253" i="41"/>
  <c r="B253" i="41"/>
  <c r="AB252" i="41"/>
  <c r="Z252" i="41"/>
  <c r="Y252" i="41"/>
  <c r="X252" i="41"/>
  <c r="W252" i="41"/>
  <c r="U252" i="41"/>
  <c r="T252" i="41"/>
  <c r="R252" i="41"/>
  <c r="B252" i="41"/>
  <c r="AB251" i="41"/>
  <c r="Z251" i="41"/>
  <c r="Y251" i="41"/>
  <c r="X251" i="41"/>
  <c r="W251" i="41"/>
  <c r="U251" i="41"/>
  <c r="T251" i="41"/>
  <c r="R251" i="41"/>
  <c r="B251" i="41"/>
  <c r="AB250" i="41"/>
  <c r="Z250" i="41"/>
  <c r="Y250" i="41"/>
  <c r="X250" i="41"/>
  <c r="W250" i="41"/>
  <c r="U250" i="41"/>
  <c r="T250" i="41"/>
  <c r="R250" i="41"/>
  <c r="B250" i="41"/>
  <c r="AB249" i="41"/>
  <c r="Z249" i="41"/>
  <c r="Y249" i="41"/>
  <c r="X249" i="41"/>
  <c r="W249" i="41"/>
  <c r="U249" i="41"/>
  <c r="T249" i="41"/>
  <c r="R249" i="41"/>
  <c r="B249" i="41"/>
  <c r="AB248" i="41"/>
  <c r="Z248" i="41"/>
  <c r="Y248" i="41"/>
  <c r="X248" i="41"/>
  <c r="W248" i="41"/>
  <c r="U248" i="41"/>
  <c r="T248" i="41"/>
  <c r="R248" i="41"/>
  <c r="B248" i="41"/>
  <c r="AB247" i="41"/>
  <c r="Z247" i="41"/>
  <c r="Y247" i="41"/>
  <c r="X247" i="41"/>
  <c r="W247" i="41"/>
  <c r="U247" i="41"/>
  <c r="T247" i="41"/>
  <c r="R247" i="41"/>
  <c r="B247" i="41"/>
  <c r="AB246" i="41"/>
  <c r="Z246" i="41"/>
  <c r="Y246" i="41"/>
  <c r="X246" i="41"/>
  <c r="W246" i="41"/>
  <c r="U246" i="41"/>
  <c r="T246" i="41"/>
  <c r="R246" i="41"/>
  <c r="B246" i="41"/>
  <c r="AB245" i="41"/>
  <c r="Z245" i="41"/>
  <c r="Y245" i="41"/>
  <c r="X245" i="41"/>
  <c r="W245" i="41"/>
  <c r="U245" i="41"/>
  <c r="T245" i="41"/>
  <c r="R245" i="41"/>
  <c r="B245" i="41"/>
  <c r="AB244" i="41"/>
  <c r="Z244" i="41"/>
  <c r="Y244" i="41"/>
  <c r="X244" i="41"/>
  <c r="W244" i="41"/>
  <c r="U244" i="41"/>
  <c r="T244" i="41"/>
  <c r="R244" i="41"/>
  <c r="B244" i="41"/>
  <c r="AB243" i="41"/>
  <c r="Z243" i="41"/>
  <c r="Y243" i="41"/>
  <c r="X243" i="41"/>
  <c r="W243" i="41"/>
  <c r="U243" i="41"/>
  <c r="T243" i="41"/>
  <c r="R243" i="41"/>
  <c r="B243" i="41"/>
  <c r="AB242" i="41"/>
  <c r="Z242" i="41"/>
  <c r="Y242" i="41"/>
  <c r="X242" i="41"/>
  <c r="W242" i="41"/>
  <c r="U242" i="41"/>
  <c r="T242" i="41"/>
  <c r="R242" i="41"/>
  <c r="B242" i="41"/>
  <c r="AB241" i="41"/>
  <c r="Z241" i="41"/>
  <c r="Y241" i="41"/>
  <c r="X241" i="41"/>
  <c r="W241" i="41"/>
  <c r="U241" i="41"/>
  <c r="T241" i="41"/>
  <c r="R241" i="41"/>
  <c r="B241" i="41"/>
  <c r="AB240" i="41"/>
  <c r="Z240" i="41"/>
  <c r="Y240" i="41"/>
  <c r="X240" i="41"/>
  <c r="W240" i="41"/>
  <c r="U240" i="41"/>
  <c r="T240" i="41"/>
  <c r="R240" i="41"/>
  <c r="B240" i="41"/>
  <c r="AB239" i="41"/>
  <c r="Z239" i="41"/>
  <c r="Y239" i="41"/>
  <c r="X239" i="41"/>
  <c r="W239" i="41"/>
  <c r="U239" i="41"/>
  <c r="T239" i="41"/>
  <c r="R239" i="41"/>
  <c r="B239" i="41"/>
  <c r="AB238" i="41"/>
  <c r="Z238" i="41"/>
  <c r="Y238" i="41"/>
  <c r="X238" i="41"/>
  <c r="W238" i="41"/>
  <c r="U238" i="41"/>
  <c r="T238" i="41"/>
  <c r="R238" i="41"/>
  <c r="B238" i="41"/>
  <c r="AB237" i="41"/>
  <c r="Z237" i="41"/>
  <c r="Y237" i="41"/>
  <c r="X237" i="41"/>
  <c r="W237" i="41"/>
  <c r="U237" i="41"/>
  <c r="T237" i="41"/>
  <c r="R237" i="41"/>
  <c r="B237" i="41"/>
  <c r="AB236" i="41"/>
  <c r="Z236" i="41"/>
  <c r="Y236" i="41"/>
  <c r="X236" i="41"/>
  <c r="W236" i="41"/>
  <c r="U236" i="41"/>
  <c r="T236" i="41"/>
  <c r="R236" i="41"/>
  <c r="B236" i="41"/>
  <c r="AB235" i="41"/>
  <c r="Z235" i="41"/>
  <c r="Y235" i="41"/>
  <c r="X235" i="41"/>
  <c r="W235" i="41"/>
  <c r="U235" i="41"/>
  <c r="T235" i="41"/>
  <c r="R235" i="41"/>
  <c r="B235" i="41"/>
  <c r="AB234" i="41"/>
  <c r="Z234" i="41"/>
  <c r="Y234" i="41"/>
  <c r="X234" i="41"/>
  <c r="W234" i="41"/>
  <c r="U234" i="41"/>
  <c r="T234" i="41"/>
  <c r="R234" i="41"/>
  <c r="B234" i="41"/>
  <c r="AB233" i="41"/>
  <c r="Z233" i="41"/>
  <c r="Y233" i="41"/>
  <c r="X233" i="41"/>
  <c r="W233" i="41"/>
  <c r="U233" i="41"/>
  <c r="T233" i="41"/>
  <c r="R233" i="41"/>
  <c r="B233" i="41"/>
  <c r="AB232" i="41"/>
  <c r="Z232" i="41"/>
  <c r="Y232" i="41"/>
  <c r="X232" i="41"/>
  <c r="W232" i="41"/>
  <c r="U232" i="41"/>
  <c r="T232" i="41"/>
  <c r="R232" i="41"/>
  <c r="B232" i="41"/>
  <c r="AB231" i="41"/>
  <c r="Z231" i="41"/>
  <c r="Y231" i="41"/>
  <c r="X231" i="41"/>
  <c r="W231" i="41"/>
  <c r="U231" i="41"/>
  <c r="T231" i="41"/>
  <c r="R231" i="41"/>
  <c r="B231" i="41"/>
  <c r="AB230" i="41"/>
  <c r="Z230" i="41"/>
  <c r="Y230" i="41"/>
  <c r="X230" i="41"/>
  <c r="W230" i="41"/>
  <c r="U230" i="41"/>
  <c r="T230" i="41"/>
  <c r="R230" i="41"/>
  <c r="B230" i="41"/>
  <c r="AB229" i="41"/>
  <c r="Z229" i="41"/>
  <c r="Y229" i="41"/>
  <c r="X229" i="41"/>
  <c r="W229" i="41"/>
  <c r="U229" i="41"/>
  <c r="T229" i="41"/>
  <c r="R229" i="41"/>
  <c r="B229" i="41"/>
  <c r="AB228" i="41"/>
  <c r="Z228" i="41"/>
  <c r="Y228" i="41"/>
  <c r="X228" i="41"/>
  <c r="W228" i="41"/>
  <c r="U228" i="41"/>
  <c r="T228" i="41"/>
  <c r="R228" i="41"/>
  <c r="B228" i="41"/>
  <c r="AB227" i="41"/>
  <c r="Z227" i="41"/>
  <c r="Y227" i="41"/>
  <c r="X227" i="41"/>
  <c r="W227" i="41"/>
  <c r="U227" i="41"/>
  <c r="T227" i="41"/>
  <c r="R227" i="41"/>
  <c r="B227" i="41"/>
  <c r="AB226" i="41"/>
  <c r="Z226" i="41"/>
  <c r="Y226" i="41"/>
  <c r="X226" i="41"/>
  <c r="W226" i="41"/>
  <c r="U226" i="41"/>
  <c r="T226" i="41"/>
  <c r="R226" i="41"/>
  <c r="B226" i="41"/>
  <c r="AB225" i="41"/>
  <c r="Z225" i="41"/>
  <c r="Y225" i="41"/>
  <c r="X225" i="41"/>
  <c r="W225" i="41"/>
  <c r="U225" i="41"/>
  <c r="T225" i="41"/>
  <c r="R225" i="41"/>
  <c r="B225" i="41"/>
  <c r="AB224" i="41"/>
  <c r="Z224" i="41"/>
  <c r="Y224" i="41"/>
  <c r="X224" i="41"/>
  <c r="W224" i="41"/>
  <c r="U224" i="41"/>
  <c r="T224" i="41"/>
  <c r="R224" i="41"/>
  <c r="B224" i="41"/>
  <c r="AB223" i="41"/>
  <c r="Z223" i="41"/>
  <c r="Y223" i="41"/>
  <c r="X223" i="41"/>
  <c r="W223" i="41"/>
  <c r="U223" i="41"/>
  <c r="T223" i="41"/>
  <c r="R223" i="41"/>
  <c r="B223" i="41"/>
  <c r="AB222" i="41"/>
  <c r="Z222" i="41"/>
  <c r="Y222" i="41"/>
  <c r="X222" i="41"/>
  <c r="W222" i="41"/>
  <c r="U222" i="41"/>
  <c r="T222" i="41"/>
  <c r="R222" i="41"/>
  <c r="B222" i="41"/>
  <c r="AB221" i="41"/>
  <c r="Z221" i="41"/>
  <c r="Y221" i="41"/>
  <c r="X221" i="41"/>
  <c r="W221" i="41"/>
  <c r="U221" i="41"/>
  <c r="T221" i="41"/>
  <c r="R221" i="41"/>
  <c r="B221" i="41"/>
  <c r="AB220" i="41"/>
  <c r="Z220" i="41"/>
  <c r="Y220" i="41"/>
  <c r="X220" i="41"/>
  <c r="W220" i="41"/>
  <c r="U220" i="41"/>
  <c r="T220" i="41"/>
  <c r="R220" i="41"/>
  <c r="B220" i="41"/>
  <c r="AB219" i="41"/>
  <c r="Z219" i="41"/>
  <c r="Y219" i="41"/>
  <c r="X219" i="41"/>
  <c r="W219" i="41"/>
  <c r="U219" i="41"/>
  <c r="T219" i="41"/>
  <c r="R219" i="41"/>
  <c r="B219" i="41"/>
  <c r="AB218" i="41"/>
  <c r="Z218" i="41"/>
  <c r="Y218" i="41"/>
  <c r="X218" i="41"/>
  <c r="W218" i="41"/>
  <c r="U218" i="41"/>
  <c r="T218" i="41"/>
  <c r="R218" i="41"/>
  <c r="B218" i="41"/>
  <c r="AB217" i="41"/>
  <c r="Z217" i="41"/>
  <c r="Y217" i="41"/>
  <c r="X217" i="41"/>
  <c r="W217" i="41"/>
  <c r="U217" i="41"/>
  <c r="T217" i="41"/>
  <c r="R217" i="41"/>
  <c r="B217" i="41"/>
  <c r="AB216" i="41"/>
  <c r="Z216" i="41"/>
  <c r="Y216" i="41"/>
  <c r="X216" i="41"/>
  <c r="W216" i="41"/>
  <c r="U216" i="41"/>
  <c r="T216" i="41"/>
  <c r="R216" i="41"/>
  <c r="B216" i="41"/>
  <c r="AB215" i="41"/>
  <c r="Z215" i="41"/>
  <c r="Y215" i="41"/>
  <c r="X215" i="41"/>
  <c r="W215" i="41"/>
  <c r="U215" i="41"/>
  <c r="T215" i="41"/>
  <c r="R215" i="41"/>
  <c r="B215" i="41"/>
  <c r="AB214" i="41"/>
  <c r="Z214" i="41"/>
  <c r="Y214" i="41"/>
  <c r="X214" i="41"/>
  <c r="W214" i="41"/>
  <c r="U214" i="41"/>
  <c r="T214" i="41"/>
  <c r="R214" i="41"/>
  <c r="B214" i="41"/>
  <c r="AB213" i="41"/>
  <c r="Z213" i="41"/>
  <c r="Y213" i="41"/>
  <c r="X213" i="41"/>
  <c r="W213" i="41"/>
  <c r="U213" i="41"/>
  <c r="T213" i="41"/>
  <c r="R213" i="41"/>
  <c r="B213" i="41"/>
  <c r="AB212" i="41"/>
  <c r="Z212" i="41"/>
  <c r="Y212" i="41"/>
  <c r="X212" i="41"/>
  <c r="W212" i="41"/>
  <c r="U212" i="41"/>
  <c r="T212" i="41"/>
  <c r="R212" i="41"/>
  <c r="B212" i="41"/>
  <c r="AB211" i="41"/>
  <c r="Z211" i="41"/>
  <c r="Y211" i="41"/>
  <c r="X211" i="41"/>
  <c r="W211" i="41"/>
  <c r="U211" i="41"/>
  <c r="T211" i="41"/>
  <c r="R211" i="41"/>
  <c r="B211" i="41"/>
  <c r="AB210" i="41"/>
  <c r="Z210" i="41"/>
  <c r="Y210" i="41"/>
  <c r="X210" i="41"/>
  <c r="W210" i="41"/>
  <c r="U210" i="41"/>
  <c r="T210" i="41"/>
  <c r="R210" i="41"/>
  <c r="B210" i="41"/>
  <c r="AB209" i="41"/>
  <c r="Z209" i="41"/>
  <c r="Y209" i="41"/>
  <c r="X209" i="41"/>
  <c r="W209" i="41"/>
  <c r="U209" i="41"/>
  <c r="T209" i="41"/>
  <c r="R209" i="41"/>
  <c r="B209" i="41"/>
  <c r="AB208" i="41"/>
  <c r="Z208" i="41"/>
  <c r="Y208" i="41"/>
  <c r="X208" i="41"/>
  <c r="W208" i="41"/>
  <c r="U208" i="41"/>
  <c r="T208" i="41"/>
  <c r="R208" i="41"/>
  <c r="B208" i="41"/>
  <c r="AB207" i="41"/>
  <c r="Z207" i="41"/>
  <c r="Y207" i="41"/>
  <c r="X207" i="41"/>
  <c r="W207" i="41"/>
  <c r="U207" i="41"/>
  <c r="T207" i="41"/>
  <c r="R207" i="41"/>
  <c r="B207" i="41"/>
  <c r="AB206" i="41"/>
  <c r="Z206" i="41"/>
  <c r="Y206" i="41"/>
  <c r="X206" i="41"/>
  <c r="W206" i="41"/>
  <c r="U206" i="41"/>
  <c r="T206" i="41"/>
  <c r="R206" i="41"/>
  <c r="B206" i="41"/>
  <c r="AB205" i="41"/>
  <c r="Z205" i="41"/>
  <c r="Y205" i="41"/>
  <c r="X205" i="41"/>
  <c r="W205" i="41"/>
  <c r="U205" i="41"/>
  <c r="T205" i="41"/>
  <c r="R205" i="41"/>
  <c r="B205" i="41"/>
  <c r="AB204" i="41"/>
  <c r="Z204" i="41"/>
  <c r="Y204" i="41"/>
  <c r="X204" i="41"/>
  <c r="W204" i="41"/>
  <c r="U204" i="41"/>
  <c r="T204" i="41"/>
  <c r="R204" i="41"/>
  <c r="B204" i="41"/>
  <c r="AB203" i="41"/>
  <c r="Z203" i="41"/>
  <c r="Y203" i="41"/>
  <c r="X203" i="41"/>
  <c r="W203" i="41"/>
  <c r="U203" i="41"/>
  <c r="T203" i="41"/>
  <c r="R203" i="41"/>
  <c r="B203" i="41"/>
  <c r="AB202" i="41"/>
  <c r="Z202" i="41"/>
  <c r="Y202" i="41"/>
  <c r="X202" i="41"/>
  <c r="W202" i="41"/>
  <c r="U202" i="41"/>
  <c r="T202" i="41"/>
  <c r="R202" i="41"/>
  <c r="B202" i="41"/>
  <c r="AB201" i="41"/>
  <c r="Z201" i="41"/>
  <c r="Y201" i="41"/>
  <c r="X201" i="41"/>
  <c r="W201" i="41"/>
  <c r="U201" i="41"/>
  <c r="T201" i="41"/>
  <c r="R201" i="41"/>
  <c r="B201" i="41"/>
  <c r="AB200" i="41"/>
  <c r="Z200" i="41"/>
  <c r="Y200" i="41"/>
  <c r="X200" i="41"/>
  <c r="W200" i="41"/>
  <c r="U200" i="41"/>
  <c r="T200" i="41"/>
  <c r="R200" i="41"/>
  <c r="B200" i="41"/>
  <c r="AB199" i="41"/>
  <c r="Z199" i="41"/>
  <c r="Y199" i="41"/>
  <c r="X199" i="41"/>
  <c r="W199" i="41"/>
  <c r="U199" i="41"/>
  <c r="T199" i="41"/>
  <c r="R199" i="41"/>
  <c r="B199" i="41"/>
  <c r="AB198" i="41"/>
  <c r="Z198" i="41"/>
  <c r="Y198" i="41"/>
  <c r="X198" i="41"/>
  <c r="W198" i="41"/>
  <c r="U198" i="41"/>
  <c r="T198" i="41"/>
  <c r="R198" i="41"/>
  <c r="B198" i="41"/>
  <c r="AB197" i="41"/>
  <c r="Z197" i="41"/>
  <c r="Y197" i="41"/>
  <c r="X197" i="41"/>
  <c r="W197" i="41"/>
  <c r="U197" i="41"/>
  <c r="T197" i="41"/>
  <c r="R197" i="41"/>
  <c r="B197" i="41"/>
  <c r="AB196" i="41"/>
  <c r="Z196" i="41"/>
  <c r="Y196" i="41"/>
  <c r="X196" i="41"/>
  <c r="W196" i="41"/>
  <c r="U196" i="41"/>
  <c r="T196" i="41"/>
  <c r="R196" i="41"/>
  <c r="B196" i="41"/>
  <c r="AB195" i="41"/>
  <c r="Z195" i="41"/>
  <c r="Y195" i="41"/>
  <c r="X195" i="41"/>
  <c r="W195" i="41"/>
  <c r="U195" i="41"/>
  <c r="T195" i="41"/>
  <c r="R195" i="41"/>
  <c r="B195" i="41"/>
  <c r="AB194" i="41"/>
  <c r="Z194" i="41"/>
  <c r="Y194" i="41"/>
  <c r="X194" i="41"/>
  <c r="W194" i="41"/>
  <c r="U194" i="41"/>
  <c r="T194" i="41"/>
  <c r="R194" i="41"/>
  <c r="B194" i="41"/>
  <c r="AB193" i="41"/>
  <c r="Z193" i="41"/>
  <c r="Y193" i="41"/>
  <c r="X193" i="41"/>
  <c r="W193" i="41"/>
  <c r="U193" i="41"/>
  <c r="T193" i="41"/>
  <c r="R193" i="41"/>
  <c r="B193" i="41"/>
  <c r="AB192" i="41"/>
  <c r="Z192" i="41"/>
  <c r="Y192" i="41"/>
  <c r="X192" i="41"/>
  <c r="W192" i="41"/>
  <c r="U192" i="41"/>
  <c r="T192" i="41"/>
  <c r="R192" i="41"/>
  <c r="B192" i="41"/>
  <c r="AB191" i="41"/>
  <c r="Z191" i="41"/>
  <c r="Y191" i="41"/>
  <c r="X191" i="41"/>
  <c r="W191" i="41"/>
  <c r="U191" i="41"/>
  <c r="T191" i="41"/>
  <c r="R191" i="41"/>
  <c r="B191" i="41"/>
  <c r="AB190" i="41"/>
  <c r="Z190" i="41"/>
  <c r="Y190" i="41"/>
  <c r="X190" i="41"/>
  <c r="W190" i="41"/>
  <c r="U190" i="41"/>
  <c r="T190" i="41"/>
  <c r="R190" i="41"/>
  <c r="B190" i="41"/>
  <c r="AB189" i="41"/>
  <c r="Z189" i="41"/>
  <c r="Y189" i="41"/>
  <c r="X189" i="41"/>
  <c r="W189" i="41"/>
  <c r="U189" i="41"/>
  <c r="T189" i="41"/>
  <c r="R189" i="41"/>
  <c r="B189" i="41"/>
  <c r="AB188" i="41"/>
  <c r="Z188" i="41"/>
  <c r="Y188" i="41"/>
  <c r="X188" i="41"/>
  <c r="W188" i="41"/>
  <c r="U188" i="41"/>
  <c r="T188" i="41"/>
  <c r="R188" i="41"/>
  <c r="B188" i="41"/>
  <c r="AB187" i="41"/>
  <c r="Z187" i="41"/>
  <c r="Y187" i="41"/>
  <c r="X187" i="41"/>
  <c r="W187" i="41"/>
  <c r="U187" i="41"/>
  <c r="T187" i="41"/>
  <c r="R187" i="41"/>
  <c r="B187" i="41"/>
  <c r="AB186" i="41"/>
  <c r="Z186" i="41"/>
  <c r="Y186" i="41"/>
  <c r="X186" i="41"/>
  <c r="W186" i="41"/>
  <c r="U186" i="41"/>
  <c r="T186" i="41"/>
  <c r="R186" i="41"/>
  <c r="B186" i="41"/>
  <c r="AB185" i="41"/>
  <c r="Z185" i="41"/>
  <c r="Y185" i="41"/>
  <c r="X185" i="41"/>
  <c r="W185" i="41"/>
  <c r="U185" i="41"/>
  <c r="T185" i="41"/>
  <c r="R185" i="41"/>
  <c r="B185" i="41"/>
  <c r="AB184" i="41"/>
  <c r="Z184" i="41"/>
  <c r="Y184" i="41"/>
  <c r="X184" i="41"/>
  <c r="W184" i="41"/>
  <c r="U184" i="41"/>
  <c r="T184" i="41"/>
  <c r="R184" i="41"/>
  <c r="B184" i="41"/>
  <c r="AB183" i="41"/>
  <c r="Z183" i="41"/>
  <c r="Y183" i="41"/>
  <c r="X183" i="41"/>
  <c r="W183" i="41"/>
  <c r="U183" i="41"/>
  <c r="T183" i="41"/>
  <c r="R183" i="41"/>
  <c r="B183" i="41"/>
  <c r="AB182" i="41"/>
  <c r="Z182" i="41"/>
  <c r="Y182" i="41"/>
  <c r="X182" i="41"/>
  <c r="W182" i="41"/>
  <c r="U182" i="41"/>
  <c r="T182" i="41"/>
  <c r="R182" i="41"/>
  <c r="B182" i="41"/>
  <c r="AB181" i="41"/>
  <c r="Z181" i="41"/>
  <c r="Y181" i="41"/>
  <c r="X181" i="41"/>
  <c r="W181" i="41"/>
  <c r="U181" i="41"/>
  <c r="T181" i="41"/>
  <c r="R181" i="41"/>
  <c r="B181" i="41"/>
  <c r="AB180" i="41"/>
  <c r="Z180" i="41"/>
  <c r="Y180" i="41"/>
  <c r="X180" i="41"/>
  <c r="W180" i="41"/>
  <c r="U180" i="41"/>
  <c r="T180" i="41"/>
  <c r="R180" i="41"/>
  <c r="B180" i="41"/>
  <c r="AB179" i="41"/>
  <c r="Z179" i="41"/>
  <c r="Y179" i="41"/>
  <c r="X179" i="41"/>
  <c r="W179" i="41"/>
  <c r="U179" i="41"/>
  <c r="T179" i="41"/>
  <c r="R179" i="41"/>
  <c r="B179" i="41"/>
  <c r="AB178" i="41"/>
  <c r="Z178" i="41"/>
  <c r="Y178" i="41"/>
  <c r="X178" i="41"/>
  <c r="W178" i="41"/>
  <c r="U178" i="41"/>
  <c r="T178" i="41"/>
  <c r="R178" i="41"/>
  <c r="B178" i="41"/>
  <c r="AB177" i="41"/>
  <c r="Z177" i="41"/>
  <c r="Y177" i="41"/>
  <c r="X177" i="41"/>
  <c r="W177" i="41"/>
  <c r="U177" i="41"/>
  <c r="T177" i="41"/>
  <c r="R177" i="41"/>
  <c r="B177" i="41"/>
  <c r="AB176" i="41"/>
  <c r="Z176" i="41"/>
  <c r="Y176" i="41"/>
  <c r="X176" i="41"/>
  <c r="W176" i="41"/>
  <c r="U176" i="41"/>
  <c r="T176" i="41"/>
  <c r="R176" i="41"/>
  <c r="B176" i="41"/>
  <c r="AB175" i="41"/>
  <c r="Z175" i="41"/>
  <c r="Y175" i="41"/>
  <c r="X175" i="41"/>
  <c r="W175" i="41"/>
  <c r="U175" i="41"/>
  <c r="T175" i="41"/>
  <c r="R175" i="41"/>
  <c r="B175" i="41"/>
  <c r="AB174" i="41"/>
  <c r="Z174" i="41"/>
  <c r="Y174" i="41"/>
  <c r="X174" i="41"/>
  <c r="W174" i="41"/>
  <c r="U174" i="41"/>
  <c r="T174" i="41"/>
  <c r="R174" i="41"/>
  <c r="B174" i="41"/>
  <c r="AB173" i="41"/>
  <c r="Z173" i="41"/>
  <c r="Y173" i="41"/>
  <c r="X173" i="41"/>
  <c r="W173" i="41"/>
  <c r="U173" i="41"/>
  <c r="T173" i="41"/>
  <c r="R173" i="41"/>
  <c r="B173" i="41"/>
  <c r="AB172" i="41"/>
  <c r="Z172" i="41"/>
  <c r="Y172" i="41"/>
  <c r="X172" i="41"/>
  <c r="W172" i="41"/>
  <c r="U172" i="41"/>
  <c r="T172" i="41"/>
  <c r="R172" i="41"/>
  <c r="B172" i="41"/>
  <c r="AB171" i="41"/>
  <c r="Z171" i="41"/>
  <c r="Y171" i="41"/>
  <c r="X171" i="41"/>
  <c r="W171" i="41"/>
  <c r="U171" i="41"/>
  <c r="T171" i="41"/>
  <c r="R171" i="41"/>
  <c r="B171" i="41"/>
  <c r="AB170" i="41"/>
  <c r="Z170" i="41"/>
  <c r="Y170" i="41"/>
  <c r="X170" i="41"/>
  <c r="W170" i="41"/>
  <c r="U170" i="41"/>
  <c r="T170" i="41"/>
  <c r="R170" i="41"/>
  <c r="B170" i="41"/>
  <c r="AB169" i="41"/>
  <c r="Z169" i="41"/>
  <c r="Y169" i="41"/>
  <c r="X169" i="41"/>
  <c r="W169" i="41"/>
  <c r="U169" i="41"/>
  <c r="T169" i="41"/>
  <c r="R169" i="41"/>
  <c r="B169" i="41"/>
  <c r="AB168" i="41"/>
  <c r="Z168" i="41"/>
  <c r="Y168" i="41"/>
  <c r="X168" i="41"/>
  <c r="W168" i="41"/>
  <c r="U168" i="41"/>
  <c r="T168" i="41"/>
  <c r="R168" i="41"/>
  <c r="B168" i="41"/>
  <c r="AB167" i="41"/>
  <c r="Z167" i="41"/>
  <c r="Y167" i="41"/>
  <c r="X167" i="41"/>
  <c r="W167" i="41"/>
  <c r="U167" i="41"/>
  <c r="T167" i="41"/>
  <c r="R167" i="41"/>
  <c r="B167" i="41"/>
  <c r="AB166" i="41"/>
  <c r="Z166" i="41"/>
  <c r="Y166" i="41"/>
  <c r="X166" i="41"/>
  <c r="W166" i="41"/>
  <c r="U166" i="41"/>
  <c r="T166" i="41"/>
  <c r="R166" i="41"/>
  <c r="B166" i="41"/>
  <c r="AB165" i="41"/>
  <c r="Z165" i="41"/>
  <c r="Y165" i="41"/>
  <c r="X165" i="41"/>
  <c r="W165" i="41"/>
  <c r="U165" i="41"/>
  <c r="T165" i="41"/>
  <c r="R165" i="41"/>
  <c r="B165" i="41"/>
  <c r="AB164" i="41"/>
  <c r="Z164" i="41"/>
  <c r="Y164" i="41"/>
  <c r="X164" i="41"/>
  <c r="W164" i="41"/>
  <c r="U164" i="41"/>
  <c r="T164" i="41"/>
  <c r="R164" i="41"/>
  <c r="B164" i="41"/>
  <c r="AB163" i="41"/>
  <c r="Z163" i="41"/>
  <c r="Y163" i="41"/>
  <c r="X163" i="41"/>
  <c r="W163" i="41"/>
  <c r="U163" i="41"/>
  <c r="T163" i="41"/>
  <c r="R163" i="41"/>
  <c r="B163" i="41"/>
  <c r="AB162" i="41"/>
  <c r="Z162" i="41"/>
  <c r="Y162" i="41"/>
  <c r="X162" i="41"/>
  <c r="W162" i="41"/>
  <c r="U162" i="41"/>
  <c r="T162" i="41"/>
  <c r="R162" i="41"/>
  <c r="B162" i="41"/>
  <c r="AB161" i="41"/>
  <c r="Z161" i="41"/>
  <c r="Y161" i="41"/>
  <c r="X161" i="41"/>
  <c r="W161" i="41"/>
  <c r="U161" i="41"/>
  <c r="T161" i="41"/>
  <c r="R161" i="41"/>
  <c r="B161" i="41"/>
  <c r="AB160" i="41"/>
  <c r="Z160" i="41"/>
  <c r="Y160" i="41"/>
  <c r="X160" i="41"/>
  <c r="W160" i="41"/>
  <c r="U160" i="41"/>
  <c r="T160" i="41"/>
  <c r="R160" i="41"/>
  <c r="B160" i="41"/>
  <c r="AB159" i="41"/>
  <c r="Z159" i="41"/>
  <c r="Y159" i="41"/>
  <c r="X159" i="41"/>
  <c r="W159" i="41"/>
  <c r="U159" i="41"/>
  <c r="T159" i="41"/>
  <c r="R159" i="41"/>
  <c r="B159" i="41"/>
  <c r="AB158" i="41"/>
  <c r="Z158" i="41"/>
  <c r="Y158" i="41"/>
  <c r="X158" i="41"/>
  <c r="W158" i="41"/>
  <c r="U158" i="41"/>
  <c r="T158" i="41"/>
  <c r="R158" i="41"/>
  <c r="B158" i="41"/>
  <c r="AB157" i="41"/>
  <c r="Z157" i="41"/>
  <c r="Y157" i="41"/>
  <c r="X157" i="41"/>
  <c r="W157" i="41"/>
  <c r="U157" i="41"/>
  <c r="T157" i="41"/>
  <c r="R157" i="41"/>
  <c r="B157" i="41"/>
  <c r="AB156" i="41"/>
  <c r="Z156" i="41"/>
  <c r="Y156" i="41"/>
  <c r="X156" i="41"/>
  <c r="W156" i="41"/>
  <c r="U156" i="41"/>
  <c r="T156" i="41"/>
  <c r="R156" i="41"/>
  <c r="B156" i="41"/>
  <c r="AB155" i="41"/>
  <c r="Z155" i="41"/>
  <c r="Y155" i="41"/>
  <c r="X155" i="41"/>
  <c r="W155" i="41"/>
  <c r="U155" i="41"/>
  <c r="T155" i="41"/>
  <c r="R155" i="41"/>
  <c r="B155" i="41"/>
  <c r="AB154" i="41"/>
  <c r="Z154" i="41"/>
  <c r="Y154" i="41"/>
  <c r="X154" i="41"/>
  <c r="W154" i="41"/>
  <c r="U154" i="41"/>
  <c r="T154" i="41"/>
  <c r="R154" i="41"/>
  <c r="B154" i="41"/>
  <c r="AB153" i="41"/>
  <c r="Z153" i="41"/>
  <c r="Y153" i="41"/>
  <c r="X153" i="41"/>
  <c r="W153" i="41"/>
  <c r="U153" i="41"/>
  <c r="T153" i="41"/>
  <c r="R153" i="41"/>
  <c r="B153" i="41"/>
  <c r="AB152" i="41"/>
  <c r="Z152" i="41"/>
  <c r="Y152" i="41"/>
  <c r="X152" i="41"/>
  <c r="W152" i="41"/>
  <c r="U152" i="41"/>
  <c r="T152" i="41"/>
  <c r="R152" i="41"/>
  <c r="B152" i="41"/>
  <c r="AB151" i="41"/>
  <c r="Z151" i="41"/>
  <c r="Y151" i="41"/>
  <c r="X151" i="41"/>
  <c r="W151" i="41"/>
  <c r="U151" i="41"/>
  <c r="T151" i="41"/>
  <c r="R151" i="41"/>
  <c r="B151" i="41"/>
  <c r="AB150" i="41"/>
  <c r="Z150" i="41"/>
  <c r="Y150" i="41"/>
  <c r="X150" i="41"/>
  <c r="W150" i="41"/>
  <c r="U150" i="41"/>
  <c r="T150" i="41"/>
  <c r="R150" i="41"/>
  <c r="B150" i="41"/>
  <c r="AB149" i="41"/>
  <c r="Z149" i="41"/>
  <c r="Y149" i="41"/>
  <c r="X149" i="41"/>
  <c r="W149" i="41"/>
  <c r="U149" i="41"/>
  <c r="T149" i="41"/>
  <c r="R149" i="41"/>
  <c r="B149" i="41"/>
  <c r="AB148" i="41"/>
  <c r="Z148" i="41"/>
  <c r="Y148" i="41"/>
  <c r="X148" i="41"/>
  <c r="W148" i="41"/>
  <c r="U148" i="41"/>
  <c r="T148" i="41"/>
  <c r="R148" i="41"/>
  <c r="B148" i="41"/>
  <c r="AB147" i="41"/>
  <c r="Z147" i="41"/>
  <c r="Y147" i="41"/>
  <c r="X147" i="41"/>
  <c r="W147" i="41"/>
  <c r="U147" i="41"/>
  <c r="T147" i="41"/>
  <c r="R147" i="41"/>
  <c r="B147" i="41"/>
  <c r="AB146" i="41"/>
  <c r="Z146" i="41"/>
  <c r="Y146" i="41"/>
  <c r="X146" i="41"/>
  <c r="W146" i="41"/>
  <c r="U146" i="41"/>
  <c r="T146" i="41"/>
  <c r="R146" i="41"/>
  <c r="B146" i="41"/>
  <c r="AB145" i="41"/>
  <c r="Z145" i="41"/>
  <c r="Y145" i="41"/>
  <c r="X145" i="41"/>
  <c r="W145" i="41"/>
  <c r="U145" i="41"/>
  <c r="T145" i="41"/>
  <c r="R145" i="41"/>
  <c r="B145" i="41"/>
  <c r="AB144" i="41"/>
  <c r="Z144" i="41"/>
  <c r="Y144" i="41"/>
  <c r="X144" i="41"/>
  <c r="W144" i="41"/>
  <c r="U144" i="41"/>
  <c r="T144" i="41"/>
  <c r="R144" i="41"/>
  <c r="B144" i="41"/>
  <c r="AB143" i="41"/>
  <c r="Z143" i="41"/>
  <c r="Y143" i="41"/>
  <c r="X143" i="41"/>
  <c r="W143" i="41"/>
  <c r="U143" i="41"/>
  <c r="T143" i="41"/>
  <c r="R143" i="41"/>
  <c r="B143" i="41"/>
  <c r="AB142" i="41"/>
  <c r="Z142" i="41"/>
  <c r="Y142" i="41"/>
  <c r="X142" i="41"/>
  <c r="W142" i="41"/>
  <c r="U142" i="41"/>
  <c r="T142" i="41"/>
  <c r="R142" i="41"/>
  <c r="B142" i="41"/>
  <c r="AB141" i="41"/>
  <c r="Z141" i="41"/>
  <c r="Y141" i="41"/>
  <c r="X141" i="41"/>
  <c r="W141" i="41"/>
  <c r="U141" i="41"/>
  <c r="T141" i="41"/>
  <c r="R141" i="41"/>
  <c r="B141" i="41"/>
  <c r="AB140" i="41"/>
  <c r="Z140" i="41"/>
  <c r="Y140" i="41"/>
  <c r="X140" i="41"/>
  <c r="W140" i="41"/>
  <c r="U140" i="41"/>
  <c r="T140" i="41"/>
  <c r="R140" i="41"/>
  <c r="B140" i="41"/>
  <c r="AB139" i="41"/>
  <c r="Z139" i="41"/>
  <c r="Y139" i="41"/>
  <c r="X139" i="41"/>
  <c r="W139" i="41"/>
  <c r="U139" i="41"/>
  <c r="T139" i="41"/>
  <c r="R139" i="41"/>
  <c r="B139" i="41"/>
  <c r="AB138" i="41"/>
  <c r="Z138" i="41"/>
  <c r="Y138" i="41"/>
  <c r="X138" i="41"/>
  <c r="W138" i="41"/>
  <c r="U138" i="41"/>
  <c r="T138" i="41"/>
  <c r="R138" i="41"/>
  <c r="B138" i="41"/>
  <c r="AB137" i="41"/>
  <c r="Z137" i="41"/>
  <c r="Y137" i="41"/>
  <c r="X137" i="41"/>
  <c r="W137" i="41"/>
  <c r="U137" i="41"/>
  <c r="T137" i="41"/>
  <c r="R137" i="41"/>
  <c r="B137" i="41"/>
  <c r="AB136" i="41"/>
  <c r="Z136" i="41"/>
  <c r="Y136" i="41"/>
  <c r="X136" i="41"/>
  <c r="W136" i="41"/>
  <c r="U136" i="41"/>
  <c r="T136" i="41"/>
  <c r="R136" i="41"/>
  <c r="B136" i="41"/>
  <c r="AB135" i="41"/>
  <c r="Z135" i="41"/>
  <c r="Y135" i="41"/>
  <c r="X135" i="41"/>
  <c r="W135" i="41"/>
  <c r="U135" i="41"/>
  <c r="T135" i="41"/>
  <c r="R135" i="41"/>
  <c r="B135" i="41"/>
  <c r="AB134" i="41"/>
  <c r="Z134" i="41"/>
  <c r="Y134" i="41"/>
  <c r="X134" i="41"/>
  <c r="W134" i="41"/>
  <c r="U134" i="41"/>
  <c r="T134" i="41"/>
  <c r="R134" i="41"/>
  <c r="B134" i="41"/>
  <c r="AB133" i="41"/>
  <c r="Z133" i="41"/>
  <c r="Y133" i="41"/>
  <c r="X133" i="41"/>
  <c r="W133" i="41"/>
  <c r="U133" i="41"/>
  <c r="T133" i="41"/>
  <c r="R133" i="41"/>
  <c r="B133" i="41"/>
  <c r="AB132" i="41"/>
  <c r="Z132" i="41"/>
  <c r="Y132" i="41"/>
  <c r="X132" i="41"/>
  <c r="W132" i="41"/>
  <c r="U132" i="41"/>
  <c r="T132" i="41"/>
  <c r="R132" i="41"/>
  <c r="B132" i="41"/>
  <c r="AB131" i="41"/>
  <c r="Z131" i="41"/>
  <c r="Y131" i="41"/>
  <c r="X131" i="41"/>
  <c r="W131" i="41"/>
  <c r="U131" i="41"/>
  <c r="T131" i="41"/>
  <c r="R131" i="41"/>
  <c r="B131" i="41"/>
  <c r="AB130" i="41"/>
  <c r="Z130" i="41"/>
  <c r="Y130" i="41"/>
  <c r="X130" i="41"/>
  <c r="W130" i="41"/>
  <c r="U130" i="41"/>
  <c r="T130" i="41"/>
  <c r="R130" i="41"/>
  <c r="B130" i="41"/>
  <c r="AB129" i="41"/>
  <c r="Z129" i="41"/>
  <c r="Y129" i="41"/>
  <c r="X129" i="41"/>
  <c r="W129" i="41"/>
  <c r="U129" i="41"/>
  <c r="T129" i="41"/>
  <c r="R129" i="41"/>
  <c r="B129" i="41"/>
  <c r="AB128" i="41"/>
  <c r="Z128" i="41"/>
  <c r="Y128" i="41"/>
  <c r="X128" i="41"/>
  <c r="W128" i="41"/>
  <c r="U128" i="41"/>
  <c r="T128" i="41"/>
  <c r="R128" i="41"/>
  <c r="B128" i="41"/>
  <c r="AB127" i="41"/>
  <c r="Z127" i="41"/>
  <c r="Y127" i="41"/>
  <c r="X127" i="41"/>
  <c r="W127" i="41"/>
  <c r="U127" i="41"/>
  <c r="T127" i="41"/>
  <c r="R127" i="41"/>
  <c r="B127" i="41"/>
  <c r="AB126" i="41"/>
  <c r="Z126" i="41"/>
  <c r="Y126" i="41"/>
  <c r="X126" i="41"/>
  <c r="W126" i="41"/>
  <c r="U126" i="41"/>
  <c r="T126" i="41"/>
  <c r="R126" i="41"/>
  <c r="B126" i="41"/>
  <c r="AB125" i="41"/>
  <c r="Z125" i="41"/>
  <c r="Y125" i="41"/>
  <c r="X125" i="41"/>
  <c r="W125" i="41"/>
  <c r="U125" i="41"/>
  <c r="T125" i="41"/>
  <c r="R125" i="41"/>
  <c r="B125" i="41"/>
  <c r="AB124" i="41"/>
  <c r="Z124" i="41"/>
  <c r="Y124" i="41"/>
  <c r="X124" i="41"/>
  <c r="W124" i="41"/>
  <c r="U124" i="41"/>
  <c r="T124" i="41"/>
  <c r="R124" i="41"/>
  <c r="B124" i="41"/>
  <c r="AB123" i="41"/>
  <c r="Z123" i="41"/>
  <c r="Y123" i="41"/>
  <c r="X123" i="41"/>
  <c r="W123" i="41"/>
  <c r="U123" i="41"/>
  <c r="T123" i="41"/>
  <c r="R123" i="41"/>
  <c r="B123" i="41"/>
  <c r="AB122" i="41"/>
  <c r="Z122" i="41"/>
  <c r="Y122" i="41"/>
  <c r="X122" i="41"/>
  <c r="W122" i="41"/>
  <c r="U122" i="41"/>
  <c r="T122" i="41"/>
  <c r="R122" i="41"/>
  <c r="B122" i="41"/>
  <c r="AB121" i="41"/>
  <c r="Z121" i="41"/>
  <c r="Y121" i="41"/>
  <c r="X121" i="41"/>
  <c r="W121" i="41"/>
  <c r="U121" i="41"/>
  <c r="T121" i="41"/>
  <c r="R121" i="41"/>
  <c r="B121" i="41"/>
  <c r="AB120" i="41"/>
  <c r="Z120" i="41"/>
  <c r="Y120" i="41"/>
  <c r="X120" i="41"/>
  <c r="W120" i="41"/>
  <c r="U120" i="41"/>
  <c r="T120" i="41"/>
  <c r="R120" i="41"/>
  <c r="B120" i="41"/>
  <c r="AB119" i="41"/>
  <c r="Z119" i="41"/>
  <c r="Y119" i="41"/>
  <c r="X119" i="41"/>
  <c r="W119" i="41"/>
  <c r="U119" i="41"/>
  <c r="T119" i="41"/>
  <c r="R119" i="41"/>
  <c r="B119" i="41"/>
  <c r="AB118" i="41"/>
  <c r="Z118" i="41"/>
  <c r="Y118" i="41"/>
  <c r="X118" i="41"/>
  <c r="W118" i="41"/>
  <c r="U118" i="41"/>
  <c r="T118" i="41"/>
  <c r="R118" i="41"/>
  <c r="B118" i="41"/>
  <c r="AB117" i="41"/>
  <c r="Z117" i="41"/>
  <c r="Y117" i="41"/>
  <c r="X117" i="41"/>
  <c r="W117" i="41"/>
  <c r="U117" i="41"/>
  <c r="T117" i="41"/>
  <c r="R117" i="41"/>
  <c r="B117" i="41"/>
  <c r="AB116" i="41"/>
  <c r="Z116" i="41"/>
  <c r="Y116" i="41"/>
  <c r="X116" i="41"/>
  <c r="W116" i="41"/>
  <c r="U116" i="41"/>
  <c r="T116" i="41"/>
  <c r="R116" i="41"/>
  <c r="B116" i="41"/>
  <c r="AB115" i="41"/>
  <c r="Z115" i="41"/>
  <c r="Y115" i="41"/>
  <c r="X115" i="41"/>
  <c r="W115" i="41"/>
  <c r="U115" i="41"/>
  <c r="T115" i="41"/>
  <c r="R115" i="41"/>
  <c r="B115" i="41"/>
  <c r="AB114" i="41"/>
  <c r="Z114" i="41"/>
  <c r="Y114" i="41"/>
  <c r="X114" i="41"/>
  <c r="W114" i="41"/>
  <c r="U114" i="41"/>
  <c r="T114" i="41"/>
  <c r="R114" i="41"/>
  <c r="B114" i="41"/>
  <c r="AB113" i="41"/>
  <c r="Z113" i="41"/>
  <c r="Y113" i="41"/>
  <c r="X113" i="41"/>
  <c r="W113" i="41"/>
  <c r="U113" i="41"/>
  <c r="T113" i="41"/>
  <c r="R113" i="41"/>
  <c r="B113" i="41"/>
  <c r="AB112" i="41"/>
  <c r="Z112" i="41"/>
  <c r="Y112" i="41"/>
  <c r="X112" i="41"/>
  <c r="W112" i="41"/>
  <c r="U112" i="41"/>
  <c r="T112" i="41"/>
  <c r="R112" i="41"/>
  <c r="B112" i="41"/>
  <c r="AB111" i="41"/>
  <c r="Z111" i="41"/>
  <c r="Y111" i="41"/>
  <c r="X111" i="41"/>
  <c r="W111" i="41"/>
  <c r="U111" i="41"/>
  <c r="T111" i="41"/>
  <c r="R111" i="41"/>
  <c r="B111" i="41"/>
  <c r="AB110" i="41"/>
  <c r="Z110" i="41"/>
  <c r="Y110" i="41"/>
  <c r="X110" i="41"/>
  <c r="W110" i="41"/>
  <c r="U110" i="41"/>
  <c r="T110" i="41"/>
  <c r="R110" i="41"/>
  <c r="B110" i="41"/>
  <c r="AB109" i="41"/>
  <c r="Z109" i="41"/>
  <c r="Y109" i="41"/>
  <c r="X109" i="41"/>
  <c r="W109" i="41"/>
  <c r="U109" i="41"/>
  <c r="T109" i="41"/>
  <c r="R109" i="41"/>
  <c r="B109" i="41"/>
  <c r="AB108" i="41"/>
  <c r="Z108" i="41"/>
  <c r="Y108" i="41"/>
  <c r="X108" i="41"/>
  <c r="W108" i="41"/>
  <c r="U108" i="41"/>
  <c r="T108" i="41"/>
  <c r="R108" i="41"/>
  <c r="B108" i="41"/>
  <c r="AB107" i="41"/>
  <c r="Z107" i="41"/>
  <c r="Y107" i="41"/>
  <c r="X107" i="41"/>
  <c r="W107" i="41"/>
  <c r="U107" i="41"/>
  <c r="T107" i="41"/>
  <c r="R107" i="41"/>
  <c r="B107" i="41"/>
  <c r="AB106" i="41"/>
  <c r="Z106" i="41"/>
  <c r="Y106" i="41"/>
  <c r="X106" i="41"/>
  <c r="W106" i="41"/>
  <c r="U106" i="41"/>
  <c r="T106" i="41"/>
  <c r="R106" i="41"/>
  <c r="B106" i="41"/>
  <c r="AB105" i="41"/>
  <c r="Z105" i="41"/>
  <c r="Y105" i="41"/>
  <c r="X105" i="41"/>
  <c r="W105" i="41"/>
  <c r="U105" i="41"/>
  <c r="T105" i="41"/>
  <c r="R105" i="41"/>
  <c r="B105" i="41"/>
  <c r="AB104" i="41"/>
  <c r="Z104" i="41"/>
  <c r="Y104" i="41"/>
  <c r="X104" i="41"/>
  <c r="W104" i="41"/>
  <c r="U104" i="41"/>
  <c r="T104" i="41"/>
  <c r="R104" i="41"/>
  <c r="B104" i="41"/>
  <c r="AB103" i="41"/>
  <c r="Z103" i="41"/>
  <c r="Y103" i="41"/>
  <c r="X103" i="41"/>
  <c r="W103" i="41"/>
  <c r="U103" i="41"/>
  <c r="T103" i="41"/>
  <c r="R103" i="41"/>
  <c r="B103" i="41"/>
  <c r="AB102" i="41"/>
  <c r="Z102" i="41"/>
  <c r="Y102" i="41"/>
  <c r="X102" i="41"/>
  <c r="W102" i="41"/>
  <c r="U102" i="41"/>
  <c r="T102" i="41"/>
  <c r="R102" i="41"/>
  <c r="B102" i="41"/>
  <c r="AB101" i="41"/>
  <c r="Z101" i="41"/>
  <c r="Y101" i="41"/>
  <c r="X101" i="41"/>
  <c r="W101" i="41"/>
  <c r="U101" i="41"/>
  <c r="T101" i="41"/>
  <c r="R101" i="41"/>
  <c r="B101" i="41"/>
  <c r="AB100" i="41"/>
  <c r="Z100" i="41"/>
  <c r="Y100" i="41"/>
  <c r="X100" i="41"/>
  <c r="W100" i="41"/>
  <c r="U100" i="41"/>
  <c r="T100" i="41"/>
  <c r="R100" i="41"/>
  <c r="B100" i="41"/>
  <c r="AB99" i="41"/>
  <c r="Z99" i="41"/>
  <c r="Y99" i="41"/>
  <c r="X99" i="41"/>
  <c r="W99" i="41"/>
  <c r="U99" i="41"/>
  <c r="T99" i="41"/>
  <c r="R99" i="41"/>
  <c r="B99" i="41"/>
  <c r="AB98" i="41"/>
  <c r="Z98" i="41"/>
  <c r="Y98" i="41"/>
  <c r="X98" i="41"/>
  <c r="W98" i="41"/>
  <c r="U98" i="41"/>
  <c r="T98" i="41"/>
  <c r="R98" i="41"/>
  <c r="B98" i="41"/>
  <c r="AB97" i="41"/>
  <c r="Z97" i="41"/>
  <c r="Y97" i="41"/>
  <c r="X97" i="41"/>
  <c r="W97" i="41"/>
  <c r="U97" i="41"/>
  <c r="T97" i="41"/>
  <c r="R97" i="41"/>
  <c r="B97" i="41"/>
  <c r="AB96" i="41"/>
  <c r="Z96" i="41"/>
  <c r="Y96" i="41"/>
  <c r="X96" i="41"/>
  <c r="W96" i="41"/>
  <c r="U96" i="41"/>
  <c r="T96" i="41"/>
  <c r="R96" i="41"/>
  <c r="B96" i="41"/>
  <c r="AB95" i="41"/>
  <c r="Z95" i="41"/>
  <c r="Y95" i="41"/>
  <c r="X95" i="41"/>
  <c r="W95" i="41"/>
  <c r="U95" i="41"/>
  <c r="T95" i="41"/>
  <c r="R95" i="41"/>
  <c r="B95" i="41"/>
  <c r="AB94" i="41"/>
  <c r="Z94" i="41"/>
  <c r="Y94" i="41"/>
  <c r="X94" i="41"/>
  <c r="W94" i="41"/>
  <c r="U94" i="41"/>
  <c r="T94" i="41"/>
  <c r="R94" i="41"/>
  <c r="B94" i="41"/>
  <c r="AB93" i="41"/>
  <c r="Z93" i="41"/>
  <c r="Y93" i="41"/>
  <c r="X93" i="41"/>
  <c r="W93" i="41"/>
  <c r="U93" i="41"/>
  <c r="T93" i="41"/>
  <c r="R93" i="41"/>
  <c r="B93" i="41"/>
  <c r="AB92" i="41"/>
  <c r="Z92" i="41"/>
  <c r="Y92" i="41"/>
  <c r="X92" i="41"/>
  <c r="W92" i="41"/>
  <c r="U92" i="41"/>
  <c r="T92" i="41"/>
  <c r="R92" i="41"/>
  <c r="B92" i="41"/>
  <c r="AB91" i="41"/>
  <c r="Z91" i="41"/>
  <c r="Y91" i="41"/>
  <c r="X91" i="41"/>
  <c r="W91" i="41"/>
  <c r="U91" i="41"/>
  <c r="T91" i="41"/>
  <c r="R91" i="41"/>
  <c r="B91" i="41"/>
  <c r="AB90" i="41"/>
  <c r="Z90" i="41"/>
  <c r="Y90" i="41"/>
  <c r="X90" i="41"/>
  <c r="W90" i="41"/>
  <c r="U90" i="41"/>
  <c r="T90" i="41"/>
  <c r="R90" i="41"/>
  <c r="B90" i="41"/>
  <c r="AB89" i="41"/>
  <c r="Z89" i="41"/>
  <c r="Y89" i="41"/>
  <c r="X89" i="41"/>
  <c r="W89" i="41"/>
  <c r="U89" i="41"/>
  <c r="T89" i="41"/>
  <c r="R89" i="41"/>
  <c r="B89" i="41"/>
  <c r="AB88" i="41"/>
  <c r="Z88" i="41"/>
  <c r="Y88" i="41"/>
  <c r="X88" i="41"/>
  <c r="W88" i="41"/>
  <c r="U88" i="41"/>
  <c r="T88" i="41"/>
  <c r="R88" i="41"/>
  <c r="B88" i="41"/>
  <c r="AB87" i="41"/>
  <c r="Z87" i="41"/>
  <c r="Y87" i="41"/>
  <c r="X87" i="41"/>
  <c r="W87" i="41"/>
  <c r="U87" i="41"/>
  <c r="T87" i="41"/>
  <c r="R87" i="41"/>
  <c r="B87" i="41"/>
  <c r="AB86" i="41"/>
  <c r="Z86" i="41"/>
  <c r="Y86" i="41"/>
  <c r="X86" i="41"/>
  <c r="W86" i="41"/>
  <c r="U86" i="41"/>
  <c r="T86" i="41"/>
  <c r="R86" i="41"/>
  <c r="B86" i="41"/>
  <c r="AB85" i="41"/>
  <c r="Z85" i="41"/>
  <c r="Y85" i="41"/>
  <c r="X85" i="41"/>
  <c r="W85" i="41"/>
  <c r="U85" i="41"/>
  <c r="T85" i="41"/>
  <c r="R85" i="41"/>
  <c r="B85" i="41"/>
  <c r="AB84" i="41"/>
  <c r="Z84" i="41"/>
  <c r="Y84" i="41"/>
  <c r="X84" i="41"/>
  <c r="W84" i="41"/>
  <c r="U84" i="41"/>
  <c r="T84" i="41"/>
  <c r="R84" i="41"/>
  <c r="B84" i="41"/>
  <c r="AB83" i="41"/>
  <c r="Z83" i="41"/>
  <c r="Y83" i="41"/>
  <c r="X83" i="41"/>
  <c r="W83" i="41"/>
  <c r="U83" i="41"/>
  <c r="T83" i="41"/>
  <c r="R83" i="41"/>
  <c r="B83" i="41"/>
  <c r="AB82" i="41"/>
  <c r="Z82" i="41"/>
  <c r="Y82" i="41"/>
  <c r="X82" i="41"/>
  <c r="W82" i="41"/>
  <c r="U82" i="41"/>
  <c r="T82" i="41"/>
  <c r="R82" i="41"/>
  <c r="B82" i="41"/>
  <c r="AB81" i="41"/>
  <c r="Z81" i="41"/>
  <c r="Y81" i="41"/>
  <c r="X81" i="41"/>
  <c r="W81" i="41"/>
  <c r="U81" i="41"/>
  <c r="T81" i="41"/>
  <c r="R81" i="41"/>
  <c r="B81" i="41"/>
  <c r="AB80" i="41"/>
  <c r="Z80" i="41"/>
  <c r="Y80" i="41"/>
  <c r="X80" i="41"/>
  <c r="W80" i="41"/>
  <c r="U80" i="41"/>
  <c r="T80" i="41"/>
  <c r="R80" i="41"/>
  <c r="B80" i="41"/>
  <c r="AB79" i="41"/>
  <c r="Z79" i="41"/>
  <c r="Y79" i="41"/>
  <c r="X79" i="41"/>
  <c r="W79" i="41"/>
  <c r="U79" i="41"/>
  <c r="T79" i="41"/>
  <c r="R79" i="41"/>
  <c r="B79" i="41"/>
  <c r="AB78" i="41"/>
  <c r="Z78" i="41"/>
  <c r="Y78" i="41"/>
  <c r="X78" i="41"/>
  <c r="W78" i="41"/>
  <c r="U78" i="41"/>
  <c r="T78" i="41"/>
  <c r="R78" i="41"/>
  <c r="B78" i="41"/>
  <c r="AB77" i="41"/>
  <c r="Z77" i="41"/>
  <c r="Y77" i="41"/>
  <c r="X77" i="41"/>
  <c r="W77" i="41"/>
  <c r="U77" i="41"/>
  <c r="T77" i="41"/>
  <c r="R77" i="41"/>
  <c r="B77" i="41"/>
  <c r="AB76" i="41"/>
  <c r="Z76" i="41"/>
  <c r="Y76" i="41"/>
  <c r="X76" i="41"/>
  <c r="W76" i="41"/>
  <c r="U76" i="41"/>
  <c r="T76" i="41"/>
  <c r="R76" i="41"/>
  <c r="B76" i="41"/>
  <c r="AB75" i="41"/>
  <c r="Z75" i="41"/>
  <c r="Y75" i="41"/>
  <c r="X75" i="41"/>
  <c r="W75" i="41"/>
  <c r="U75" i="41"/>
  <c r="T75" i="41"/>
  <c r="R75" i="41"/>
  <c r="B75" i="41"/>
  <c r="AB74" i="41"/>
  <c r="Z74" i="41"/>
  <c r="Y74" i="41"/>
  <c r="X74" i="41"/>
  <c r="W74" i="41"/>
  <c r="U74" i="41"/>
  <c r="T74" i="41"/>
  <c r="R74" i="41"/>
  <c r="B74" i="41"/>
  <c r="AB73" i="41"/>
  <c r="Z73" i="41"/>
  <c r="Y73" i="41"/>
  <c r="X73" i="41"/>
  <c r="W73" i="41"/>
  <c r="U73" i="41"/>
  <c r="T73" i="41"/>
  <c r="R73" i="41"/>
  <c r="B73" i="41"/>
  <c r="AB72" i="41"/>
  <c r="Z72" i="41"/>
  <c r="Y72" i="41"/>
  <c r="X72" i="41"/>
  <c r="W72" i="41"/>
  <c r="U72" i="41"/>
  <c r="T72" i="41"/>
  <c r="R72" i="41"/>
  <c r="B72" i="41"/>
  <c r="AB71" i="41"/>
  <c r="Z71" i="41"/>
  <c r="Y71" i="41"/>
  <c r="X71" i="41"/>
  <c r="W71" i="41"/>
  <c r="U71" i="41"/>
  <c r="T71" i="41"/>
  <c r="R71" i="41"/>
  <c r="B71" i="41"/>
  <c r="AB70" i="41"/>
  <c r="Z70" i="41"/>
  <c r="Y70" i="41"/>
  <c r="X70" i="41"/>
  <c r="W70" i="41"/>
  <c r="U70" i="41"/>
  <c r="T70" i="41"/>
  <c r="R70" i="41"/>
  <c r="B70" i="41"/>
  <c r="AB69" i="41"/>
  <c r="Z69" i="41"/>
  <c r="Y69" i="41"/>
  <c r="X69" i="41"/>
  <c r="W69" i="41"/>
  <c r="U69" i="41"/>
  <c r="T69" i="41"/>
  <c r="R69" i="41"/>
  <c r="B69" i="41"/>
  <c r="AB68" i="41"/>
  <c r="Z68" i="41"/>
  <c r="Y68" i="41"/>
  <c r="X68" i="41"/>
  <c r="W68" i="41"/>
  <c r="U68" i="41"/>
  <c r="T68" i="41"/>
  <c r="R68" i="41"/>
  <c r="B68" i="41"/>
  <c r="AB67" i="41"/>
  <c r="Z67" i="41"/>
  <c r="Y67" i="41"/>
  <c r="X67" i="41"/>
  <c r="W67" i="41"/>
  <c r="U67" i="41"/>
  <c r="T67" i="41"/>
  <c r="R67" i="41"/>
  <c r="B67" i="41"/>
  <c r="AB66" i="41"/>
  <c r="Z66" i="41"/>
  <c r="Y66" i="41"/>
  <c r="X66" i="41"/>
  <c r="W66" i="41"/>
  <c r="U66" i="41"/>
  <c r="T66" i="41"/>
  <c r="R66" i="41"/>
  <c r="B66" i="41"/>
  <c r="AB65" i="41"/>
  <c r="Z65" i="41"/>
  <c r="Y65" i="41"/>
  <c r="X65" i="41"/>
  <c r="W65" i="41"/>
  <c r="U65" i="41"/>
  <c r="T65" i="41"/>
  <c r="R65" i="41"/>
  <c r="B65" i="41"/>
  <c r="AB64" i="41"/>
  <c r="Z64" i="41"/>
  <c r="Y64" i="41"/>
  <c r="X64" i="41"/>
  <c r="W64" i="41"/>
  <c r="U64" i="41"/>
  <c r="T64" i="41"/>
  <c r="R64" i="41"/>
  <c r="B64" i="41"/>
  <c r="AB63" i="41"/>
  <c r="Z63" i="41"/>
  <c r="Y63" i="41"/>
  <c r="X63" i="41"/>
  <c r="W63" i="41"/>
  <c r="U63" i="41"/>
  <c r="T63" i="41"/>
  <c r="R63" i="41"/>
  <c r="B63" i="41"/>
  <c r="AB62" i="41"/>
  <c r="Z62" i="41"/>
  <c r="Y62" i="41"/>
  <c r="X62" i="41"/>
  <c r="W62" i="41"/>
  <c r="U62" i="41"/>
  <c r="T62" i="41"/>
  <c r="R62" i="41"/>
  <c r="B62" i="41"/>
  <c r="AB61" i="41"/>
  <c r="Z61" i="41"/>
  <c r="Y61" i="41"/>
  <c r="X61" i="41"/>
  <c r="W61" i="41"/>
  <c r="U61" i="41"/>
  <c r="T61" i="41"/>
  <c r="R61" i="41"/>
  <c r="B61" i="41"/>
  <c r="AB60" i="41"/>
  <c r="Z60" i="41"/>
  <c r="Y60" i="41"/>
  <c r="X60" i="41"/>
  <c r="W60" i="41"/>
  <c r="U60" i="41"/>
  <c r="T60" i="41"/>
  <c r="R60" i="41"/>
  <c r="B60" i="41"/>
  <c r="AB59" i="41"/>
  <c r="Z59" i="41"/>
  <c r="Y59" i="41"/>
  <c r="X59" i="41"/>
  <c r="W59" i="41"/>
  <c r="U59" i="41"/>
  <c r="T59" i="41"/>
  <c r="R59" i="41"/>
  <c r="B59" i="41"/>
  <c r="AB58" i="41"/>
  <c r="Z58" i="41"/>
  <c r="Y58" i="41"/>
  <c r="X58" i="41"/>
  <c r="W58" i="41"/>
  <c r="U58" i="41"/>
  <c r="T58" i="41"/>
  <c r="R58" i="41"/>
  <c r="B58" i="41"/>
  <c r="AB57" i="41"/>
  <c r="Z57" i="41"/>
  <c r="Y57" i="41"/>
  <c r="X57" i="41"/>
  <c r="W57" i="41"/>
  <c r="U57" i="41"/>
  <c r="T57" i="41"/>
  <c r="R57" i="41"/>
  <c r="B57" i="41"/>
  <c r="AB56" i="41"/>
  <c r="Z56" i="41"/>
  <c r="Y56" i="41"/>
  <c r="X56" i="41"/>
  <c r="W56" i="41"/>
  <c r="U56" i="41"/>
  <c r="T56" i="41"/>
  <c r="R56" i="41"/>
  <c r="B56" i="41"/>
  <c r="AB55" i="41"/>
  <c r="Z55" i="41"/>
  <c r="Y55" i="41"/>
  <c r="X55" i="41"/>
  <c r="W55" i="41"/>
  <c r="U55" i="41"/>
  <c r="T55" i="41"/>
  <c r="R55" i="41"/>
  <c r="B55" i="41"/>
  <c r="AB54" i="41"/>
  <c r="Z54" i="41"/>
  <c r="Y54" i="41"/>
  <c r="X54" i="41"/>
  <c r="W54" i="41"/>
  <c r="U54" i="41"/>
  <c r="T54" i="41"/>
  <c r="R54" i="41"/>
  <c r="B54" i="41"/>
  <c r="AB53" i="41"/>
  <c r="Z53" i="41"/>
  <c r="Y53" i="41"/>
  <c r="X53" i="41"/>
  <c r="W53" i="41"/>
  <c r="U53" i="41"/>
  <c r="T53" i="41"/>
  <c r="R53" i="41"/>
  <c r="B53" i="41"/>
  <c r="AB52" i="41"/>
  <c r="Z52" i="41"/>
  <c r="Y52" i="41"/>
  <c r="X52" i="41"/>
  <c r="W52" i="41"/>
  <c r="U52" i="41"/>
  <c r="T52" i="41"/>
  <c r="R52" i="41"/>
  <c r="B52" i="41"/>
  <c r="AB51" i="41"/>
  <c r="Z51" i="41"/>
  <c r="Y51" i="41"/>
  <c r="X51" i="41"/>
  <c r="W51" i="41"/>
  <c r="U51" i="41"/>
  <c r="T51" i="41"/>
  <c r="R51" i="41"/>
  <c r="B51" i="41"/>
  <c r="AB50" i="41"/>
  <c r="Z50" i="41"/>
  <c r="Y50" i="41"/>
  <c r="X50" i="41"/>
  <c r="W50" i="41"/>
  <c r="U50" i="41"/>
  <c r="T50" i="41"/>
  <c r="R50" i="41"/>
  <c r="B50" i="41"/>
  <c r="AB49" i="41"/>
  <c r="Z49" i="41"/>
  <c r="Y49" i="41"/>
  <c r="X49" i="41"/>
  <c r="W49" i="41"/>
  <c r="U49" i="41"/>
  <c r="T49" i="41"/>
  <c r="R49" i="41"/>
  <c r="B49" i="41"/>
  <c r="AB48" i="41"/>
  <c r="Z48" i="41"/>
  <c r="Y48" i="41"/>
  <c r="X48" i="41"/>
  <c r="W48" i="41"/>
  <c r="U48" i="41"/>
  <c r="T48" i="41"/>
  <c r="R48" i="41"/>
  <c r="B48" i="41"/>
  <c r="AB47" i="41"/>
  <c r="Z47" i="41"/>
  <c r="Y47" i="41"/>
  <c r="X47" i="41"/>
  <c r="W47" i="41"/>
  <c r="U47" i="41"/>
  <c r="T47" i="41"/>
  <c r="R47" i="41"/>
  <c r="B47" i="41"/>
  <c r="AB46" i="41"/>
  <c r="Z46" i="41"/>
  <c r="Y46" i="41"/>
  <c r="X46" i="41"/>
  <c r="W46" i="41"/>
  <c r="U46" i="41"/>
  <c r="T46" i="41"/>
  <c r="R46" i="41"/>
  <c r="B46" i="41"/>
  <c r="AB45" i="41"/>
  <c r="Z45" i="41"/>
  <c r="Y45" i="41"/>
  <c r="X45" i="41"/>
  <c r="W45" i="41"/>
  <c r="U45" i="41"/>
  <c r="T45" i="41"/>
  <c r="R45" i="41"/>
  <c r="B45" i="41"/>
  <c r="AB44" i="41"/>
  <c r="Z44" i="41"/>
  <c r="Y44" i="41"/>
  <c r="X44" i="41"/>
  <c r="W44" i="41"/>
  <c r="U44" i="41"/>
  <c r="T44" i="41"/>
  <c r="R44" i="41"/>
  <c r="B44" i="41"/>
  <c r="AB43" i="41"/>
  <c r="Z43" i="41"/>
  <c r="Y43" i="41"/>
  <c r="X43" i="41"/>
  <c r="W43" i="41"/>
  <c r="U43" i="41"/>
  <c r="T43" i="41"/>
  <c r="R43" i="41"/>
  <c r="B43" i="41"/>
  <c r="AB42" i="41"/>
  <c r="Z42" i="41"/>
  <c r="Y42" i="41"/>
  <c r="X42" i="41"/>
  <c r="W42" i="41"/>
  <c r="U42" i="41"/>
  <c r="T42" i="41"/>
  <c r="R42" i="41"/>
  <c r="B42" i="41"/>
  <c r="AB41" i="41"/>
  <c r="Z41" i="41"/>
  <c r="Y41" i="41"/>
  <c r="X41" i="41"/>
  <c r="W41" i="41"/>
  <c r="U41" i="41"/>
  <c r="T41" i="41"/>
  <c r="R41" i="41"/>
  <c r="B41" i="41"/>
  <c r="AB40" i="41"/>
  <c r="Z40" i="41"/>
  <c r="Y40" i="41"/>
  <c r="X40" i="41"/>
  <c r="W40" i="41"/>
  <c r="U40" i="41"/>
  <c r="T40" i="41"/>
  <c r="R40" i="41"/>
  <c r="B40" i="41"/>
  <c r="AB39" i="41"/>
  <c r="Z39" i="41"/>
  <c r="Y39" i="41"/>
  <c r="X39" i="41"/>
  <c r="W39" i="41"/>
  <c r="U39" i="41"/>
  <c r="T39" i="41"/>
  <c r="R39" i="41"/>
  <c r="B39" i="41"/>
  <c r="AB38" i="41"/>
  <c r="Z38" i="41"/>
  <c r="Y38" i="41"/>
  <c r="X38" i="41"/>
  <c r="W38" i="41"/>
  <c r="U38" i="41"/>
  <c r="T38" i="41"/>
  <c r="R38" i="41"/>
  <c r="B38" i="41"/>
  <c r="AB37" i="41"/>
  <c r="Z37" i="41"/>
  <c r="Y37" i="41"/>
  <c r="X37" i="41"/>
  <c r="W37" i="41"/>
  <c r="U37" i="41"/>
  <c r="T37" i="41"/>
  <c r="R37" i="41"/>
  <c r="B37" i="41"/>
  <c r="AB36" i="41"/>
  <c r="Z36" i="41"/>
  <c r="Y36" i="41"/>
  <c r="X36" i="41"/>
  <c r="W36" i="41"/>
  <c r="U36" i="41"/>
  <c r="T36" i="41"/>
  <c r="R36" i="41"/>
  <c r="B36" i="41"/>
  <c r="AB35" i="41"/>
  <c r="Z35" i="41"/>
  <c r="Y35" i="41"/>
  <c r="X35" i="41"/>
  <c r="W35" i="41"/>
  <c r="U35" i="41"/>
  <c r="T35" i="41"/>
  <c r="R35" i="41"/>
  <c r="B35" i="41"/>
  <c r="AB34" i="41"/>
  <c r="Z34" i="41"/>
  <c r="Y34" i="41"/>
  <c r="X34" i="41"/>
  <c r="W34" i="41"/>
  <c r="U34" i="41"/>
  <c r="T34" i="41"/>
  <c r="R34" i="41"/>
  <c r="B34" i="41"/>
  <c r="AB33" i="41"/>
  <c r="Z33" i="41"/>
  <c r="Y33" i="41"/>
  <c r="X33" i="41"/>
  <c r="W33" i="41"/>
  <c r="U33" i="41"/>
  <c r="T33" i="41"/>
  <c r="R33" i="41"/>
  <c r="B33" i="41"/>
  <c r="AB32" i="41"/>
  <c r="Z32" i="41"/>
  <c r="Y32" i="41"/>
  <c r="X32" i="41"/>
  <c r="W32" i="41"/>
  <c r="U32" i="41"/>
  <c r="T32" i="41"/>
  <c r="R32" i="41"/>
  <c r="B32" i="41"/>
  <c r="AB31" i="41"/>
  <c r="Z31" i="41"/>
  <c r="Y31" i="41"/>
  <c r="X31" i="41"/>
  <c r="W31" i="41"/>
  <c r="U31" i="41"/>
  <c r="T31" i="41"/>
  <c r="R31" i="41"/>
  <c r="B31" i="41"/>
  <c r="AB30" i="41"/>
  <c r="Z30" i="41"/>
  <c r="Y30" i="41"/>
  <c r="X30" i="41"/>
  <c r="W30" i="41"/>
  <c r="U30" i="41"/>
  <c r="T30" i="41"/>
  <c r="R30" i="41"/>
  <c r="B30" i="41"/>
  <c r="AB29" i="41"/>
  <c r="Z29" i="41"/>
  <c r="Y29" i="41"/>
  <c r="X29" i="41"/>
  <c r="W29" i="41"/>
  <c r="U29" i="41"/>
  <c r="T29" i="41"/>
  <c r="R29" i="41"/>
  <c r="B29" i="41"/>
  <c r="AB28" i="41"/>
  <c r="Z28" i="41"/>
  <c r="Y28" i="41"/>
  <c r="X28" i="41"/>
  <c r="W28" i="41"/>
  <c r="U28" i="41"/>
  <c r="T28" i="41"/>
  <c r="R28" i="41"/>
  <c r="B28" i="41"/>
  <c r="AB27" i="41"/>
  <c r="Z27" i="41"/>
  <c r="Y27" i="41"/>
  <c r="X27" i="41"/>
  <c r="W27" i="41"/>
  <c r="U27" i="41"/>
  <c r="T27" i="41"/>
  <c r="R27" i="41"/>
  <c r="B27" i="41"/>
  <c r="AB26" i="41"/>
  <c r="Z26" i="41"/>
  <c r="Y26" i="41"/>
  <c r="X26" i="41"/>
  <c r="W26" i="41"/>
  <c r="U26" i="41"/>
  <c r="T26" i="41"/>
  <c r="R26" i="41"/>
  <c r="B26" i="41"/>
  <c r="AB25" i="41"/>
  <c r="Z25" i="41"/>
  <c r="Y25" i="41"/>
  <c r="X25" i="41"/>
  <c r="W25" i="41"/>
  <c r="U25" i="41"/>
  <c r="T25" i="41"/>
  <c r="R25" i="41"/>
  <c r="B25" i="41"/>
  <c r="AB24" i="41"/>
  <c r="Z24" i="41"/>
  <c r="Y24" i="41"/>
  <c r="X24" i="41"/>
  <c r="W24" i="41"/>
  <c r="U24" i="41"/>
  <c r="T24" i="41"/>
  <c r="R24" i="41"/>
  <c r="B24" i="41"/>
  <c r="AB23" i="41"/>
  <c r="Z23" i="41"/>
  <c r="Y23" i="41"/>
  <c r="X23" i="41"/>
  <c r="W23" i="41"/>
  <c r="U23" i="41"/>
  <c r="T23" i="41"/>
  <c r="R23" i="41"/>
  <c r="B23" i="41"/>
  <c r="AB22" i="41"/>
  <c r="Z22" i="41"/>
  <c r="Y22" i="41"/>
  <c r="X22" i="41"/>
  <c r="W22" i="41"/>
  <c r="U22" i="41"/>
  <c r="T22" i="41"/>
  <c r="R22" i="41"/>
  <c r="B22" i="41"/>
  <c r="AB21" i="41"/>
  <c r="Z21" i="41"/>
  <c r="Y21" i="41"/>
  <c r="X21" i="41"/>
  <c r="W21" i="41"/>
  <c r="U21" i="41"/>
  <c r="T21" i="41"/>
  <c r="R21" i="41"/>
  <c r="B21" i="41"/>
  <c r="AB20" i="41"/>
  <c r="Z20" i="41"/>
  <c r="Y20" i="41"/>
  <c r="X20" i="41"/>
  <c r="W20" i="41"/>
  <c r="U20" i="41"/>
  <c r="T20" i="41"/>
  <c r="R20" i="41"/>
  <c r="B20" i="41"/>
  <c r="AB19" i="41"/>
  <c r="Z19" i="41"/>
  <c r="Y19" i="41"/>
  <c r="X19" i="41"/>
  <c r="W19" i="41"/>
  <c r="U19" i="41"/>
  <c r="T19" i="41"/>
  <c r="R19" i="41"/>
  <c r="B19" i="41"/>
  <c r="AB18" i="41"/>
  <c r="Z18" i="41"/>
  <c r="Y18" i="41"/>
  <c r="X18" i="41"/>
  <c r="W18" i="41"/>
  <c r="U18" i="41"/>
  <c r="T18" i="41"/>
  <c r="R18" i="41"/>
  <c r="B18" i="41"/>
  <c r="AB17" i="41"/>
  <c r="Z17" i="41"/>
  <c r="Y17" i="41"/>
  <c r="X17" i="41"/>
  <c r="W17" i="41"/>
  <c r="U17" i="41"/>
  <c r="T17" i="41"/>
  <c r="R17" i="41"/>
  <c r="B17" i="41"/>
  <c r="AB16" i="41"/>
  <c r="Z16" i="41"/>
  <c r="Y16" i="41"/>
  <c r="X16" i="41"/>
  <c r="W16" i="41"/>
  <c r="U16" i="41"/>
  <c r="T16" i="41"/>
  <c r="R16" i="41"/>
  <c r="B16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B15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B14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B13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B12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B11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B10" i="41"/>
  <c r="AC9" i="41"/>
  <c r="AB9" i="41"/>
  <c r="AA9" i="41"/>
  <c r="Z9" i="41"/>
  <c r="Y9" i="41"/>
  <c r="X9" i="41"/>
  <c r="W9" i="41"/>
  <c r="V9" i="41"/>
  <c r="U9" i="41"/>
  <c r="T9" i="41"/>
  <c r="S9" i="41"/>
  <c r="R9" i="41"/>
  <c r="B9" i="41"/>
  <c r="AC8" i="41"/>
  <c r="AB8" i="41"/>
  <c r="AA8" i="41"/>
  <c r="Z8" i="41"/>
  <c r="Y8" i="41"/>
  <c r="X8" i="41"/>
  <c r="W8" i="41"/>
  <c r="V8" i="41"/>
  <c r="U8" i="41"/>
  <c r="T8" i="41"/>
  <c r="R8" i="41"/>
  <c r="B8" i="41"/>
  <c r="C10" i="37"/>
  <c r="C9" i="37"/>
  <c r="C8" i="37"/>
  <c r="C7" i="37"/>
  <c r="C6" i="37"/>
  <c r="F6" i="37" s="1"/>
  <c r="D6" i="42" s="1"/>
  <c r="C5" i="37"/>
  <c r="F5" i="37" s="1"/>
  <c r="D5" i="42" s="1"/>
  <c r="C4" i="37"/>
  <c r="F4" i="37" s="1"/>
  <c r="D4" i="42" s="1"/>
  <c r="C3" i="37"/>
  <c r="F9" i="37"/>
  <c r="D9" i="42" s="1"/>
  <c r="F329" i="39"/>
  <c r="F340" i="39"/>
  <c r="C340" i="30" s="1"/>
  <c r="F362" i="39"/>
  <c r="F372" i="39"/>
  <c r="F380" i="39"/>
  <c r="C380" i="24" s="1"/>
  <c r="G327" i="37"/>
  <c r="D327" i="2" s="1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F308" i="39"/>
  <c r="C308" i="23" s="1"/>
  <c r="F310" i="39"/>
  <c r="C310" i="42" s="1"/>
  <c r="F311" i="39"/>
  <c r="F312" i="39"/>
  <c r="F313" i="39"/>
  <c r="F314" i="39"/>
  <c r="F316" i="39"/>
  <c r="C316" i="31" s="1"/>
  <c r="F318" i="39"/>
  <c r="C318" i="29" s="1"/>
  <c r="F319" i="39"/>
  <c r="F320" i="39"/>
  <c r="F321" i="39"/>
  <c r="C321" i="31" s="1"/>
  <c r="F322" i="39"/>
  <c r="F324" i="39"/>
  <c r="F326" i="39"/>
  <c r="F327" i="39"/>
  <c r="C327" i="29" s="1"/>
  <c r="F328" i="39"/>
  <c r="F330" i="39"/>
  <c r="C330" i="29" s="1"/>
  <c r="F332" i="39"/>
  <c r="F334" i="39"/>
  <c r="C334" i="29" s="1"/>
  <c r="F335" i="39"/>
  <c r="F336" i="39"/>
  <c r="C336" i="29" s="1"/>
  <c r="F337" i="39"/>
  <c r="F338" i="39"/>
  <c r="C338" i="42" s="1"/>
  <c r="F342" i="39"/>
  <c r="F343" i="39"/>
  <c r="F344" i="39"/>
  <c r="C344" i="32" s="1"/>
  <c r="F345" i="39"/>
  <c r="C345" i="29" s="1"/>
  <c r="F346" i="39"/>
  <c r="C346" i="31" s="1"/>
  <c r="F348" i="39"/>
  <c r="F350" i="39"/>
  <c r="F351" i="39"/>
  <c r="F352" i="39"/>
  <c r="F353" i="39"/>
  <c r="F354" i="39"/>
  <c r="F356" i="39"/>
  <c r="C356" i="29" s="1"/>
  <c r="F358" i="39"/>
  <c r="C358" i="29" s="1"/>
  <c r="F359" i="39"/>
  <c r="C359" i="42" s="1"/>
  <c r="F360" i="39"/>
  <c r="C360" i="22" s="1"/>
  <c r="F361" i="39"/>
  <c r="C361" i="29" s="1"/>
  <c r="F364" i="39"/>
  <c r="F366" i="39"/>
  <c r="F367" i="39"/>
  <c r="C367" i="31" s="1"/>
  <c r="F368" i="39"/>
  <c r="C368" i="31" s="1"/>
  <c r="F369" i="39"/>
  <c r="F370" i="39"/>
  <c r="F374" i="39"/>
  <c r="F375" i="39"/>
  <c r="F376" i="39"/>
  <c r="C376" i="23" s="1"/>
  <c r="F377" i="39"/>
  <c r="F378" i="39"/>
  <c r="C378" i="30" s="1"/>
  <c r="F382" i="39"/>
  <c r="C382" i="23" s="1"/>
  <c r="F383" i="39"/>
  <c r="F384" i="39"/>
  <c r="F385" i="39"/>
  <c r="F386" i="39"/>
  <c r="F4" i="39"/>
  <c r="C4" i="24" s="1"/>
  <c r="F268" i="39"/>
  <c r="F270" i="39"/>
  <c r="C270" i="32" s="1"/>
  <c r="F271" i="39"/>
  <c r="C271" i="29" s="1"/>
  <c r="F272" i="39"/>
  <c r="C272" i="31" s="1"/>
  <c r="F273" i="39"/>
  <c r="C273" i="31" s="1"/>
  <c r="F274" i="39"/>
  <c r="C274" i="23" s="1"/>
  <c r="F276" i="39"/>
  <c r="F278" i="39"/>
  <c r="C278" i="32" s="1"/>
  <c r="F279" i="39"/>
  <c r="F280" i="39"/>
  <c r="F281" i="39"/>
  <c r="C281" i="24" s="1"/>
  <c r="F282" i="39"/>
  <c r="C282" i="29" s="1"/>
  <c r="F284" i="39"/>
  <c r="F286" i="39"/>
  <c r="F287" i="39"/>
  <c r="C287" i="2" s="1"/>
  <c r="F288" i="39"/>
  <c r="C288" i="24" s="1"/>
  <c r="F289" i="39"/>
  <c r="F290" i="39"/>
  <c r="C290" i="30" s="1"/>
  <c r="F292" i="39"/>
  <c r="C292" i="22" s="1"/>
  <c r="F294" i="39"/>
  <c r="F295" i="39"/>
  <c r="F296" i="39"/>
  <c r="C296" i="22" s="1"/>
  <c r="F297" i="39"/>
  <c r="C297" i="32" s="1"/>
  <c r="F298" i="39"/>
  <c r="C298" i="22" s="1"/>
  <c r="F300" i="39"/>
  <c r="F302" i="39"/>
  <c r="C302" i="24" s="1"/>
  <c r="F303" i="39"/>
  <c r="C303" i="31" s="1"/>
  <c r="F304" i="39"/>
  <c r="C304" i="29" s="1"/>
  <c r="F305" i="39"/>
  <c r="F306" i="39"/>
  <c r="C281" i="29"/>
  <c r="C281" i="32"/>
  <c r="C281" i="22"/>
  <c r="C368" i="23"/>
  <c r="C368" i="29"/>
  <c r="C368" i="42"/>
  <c r="C368" i="22"/>
  <c r="C368" i="30"/>
  <c r="C368" i="24"/>
  <c r="C352" i="31"/>
  <c r="C319" i="31"/>
  <c r="C319" i="2"/>
  <c r="C382" i="29"/>
  <c r="C382" i="42"/>
  <c r="C382" i="32"/>
  <c r="C382" i="30"/>
  <c r="C382" i="24"/>
  <c r="C382" i="22"/>
  <c r="C382" i="31"/>
  <c r="C311" i="29"/>
  <c r="C364" i="42"/>
  <c r="C364" i="32"/>
  <c r="C364" i="23"/>
  <c r="C364" i="29"/>
  <c r="C364" i="22"/>
  <c r="C364" i="30"/>
  <c r="C364" i="24"/>
  <c r="C364" i="31"/>
  <c r="C364" i="2"/>
  <c r="C356" i="42"/>
  <c r="C356" i="23"/>
  <c r="C356" i="2"/>
  <c r="C332" i="31"/>
  <c r="C316" i="2"/>
  <c r="C308" i="22"/>
  <c r="C300" i="42"/>
  <c r="C300" i="32"/>
  <c r="C300" i="23"/>
  <c r="C300" i="29"/>
  <c r="C300" i="24"/>
  <c r="C300" i="2"/>
  <c r="C292" i="42"/>
  <c r="C292" i="31"/>
  <c r="C292" i="23"/>
  <c r="C292" i="29"/>
  <c r="C292" i="30"/>
  <c r="C292" i="24"/>
  <c r="C292" i="2"/>
  <c r="C276" i="2"/>
  <c r="C268" i="42"/>
  <c r="C268" i="23"/>
  <c r="C268" i="29"/>
  <c r="C268" i="22"/>
  <c r="C268" i="24"/>
  <c r="C268" i="2"/>
  <c r="C338" i="29"/>
  <c r="C338" i="24"/>
  <c r="C343" i="23"/>
  <c r="C343" i="29"/>
  <c r="C343" i="31"/>
  <c r="C343" i="24"/>
  <c r="C343" i="22"/>
  <c r="C343" i="30"/>
  <c r="C298" i="23"/>
  <c r="C298" i="24"/>
  <c r="C377" i="30"/>
  <c r="C377" i="24"/>
  <c r="C353" i="23"/>
  <c r="C353" i="32"/>
  <c r="C353" i="31"/>
  <c r="C353" i="22"/>
  <c r="C353" i="2"/>
  <c r="C353" i="24"/>
  <c r="C345" i="23"/>
  <c r="C345" i="42"/>
  <c r="C345" i="32"/>
  <c r="C345" i="31"/>
  <c r="C345" i="30"/>
  <c r="C345" i="2"/>
  <c r="C345" i="24"/>
  <c r="C321" i="23"/>
  <c r="C321" i="29"/>
  <c r="C321" i="42"/>
  <c r="C321" i="24"/>
  <c r="C321" i="22"/>
  <c r="C321" i="30"/>
  <c r="C313" i="24"/>
  <c r="C313" i="22"/>
  <c r="C318" i="23"/>
  <c r="C318" i="32"/>
  <c r="C318" i="24"/>
  <c r="C318" i="22"/>
  <c r="C318" i="30"/>
  <c r="C329" i="31"/>
  <c r="C329" i="23"/>
  <c r="C329" i="29"/>
  <c r="C329" i="42"/>
  <c r="C329" i="32"/>
  <c r="C329" i="24"/>
  <c r="C329" i="22"/>
  <c r="C329" i="30"/>
  <c r="C329" i="2"/>
  <c r="C279" i="31"/>
  <c r="C279" i="29"/>
  <c r="C279" i="42"/>
  <c r="C279" i="30"/>
  <c r="C279" i="24"/>
  <c r="C279" i="2"/>
  <c r="C366" i="42"/>
  <c r="C366" i="32"/>
  <c r="C366" i="24"/>
  <c r="C366" i="2"/>
  <c r="C366" i="22"/>
  <c r="C342" i="29"/>
  <c r="C342" i="42"/>
  <c r="C342" i="32"/>
  <c r="C342" i="23"/>
  <c r="C342" i="30"/>
  <c r="C342" i="24"/>
  <c r="C342" i="31"/>
  <c r="C342" i="2"/>
  <c r="C342" i="22"/>
  <c r="C271" i="31"/>
  <c r="C271" i="23"/>
  <c r="C271" i="42"/>
  <c r="C271" i="32"/>
  <c r="C271" i="22"/>
  <c r="C271" i="24"/>
  <c r="C271" i="2"/>
  <c r="C336" i="31"/>
  <c r="C328" i="31"/>
  <c r="C328" i="23"/>
  <c r="C328" i="29"/>
  <c r="C328" i="42"/>
  <c r="C328" i="32"/>
  <c r="C328" i="22"/>
  <c r="C328" i="30"/>
  <c r="C328" i="24"/>
  <c r="C328" i="2"/>
  <c r="C288" i="31"/>
  <c r="C288" i="23"/>
  <c r="C288" i="29"/>
  <c r="C288" i="42"/>
  <c r="C288" i="32"/>
  <c r="C288" i="22"/>
  <c r="C288" i="30"/>
  <c r="C288" i="2"/>
  <c r="G4" i="37"/>
  <c r="D339" i="2"/>
  <c r="D267" i="31"/>
  <c r="G378" i="37"/>
  <c r="D378" i="2" s="1"/>
  <c r="G354" i="37"/>
  <c r="G330" i="37"/>
  <c r="G314" i="37"/>
  <c r="G290" i="37"/>
  <c r="D290" i="24" s="1"/>
  <c r="G385" i="37"/>
  <c r="D385" i="24" s="1"/>
  <c r="G377" i="37"/>
  <c r="D377" i="23" s="1"/>
  <c r="G369" i="37"/>
  <c r="D369" i="23" s="1"/>
  <c r="G361" i="37"/>
  <c r="D361" i="2"/>
  <c r="G353" i="37"/>
  <c r="D353" i="24" s="1"/>
  <c r="G345" i="37"/>
  <c r="G337" i="37"/>
  <c r="G329" i="37"/>
  <c r="D329" i="2" s="1"/>
  <c r="G321" i="37"/>
  <c r="D321" i="30" s="1"/>
  <c r="G313" i="37"/>
  <c r="D313" i="2"/>
  <c r="G305" i="37"/>
  <c r="G297" i="37"/>
  <c r="G289" i="37"/>
  <c r="D289" i="2" s="1"/>
  <c r="G281" i="37"/>
  <c r="D281" i="31" s="1"/>
  <c r="G273" i="37"/>
  <c r="G346" i="37"/>
  <c r="D346" i="2" s="1"/>
  <c r="G384" i="37"/>
  <c r="G376" i="37"/>
  <c r="D376" i="2" s="1"/>
  <c r="G368" i="37"/>
  <c r="D368" i="31" s="1"/>
  <c r="E368" i="31" s="1"/>
  <c r="G360" i="37"/>
  <c r="G352" i="37"/>
  <c r="D352" i="32" s="1"/>
  <c r="G344" i="37"/>
  <c r="G336" i="37"/>
  <c r="D336" i="22" s="1"/>
  <c r="G328" i="37"/>
  <c r="D328" i="2"/>
  <c r="G320" i="37"/>
  <c r="G312" i="37"/>
  <c r="G304" i="37"/>
  <c r="D304" i="30" s="1"/>
  <c r="G296" i="37"/>
  <c r="G288" i="37"/>
  <c r="G280" i="37"/>
  <c r="G272" i="37"/>
  <c r="D272" i="2" s="1"/>
  <c r="G383" i="37"/>
  <c r="G375" i="37"/>
  <c r="D375" i="29" s="1"/>
  <c r="G367" i="37"/>
  <c r="G359" i="37"/>
  <c r="G351" i="37"/>
  <c r="D351" i="2" s="1"/>
  <c r="G343" i="37"/>
  <c r="D343" i="29" s="1"/>
  <c r="G335" i="37"/>
  <c r="G319" i="37"/>
  <c r="D319" i="29" s="1"/>
  <c r="G311" i="37"/>
  <c r="G303" i="37"/>
  <c r="D303" i="23" s="1"/>
  <c r="G295" i="37"/>
  <c r="D295" i="2" s="1"/>
  <c r="G287" i="37"/>
  <c r="D287" i="22" s="1"/>
  <c r="G279" i="37"/>
  <c r="G271" i="37"/>
  <c r="G382" i="37"/>
  <c r="D382" i="2" s="1"/>
  <c r="G374" i="37"/>
  <c r="D374" i="29" s="1"/>
  <c r="G366" i="37"/>
  <c r="G358" i="37"/>
  <c r="G350" i="37"/>
  <c r="G326" i="37"/>
  <c r="G318" i="37"/>
  <c r="D318" i="29" s="1"/>
  <c r="E318" i="29" s="1"/>
  <c r="G318" i="29" s="1"/>
  <c r="H318" i="29" s="1"/>
  <c r="G310" i="37"/>
  <c r="G294" i="37"/>
  <c r="D294" i="31" s="1"/>
  <c r="G286" i="37"/>
  <c r="G270" i="37"/>
  <c r="D270" i="2"/>
  <c r="G386" i="37"/>
  <c r="D386" i="32" s="1"/>
  <c r="G362" i="37"/>
  <c r="D362" i="2" s="1"/>
  <c r="G338" i="37"/>
  <c r="D338" i="31" s="1"/>
  <c r="G306" i="37"/>
  <c r="D306" i="2" s="1"/>
  <c r="G282" i="37"/>
  <c r="G370" i="37"/>
  <c r="G322" i="37"/>
  <c r="D322" i="2" s="1"/>
  <c r="G298" i="37"/>
  <c r="D298" i="23" s="1"/>
  <c r="G274" i="37"/>
  <c r="D274" i="2"/>
  <c r="G380" i="37"/>
  <c r="D380" i="2" s="1"/>
  <c r="G372" i="37"/>
  <c r="D372" i="30" s="1"/>
  <c r="G364" i="37"/>
  <c r="G356" i="37"/>
  <c r="G348" i="37"/>
  <c r="D348" i="32" s="1"/>
  <c r="G340" i="37"/>
  <c r="D340" i="31" s="1"/>
  <c r="G332" i="37"/>
  <c r="D332" i="24" s="1"/>
  <c r="G324" i="37"/>
  <c r="G316" i="37"/>
  <c r="G308" i="37"/>
  <c r="D308" i="32" s="1"/>
  <c r="G300" i="37"/>
  <c r="D300" i="22" s="1"/>
  <c r="G292" i="37"/>
  <c r="G284" i="37"/>
  <c r="D284" i="23" s="1"/>
  <c r="D284" i="2"/>
  <c r="G276" i="37"/>
  <c r="D276" i="29" s="1"/>
  <c r="G268" i="37"/>
  <c r="D363" i="30"/>
  <c r="D355" i="29"/>
  <c r="D339" i="31"/>
  <c r="D323" i="24"/>
  <c r="D323" i="23"/>
  <c r="D315" i="31"/>
  <c r="D299" i="30"/>
  <c r="D291" i="24"/>
  <c r="D275" i="30"/>
  <c r="D378" i="32"/>
  <c r="D378" i="22"/>
  <c r="D378" i="23"/>
  <c r="D378" i="24"/>
  <c r="D346" i="31"/>
  <c r="D361" i="32"/>
  <c r="D361" i="30"/>
  <c r="D361" i="22"/>
  <c r="D361" i="24"/>
  <c r="D329" i="32"/>
  <c r="D313" i="29"/>
  <c r="D313" i="24"/>
  <c r="D289" i="23"/>
  <c r="D273" i="22"/>
  <c r="D330" i="23"/>
  <c r="D360" i="24"/>
  <c r="D352" i="24"/>
  <c r="D336" i="30"/>
  <c r="D328" i="32"/>
  <c r="D328" i="29"/>
  <c r="D288" i="31"/>
  <c r="D280" i="23"/>
  <c r="D280" i="22"/>
  <c r="D367" i="29"/>
  <c r="D367" i="30"/>
  <c r="D351" i="32"/>
  <c r="D335" i="31"/>
  <c r="D295" i="22"/>
  <c r="D279" i="23"/>
  <c r="D279" i="31"/>
  <c r="D279" i="24"/>
  <c r="D279" i="22"/>
  <c r="D271" i="32"/>
  <c r="D271" i="23"/>
  <c r="D362" i="32"/>
  <c r="D362" i="31"/>
  <c r="D362" i="24"/>
  <c r="D338" i="30"/>
  <c r="D382" i="22"/>
  <c r="D366" i="22"/>
  <c r="D366" i="24"/>
  <c r="D334" i="22"/>
  <c r="D286" i="29"/>
  <c r="D270" i="29"/>
  <c r="D270" i="23"/>
  <c r="D270" i="31"/>
  <c r="D270" i="24"/>
  <c r="D270" i="22"/>
  <c r="D322" i="23"/>
  <c r="D274" i="32"/>
  <c r="D274" i="23"/>
  <c r="D274" i="29"/>
  <c r="D274" i="31"/>
  <c r="D274" i="30"/>
  <c r="D274" i="24"/>
  <c r="D274" i="22"/>
  <c r="D380" i="29"/>
  <c r="D380" i="31"/>
  <c r="D348" i="24"/>
  <c r="D324" i="24"/>
  <c r="D316" i="23"/>
  <c r="D308" i="22"/>
  <c r="D284" i="30"/>
  <c r="D268" i="32"/>
  <c r="D327" i="32"/>
  <c r="D327" i="29"/>
  <c r="D327" i="23"/>
  <c r="D327" i="31"/>
  <c r="D327" i="30"/>
  <c r="D327" i="22"/>
  <c r="L6" i="29"/>
  <c r="D4" i="30"/>
  <c r="D4" i="22"/>
  <c r="D4" i="31"/>
  <c r="D4" i="23"/>
  <c r="D4" i="29"/>
  <c r="D327" i="24"/>
  <c r="C334" i="24"/>
  <c r="C334" i="30"/>
  <c r="C334" i="42"/>
  <c r="C334" i="32"/>
  <c r="C334" i="23"/>
  <c r="C334" i="2"/>
  <c r="C334" i="22"/>
  <c r="C334" i="31"/>
  <c r="D304" i="31"/>
  <c r="D368" i="22"/>
  <c r="D322" i="22"/>
  <c r="D286" i="31"/>
  <c r="D318" i="24"/>
  <c r="D382" i="31"/>
  <c r="D362" i="23"/>
  <c r="D295" i="31"/>
  <c r="D280" i="31"/>
  <c r="D312" i="22"/>
  <c r="D344" i="30"/>
  <c r="D313" i="32"/>
  <c r="D361" i="31"/>
  <c r="D378" i="31"/>
  <c r="D275" i="31"/>
  <c r="D307" i="24"/>
  <c r="D323" i="22"/>
  <c r="D339" i="23"/>
  <c r="D284" i="22"/>
  <c r="D316" i="29"/>
  <c r="D348" i="31"/>
  <c r="D322" i="24"/>
  <c r="D318" i="22"/>
  <c r="D382" i="23"/>
  <c r="D362" i="29"/>
  <c r="D295" i="30"/>
  <c r="D344" i="24"/>
  <c r="D360" i="30"/>
  <c r="D361" i="23"/>
  <c r="D377" i="32"/>
  <c r="D378" i="30"/>
  <c r="D275" i="23"/>
  <c r="D307" i="31"/>
  <c r="D323" i="30"/>
  <c r="D371" i="29"/>
  <c r="D284" i="24"/>
  <c r="D316" i="32"/>
  <c r="D322" i="31"/>
  <c r="D318" i="31"/>
  <c r="D334" i="24"/>
  <c r="D382" i="30"/>
  <c r="E382" i="30" s="1"/>
  <c r="D295" i="23"/>
  <c r="D335" i="24"/>
  <c r="D351" i="24"/>
  <c r="D280" i="29"/>
  <c r="D296" i="23"/>
  <c r="D344" i="22"/>
  <c r="D330" i="32"/>
  <c r="D361" i="29"/>
  <c r="D378" i="29"/>
  <c r="D307" i="22"/>
  <c r="D323" i="31"/>
  <c r="D339" i="32"/>
  <c r="D284" i="31"/>
  <c r="D316" i="30"/>
  <c r="D340" i="22"/>
  <c r="D322" i="32"/>
  <c r="D334" i="31"/>
  <c r="D382" i="32"/>
  <c r="D362" i="22"/>
  <c r="D351" i="22"/>
  <c r="D367" i="22"/>
  <c r="D344" i="23"/>
  <c r="D369" i="22"/>
  <c r="D267" i="22"/>
  <c r="D307" i="32"/>
  <c r="D323" i="32"/>
  <c r="D322" i="29"/>
  <c r="D286" i="24"/>
  <c r="D362" i="30"/>
  <c r="D367" i="31"/>
  <c r="D344" i="29"/>
  <c r="D330" i="22"/>
  <c r="D345" i="22"/>
  <c r="D320" i="2"/>
  <c r="D347" i="22"/>
  <c r="D347" i="2"/>
  <c r="D306" i="29"/>
  <c r="D366" i="29"/>
  <c r="D290" i="32"/>
  <c r="D303" i="30"/>
  <c r="D367" i="23"/>
  <c r="D328" i="23"/>
  <c r="D376" i="24"/>
  <c r="D313" i="23"/>
  <c r="D329" i="23"/>
  <c r="D346" i="22"/>
  <c r="D275" i="32"/>
  <c r="D291" i="22"/>
  <c r="D307" i="29"/>
  <c r="D339" i="29"/>
  <c r="D355" i="30"/>
  <c r="D340" i="2"/>
  <c r="D278" i="24"/>
  <c r="D342" i="22"/>
  <c r="D342" i="2"/>
  <c r="E342" i="2" s="1"/>
  <c r="D304" i="22"/>
  <c r="D304" i="2"/>
  <c r="D368" i="2"/>
  <c r="D305" i="2"/>
  <c r="D369" i="30"/>
  <c r="D369" i="2"/>
  <c r="D267" i="30"/>
  <c r="D267" i="2"/>
  <c r="D292" i="31"/>
  <c r="D290" i="29"/>
  <c r="D328" i="22"/>
  <c r="D329" i="29"/>
  <c r="D346" i="30"/>
  <c r="D291" i="29"/>
  <c r="D355" i="32"/>
  <c r="D370" i="24"/>
  <c r="D375" i="2"/>
  <c r="D282" i="24"/>
  <c r="D282" i="2"/>
  <c r="D384" i="24"/>
  <c r="D384" i="2"/>
  <c r="D292" i="23"/>
  <c r="D300" i="2"/>
  <c r="D292" i="32"/>
  <c r="D306" i="31"/>
  <c r="D383" i="22"/>
  <c r="D290" i="22"/>
  <c r="D311" i="22"/>
  <c r="D313" i="22"/>
  <c r="D329" i="31"/>
  <c r="E329" i="31" s="1"/>
  <c r="G329" i="31" s="1"/>
  <c r="H329" i="31" s="1"/>
  <c r="D346" i="29"/>
  <c r="D275" i="29"/>
  <c r="D291" i="30"/>
  <c r="D339" i="24"/>
  <c r="D347" i="24"/>
  <c r="D308" i="2"/>
  <c r="D372" i="2"/>
  <c r="D338" i="22"/>
  <c r="D338" i="2"/>
  <c r="D319" i="24"/>
  <c r="D319" i="2"/>
  <c r="D336" i="31"/>
  <c r="D336" i="2"/>
  <c r="D273" i="24"/>
  <c r="D337" i="2"/>
  <c r="D299" i="24"/>
  <c r="D363" i="24"/>
  <c r="D385" i="2"/>
  <c r="D292" i="29"/>
  <c r="D306" i="22"/>
  <c r="D366" i="31"/>
  <c r="D383" i="31"/>
  <c r="D290" i="30"/>
  <c r="D311" i="32"/>
  <c r="D328" i="24"/>
  <c r="D329" i="24"/>
  <c r="D346" i="32"/>
  <c r="D291" i="23"/>
  <c r="D355" i="22"/>
  <c r="D321" i="29"/>
  <c r="E321" i="29" s="1"/>
  <c r="G321" i="29" s="1"/>
  <c r="H321" i="29" s="1"/>
  <c r="D321" i="2"/>
  <c r="D292" i="24"/>
  <c r="D306" i="24"/>
  <c r="D366" i="32"/>
  <c r="D383" i="30"/>
  <c r="D290" i="31"/>
  <c r="D375" i="24"/>
  <c r="D328" i="31"/>
  <c r="D384" i="32"/>
  <c r="D313" i="30"/>
  <c r="D329" i="22"/>
  <c r="E329" i="22" s="1"/>
  <c r="G329" i="22" s="1"/>
  <c r="H329" i="22" s="1"/>
  <c r="D307" i="23"/>
  <c r="D339" i="22"/>
  <c r="D355" i="24"/>
  <c r="D271" i="30"/>
  <c r="D271" i="2"/>
  <c r="D343" i="30"/>
  <c r="D343" i="2"/>
  <c r="D288" i="32"/>
  <c r="D288" i="2"/>
  <c r="D353" i="30"/>
  <c r="D353" i="2"/>
  <c r="D354" i="23"/>
  <c r="D315" i="32"/>
  <c r="D315" i="2"/>
  <c r="D379" i="22"/>
  <c r="D283" i="32"/>
  <c r="D283" i="2"/>
  <c r="D320" i="24"/>
  <c r="D292" i="22"/>
  <c r="D306" i="30"/>
  <c r="D366" i="23"/>
  <c r="D383" i="23"/>
  <c r="D290" i="23"/>
  <c r="D295" i="32"/>
  <c r="D367" i="24"/>
  <c r="D328" i="30"/>
  <c r="E328" i="30" s="1"/>
  <c r="D282" i="32"/>
  <c r="D313" i="31"/>
  <c r="D329" i="30"/>
  <c r="D346" i="24"/>
  <c r="D275" i="22"/>
  <c r="D283" i="23"/>
  <c r="D291" i="32"/>
  <c r="D339" i="30"/>
  <c r="D355" i="31"/>
  <c r="D371" i="22"/>
  <c r="D268" i="29"/>
  <c r="D268" i="2"/>
  <c r="D332" i="30"/>
  <c r="D332" i="2"/>
  <c r="D358" i="29"/>
  <c r="D271" i="22"/>
  <c r="E271" i="22" s="1"/>
  <c r="G271" i="22" s="1"/>
  <c r="H271" i="22" s="1"/>
  <c r="D375" i="30"/>
  <c r="D288" i="29"/>
  <c r="E288" i="29" s="1"/>
  <c r="G288" i="29" s="1"/>
  <c r="H288" i="29" s="1"/>
  <c r="D320" i="23"/>
  <c r="D384" i="22"/>
  <c r="D282" i="22"/>
  <c r="D370" i="22"/>
  <c r="D289" i="29"/>
  <c r="D321" i="23"/>
  <c r="D353" i="31"/>
  <c r="D385" i="22"/>
  <c r="D315" i="29"/>
  <c r="D347" i="30"/>
  <c r="D386" i="29"/>
  <c r="D294" i="30"/>
  <c r="D358" i="32"/>
  <c r="D271" i="31"/>
  <c r="D303" i="24"/>
  <c r="D343" i="23"/>
  <c r="D375" i="23"/>
  <c r="D288" i="30"/>
  <c r="D352" i="29"/>
  <c r="D384" i="30"/>
  <c r="D282" i="31"/>
  <c r="D370" i="31"/>
  <c r="D289" i="31"/>
  <c r="D353" i="23"/>
  <c r="D385" i="31"/>
  <c r="D283" i="22"/>
  <c r="D315" i="23"/>
  <c r="D379" i="24"/>
  <c r="D271" i="24"/>
  <c r="D303" i="22"/>
  <c r="D343" i="32"/>
  <c r="D288" i="24"/>
  <c r="D320" i="32"/>
  <c r="D384" i="31"/>
  <c r="D282" i="30"/>
  <c r="D370" i="30"/>
  <c r="D289" i="24"/>
  <c r="D385" i="30"/>
  <c r="D283" i="24"/>
  <c r="D347" i="23"/>
  <c r="D358" i="24"/>
  <c r="D271" i="29"/>
  <c r="D343" i="24"/>
  <c r="D375" i="32"/>
  <c r="D288" i="22"/>
  <c r="D320" i="30"/>
  <c r="D384" i="23"/>
  <c r="D370" i="23"/>
  <c r="D289" i="22"/>
  <c r="D385" i="23"/>
  <c r="D283" i="30"/>
  <c r="D315" i="24"/>
  <c r="D347" i="29"/>
  <c r="D379" i="31"/>
  <c r="D384" i="29"/>
  <c r="D282" i="23"/>
  <c r="D289" i="30"/>
  <c r="D321" i="24"/>
  <c r="D385" i="32"/>
  <c r="D283" i="31"/>
  <c r="D315" i="22"/>
  <c r="D347" i="32"/>
  <c r="D379" i="23"/>
  <c r="D358" i="31"/>
  <c r="D303" i="32"/>
  <c r="D343" i="22"/>
  <c r="D288" i="23"/>
  <c r="D320" i="29"/>
  <c r="D282" i="29"/>
  <c r="D289" i="32"/>
  <c r="D321" i="31"/>
  <c r="D353" i="22"/>
  <c r="D385" i="29"/>
  <c r="D283" i="29"/>
  <c r="D315" i="30"/>
  <c r="D347" i="31"/>
  <c r="D332" i="22"/>
  <c r="D268" i="31"/>
  <c r="D300" i="29"/>
  <c r="D332" i="32"/>
  <c r="D268" i="22"/>
  <c r="D332" i="23"/>
  <c r="D268" i="30"/>
  <c r="D332" i="29"/>
  <c r="D268" i="24"/>
  <c r="D300" i="24"/>
  <c r="D268" i="23"/>
  <c r="E268" i="23" s="1"/>
  <c r="D300" i="31"/>
  <c r="D332" i="31"/>
  <c r="D308" i="31"/>
  <c r="D372" i="31"/>
  <c r="D278" i="23"/>
  <c r="D310" i="29"/>
  <c r="D342" i="23"/>
  <c r="D338" i="23"/>
  <c r="D287" i="23"/>
  <c r="D272" i="30"/>
  <c r="D304" i="32"/>
  <c r="D368" i="29"/>
  <c r="D273" i="23"/>
  <c r="D305" i="23"/>
  <c r="D337" i="23"/>
  <c r="D369" i="31"/>
  <c r="D298" i="31"/>
  <c r="D267" i="23"/>
  <c r="D299" i="29"/>
  <c r="D331" i="29"/>
  <c r="D363" i="23"/>
  <c r="D340" i="29"/>
  <c r="D372" i="23"/>
  <c r="D278" i="32"/>
  <c r="D342" i="29"/>
  <c r="D338" i="29"/>
  <c r="D287" i="29"/>
  <c r="D319" i="23"/>
  <c r="D272" i="29"/>
  <c r="D304" i="23"/>
  <c r="D336" i="23"/>
  <c r="D368" i="23"/>
  <c r="D273" i="29"/>
  <c r="D337" i="32"/>
  <c r="D369" i="29"/>
  <c r="D299" i="23"/>
  <c r="D363" i="29"/>
  <c r="D340" i="32"/>
  <c r="D372" i="32"/>
  <c r="D359" i="32"/>
  <c r="D314" i="32"/>
  <c r="D336" i="32"/>
  <c r="D368" i="32"/>
  <c r="D305" i="29"/>
  <c r="D337" i="29"/>
  <c r="D369" i="32"/>
  <c r="D298" i="29"/>
  <c r="D267" i="29"/>
  <c r="D331" i="23"/>
  <c r="D278" i="29"/>
  <c r="D342" i="32"/>
  <c r="D338" i="32"/>
  <c r="D287" i="32"/>
  <c r="D319" i="32"/>
  <c r="D304" i="29"/>
  <c r="D336" i="29"/>
  <c r="D273" i="32"/>
  <c r="D305" i="32"/>
  <c r="D298" i="32"/>
  <c r="D267" i="32"/>
  <c r="D299" i="32"/>
  <c r="D331" i="32"/>
  <c r="D363" i="32"/>
  <c r="D308" i="24"/>
  <c r="D372" i="24"/>
  <c r="D278" i="22"/>
  <c r="D310" i="24"/>
  <c r="D342" i="24"/>
  <c r="D338" i="24"/>
  <c r="D314" i="24"/>
  <c r="D272" i="22"/>
  <c r="D304" i="24"/>
  <c r="D336" i="24"/>
  <c r="D368" i="24"/>
  <c r="D273" i="30"/>
  <c r="D305" i="24"/>
  <c r="D337" i="22"/>
  <c r="D369" i="24"/>
  <c r="D298" i="22"/>
  <c r="D267" i="24"/>
  <c r="D299" i="22"/>
  <c r="D331" i="24"/>
  <c r="D363" i="22"/>
  <c r="A5" i="39"/>
  <c r="A6" i="39"/>
  <c r="F6" i="39"/>
  <c r="C6" i="23" s="1"/>
  <c r="A7" i="39"/>
  <c r="F7" i="39"/>
  <c r="C7" i="2" s="1"/>
  <c r="A8" i="39"/>
  <c r="F8" i="39"/>
  <c r="C8" i="30" s="1"/>
  <c r="A9" i="39"/>
  <c r="F9" i="39"/>
  <c r="L6" i="42"/>
  <c r="F10" i="39"/>
  <c r="F11" i="39"/>
  <c r="C11" i="2" s="1"/>
  <c r="F12" i="39"/>
  <c r="C12" i="42" s="1"/>
  <c r="F14" i="39"/>
  <c r="C14" i="42" s="1"/>
  <c r="F15" i="39"/>
  <c r="F16" i="39"/>
  <c r="C16" i="32" s="1"/>
  <c r="F17" i="39"/>
  <c r="F18" i="39"/>
  <c r="C18" i="2" s="1"/>
  <c r="F19" i="39"/>
  <c r="C19" i="24" s="1"/>
  <c r="F20" i="39"/>
  <c r="C20" i="32" s="1"/>
  <c r="F22" i="39"/>
  <c r="C22" i="42" s="1"/>
  <c r="F23" i="39"/>
  <c r="F24" i="39"/>
  <c r="C24" i="30" s="1"/>
  <c r="F25" i="39"/>
  <c r="C25" i="2" s="1"/>
  <c r="F26" i="39"/>
  <c r="F27" i="39"/>
  <c r="C27" i="2" s="1"/>
  <c r="F28" i="39"/>
  <c r="C28" i="32" s="1"/>
  <c r="F30" i="39"/>
  <c r="C30" i="42" s="1"/>
  <c r="F31" i="39"/>
  <c r="C31" i="2" s="1"/>
  <c r="F32" i="39"/>
  <c r="F33" i="39"/>
  <c r="F34" i="39"/>
  <c r="C34" i="2" s="1"/>
  <c r="F35" i="39"/>
  <c r="F36" i="39"/>
  <c r="C36" i="32" s="1"/>
  <c r="F38" i="39"/>
  <c r="C38" i="32" s="1"/>
  <c r="F39" i="39"/>
  <c r="C39" i="2" s="1"/>
  <c r="F40" i="39"/>
  <c r="C40" i="2" s="1"/>
  <c r="F41" i="39"/>
  <c r="F42" i="39"/>
  <c r="F43" i="39"/>
  <c r="C43" i="2" s="1"/>
  <c r="F44" i="39"/>
  <c r="F46" i="39"/>
  <c r="C46" i="2" s="1"/>
  <c r="F47" i="39"/>
  <c r="C47" i="24" s="1"/>
  <c r="F48" i="39"/>
  <c r="C48" i="2" s="1"/>
  <c r="F49" i="39"/>
  <c r="F50" i="39"/>
  <c r="F51" i="39"/>
  <c r="F52" i="39"/>
  <c r="C52" i="2" s="1"/>
  <c r="F118" i="39"/>
  <c r="F119" i="39"/>
  <c r="C119" i="2" s="1"/>
  <c r="F120" i="39"/>
  <c r="C120" i="2" s="1"/>
  <c r="F121" i="39"/>
  <c r="C121" i="2" s="1"/>
  <c r="F122" i="39"/>
  <c r="C122" i="2" s="1"/>
  <c r="F123" i="39"/>
  <c r="F124" i="39"/>
  <c r="F126" i="39"/>
  <c r="C126" i="30" s="1"/>
  <c r="F127" i="39"/>
  <c r="C127" i="2" s="1"/>
  <c r="F128" i="39"/>
  <c r="F129" i="39"/>
  <c r="C129" i="2" s="1"/>
  <c r="F130" i="39"/>
  <c r="C130" i="2" s="1"/>
  <c r="F131" i="39"/>
  <c r="C131" i="2" s="1"/>
  <c r="F132" i="39"/>
  <c r="C132" i="24" s="1"/>
  <c r="F134" i="39"/>
  <c r="F135" i="39"/>
  <c r="F136" i="39"/>
  <c r="F137" i="39"/>
  <c r="C137" i="2" s="1"/>
  <c r="F138" i="39"/>
  <c r="C138" i="2" s="1"/>
  <c r="F139" i="39"/>
  <c r="C139" i="2" s="1"/>
  <c r="F140" i="39"/>
  <c r="C140" i="42" s="1"/>
  <c r="F142" i="39"/>
  <c r="C142" i="42" s="1"/>
  <c r="F143" i="39"/>
  <c r="F144" i="39"/>
  <c r="C144" i="2" s="1"/>
  <c r="F145" i="39"/>
  <c r="C145" i="22" s="1"/>
  <c r="F146" i="39"/>
  <c r="C146" i="2" s="1"/>
  <c r="F147" i="39"/>
  <c r="C147" i="23" s="1"/>
  <c r="F148" i="39"/>
  <c r="C148" i="2" s="1"/>
  <c r="F150" i="39"/>
  <c r="F151" i="39"/>
  <c r="F152" i="39"/>
  <c r="C152" i="2" s="1"/>
  <c r="F153" i="39"/>
  <c r="F154" i="39"/>
  <c r="C154" i="2" s="1"/>
  <c r="F155" i="39"/>
  <c r="C155" i="31" s="1"/>
  <c r="F156" i="39"/>
  <c r="C156" i="2" s="1"/>
  <c r="F158" i="39"/>
  <c r="C158" i="2" s="1"/>
  <c r="F159" i="39"/>
  <c r="F160" i="39"/>
  <c r="F161" i="39"/>
  <c r="F162" i="39"/>
  <c r="F163" i="39"/>
  <c r="C163" i="2" s="1"/>
  <c r="F164" i="39"/>
  <c r="C164" i="2" s="1"/>
  <c r="F166" i="39"/>
  <c r="C166" i="30" s="1"/>
  <c r="F167" i="39"/>
  <c r="C167" i="29" s="1"/>
  <c r="E167" i="29" s="1"/>
  <c r="G167" i="29" s="1"/>
  <c r="H167" i="29" s="1"/>
  <c r="F168" i="39"/>
  <c r="C168" i="31" s="1"/>
  <c r="F169" i="39"/>
  <c r="C169" i="42" s="1"/>
  <c r="F170" i="39"/>
  <c r="C170" i="2" s="1"/>
  <c r="F171" i="39"/>
  <c r="C171" i="2" s="1"/>
  <c r="F172" i="39"/>
  <c r="C172" i="42" s="1"/>
  <c r="F174" i="39"/>
  <c r="C174" i="29" s="1"/>
  <c r="F175" i="39"/>
  <c r="C175" i="2" s="1"/>
  <c r="F176" i="39"/>
  <c r="F177" i="39"/>
  <c r="F178" i="39"/>
  <c r="F179" i="39"/>
  <c r="C179" i="2" s="1"/>
  <c r="F180" i="39"/>
  <c r="C180" i="32" s="1"/>
  <c r="F182" i="39"/>
  <c r="C182" i="42" s="1"/>
  <c r="F183" i="39"/>
  <c r="C183" i="2" s="1"/>
  <c r="F184" i="39"/>
  <c r="C184" i="2" s="1"/>
  <c r="F185" i="39"/>
  <c r="C185" i="31" s="1"/>
  <c r="F186" i="39"/>
  <c r="C186" i="23" s="1"/>
  <c r="F187" i="39"/>
  <c r="F188" i="39"/>
  <c r="C188" i="31" s="1"/>
  <c r="F190" i="39"/>
  <c r="C190" i="2" s="1"/>
  <c r="F191" i="39"/>
  <c r="C191" i="2" s="1"/>
  <c r="F192" i="39"/>
  <c r="C192" i="22" s="1"/>
  <c r="F193" i="39"/>
  <c r="C193" i="23" s="1"/>
  <c r="F194" i="39"/>
  <c r="F195" i="39"/>
  <c r="C195" i="42" s="1"/>
  <c r="F196" i="39"/>
  <c r="F198" i="39"/>
  <c r="C198" i="2" s="1"/>
  <c r="F199" i="39"/>
  <c r="C199" i="30" s="1"/>
  <c r="F200" i="39"/>
  <c r="C200" i="2" s="1"/>
  <c r="F201" i="39"/>
  <c r="C201" i="2" s="1"/>
  <c r="F202" i="39"/>
  <c r="C202" i="2" s="1"/>
  <c r="F203" i="39"/>
  <c r="F204" i="39"/>
  <c r="C204" i="22" s="1"/>
  <c r="F206" i="39"/>
  <c r="F207" i="39"/>
  <c r="C207" i="22" s="1"/>
  <c r="F208" i="39"/>
  <c r="F209" i="39"/>
  <c r="C209" i="30" s="1"/>
  <c r="F210" i="39"/>
  <c r="C210" i="32" s="1"/>
  <c r="F211" i="39"/>
  <c r="C211" i="31" s="1"/>
  <c r="F212" i="39"/>
  <c r="C212" i="2" s="1"/>
  <c r="F214" i="39"/>
  <c r="F215" i="39"/>
  <c r="C215" i="23" s="1"/>
  <c r="F216" i="39"/>
  <c r="C216" i="2" s="1"/>
  <c r="F217" i="39"/>
  <c r="C217" i="2" s="1"/>
  <c r="F218" i="39"/>
  <c r="C218" i="24" s="1"/>
  <c r="F219" i="39"/>
  <c r="C219" i="30" s="1"/>
  <c r="F220" i="39"/>
  <c r="C220" i="31" s="1"/>
  <c r="F222" i="39"/>
  <c r="F223" i="39"/>
  <c r="F224" i="39"/>
  <c r="F225" i="39"/>
  <c r="F226" i="39"/>
  <c r="C226" i="2" s="1"/>
  <c r="F227" i="39"/>
  <c r="C227" i="22" s="1"/>
  <c r="F228" i="39"/>
  <c r="F230" i="39"/>
  <c r="C230" i="2" s="1"/>
  <c r="F231" i="39"/>
  <c r="C231" i="29" s="1"/>
  <c r="E231" i="29" s="1"/>
  <c r="G231" i="29" s="1"/>
  <c r="H231" i="29" s="1"/>
  <c r="F232" i="39"/>
  <c r="F233" i="39"/>
  <c r="F234" i="39"/>
  <c r="C234" i="42" s="1"/>
  <c r="F235" i="39"/>
  <c r="C235" i="2" s="1"/>
  <c r="F236" i="39"/>
  <c r="C236" i="22" s="1"/>
  <c r="F238" i="39"/>
  <c r="F239" i="39"/>
  <c r="C239" i="2" s="1"/>
  <c r="F240" i="39"/>
  <c r="C240" i="29" s="1"/>
  <c r="F241" i="39"/>
  <c r="C241" i="22" s="1"/>
  <c r="F242" i="39"/>
  <c r="F243" i="39"/>
  <c r="C243" i="24" s="1"/>
  <c r="F244" i="39"/>
  <c r="F246" i="39"/>
  <c r="C246" i="23" s="1"/>
  <c r="F247" i="39"/>
  <c r="F248" i="39"/>
  <c r="F249" i="39"/>
  <c r="C249" i="30" s="1"/>
  <c r="F250" i="39"/>
  <c r="C250" i="32" s="1"/>
  <c r="F251" i="39"/>
  <c r="F252" i="39"/>
  <c r="C252" i="31" s="1"/>
  <c r="F254" i="39"/>
  <c r="C254" i="30" s="1"/>
  <c r="F255" i="39"/>
  <c r="F256" i="39"/>
  <c r="F257" i="39"/>
  <c r="F258" i="39"/>
  <c r="C258" i="24" s="1"/>
  <c r="F259" i="39"/>
  <c r="C259" i="32" s="1"/>
  <c r="F260" i="39"/>
  <c r="C260" i="23" s="1"/>
  <c r="F262" i="39"/>
  <c r="C262" i="31" s="1"/>
  <c r="F263" i="39"/>
  <c r="F264" i="39"/>
  <c r="C264" i="31" s="1"/>
  <c r="F265" i="39"/>
  <c r="F266" i="39"/>
  <c r="C259" i="2"/>
  <c r="C261" i="23"/>
  <c r="C244" i="32"/>
  <c r="C196" i="42"/>
  <c r="C196" i="31"/>
  <c r="C242" i="31"/>
  <c r="E242" i="31" s="1"/>
  <c r="G242" i="31" s="1"/>
  <c r="H242" i="31" s="1"/>
  <c r="C234" i="29"/>
  <c r="C226" i="31"/>
  <c r="C226" i="32"/>
  <c r="C226" i="30"/>
  <c r="C226" i="29"/>
  <c r="C226" i="22"/>
  <c r="C226" i="24"/>
  <c r="C202" i="23"/>
  <c r="C202" i="29"/>
  <c r="C212" i="23"/>
  <c r="C233" i="24"/>
  <c r="C233" i="22"/>
  <c r="C217" i="31"/>
  <c r="C217" i="32"/>
  <c r="C217" i="29"/>
  <c r="C217" i="23"/>
  <c r="C217" i="24"/>
  <c r="C217" i="22"/>
  <c r="C193" i="32"/>
  <c r="C185" i="42"/>
  <c r="C203" i="32"/>
  <c r="C232" i="31"/>
  <c r="C232" i="29"/>
  <c r="C224" i="22"/>
  <c r="C216" i="29"/>
  <c r="C216" i="42"/>
  <c r="C216" i="24"/>
  <c r="C216" i="22"/>
  <c r="C208" i="29"/>
  <c r="C200" i="32"/>
  <c r="C192" i="31"/>
  <c r="C184" i="42"/>
  <c r="C239" i="32"/>
  <c r="C239" i="29"/>
  <c r="C231" i="42"/>
  <c r="C223" i="31"/>
  <c r="C223" i="32"/>
  <c r="C215" i="42"/>
  <c r="C207" i="42"/>
  <c r="C199" i="31"/>
  <c r="C191" i="30"/>
  <c r="C183" i="42"/>
  <c r="C183" i="32"/>
  <c r="C183" i="30"/>
  <c r="C183" i="24"/>
  <c r="C235" i="24"/>
  <c r="C238" i="29"/>
  <c r="C238" i="24"/>
  <c r="C230" i="29"/>
  <c r="C230" i="22"/>
  <c r="C222" i="42"/>
  <c r="C206" i="32"/>
  <c r="C206" i="23"/>
  <c r="C198" i="32"/>
  <c r="C190" i="23"/>
  <c r="C190" i="30"/>
  <c r="C190" i="22"/>
  <c r="C187" i="42"/>
  <c r="C187" i="31"/>
  <c r="C168" i="23"/>
  <c r="C168" i="42"/>
  <c r="C136" i="42"/>
  <c r="C135" i="23"/>
  <c r="C15" i="29"/>
  <c r="C158" i="42"/>
  <c r="C158" i="29"/>
  <c r="C158" i="23"/>
  <c r="C158" i="31"/>
  <c r="C158" i="22"/>
  <c r="C158" i="24"/>
  <c r="C126" i="32"/>
  <c r="C126" i="29"/>
  <c r="C126" i="31"/>
  <c r="C126" i="24"/>
  <c r="C152" i="23"/>
  <c r="C152" i="42"/>
  <c r="C152" i="32"/>
  <c r="C152" i="29"/>
  <c r="C152" i="24"/>
  <c r="C152" i="31"/>
  <c r="C152" i="30"/>
  <c r="C152" i="22"/>
  <c r="C16" i="22"/>
  <c r="C151" i="30"/>
  <c r="C151" i="22"/>
  <c r="C173" i="23"/>
  <c r="C141" i="23"/>
  <c r="C37" i="23"/>
  <c r="C39" i="42"/>
  <c r="C39" i="29"/>
  <c r="E39" i="29" s="1"/>
  <c r="G39" i="29" s="1"/>
  <c r="H39" i="29" s="1"/>
  <c r="C180" i="42"/>
  <c r="C180" i="30"/>
  <c r="C164" i="32"/>
  <c r="C164" i="42"/>
  <c r="C164" i="30"/>
  <c r="C164" i="31"/>
  <c r="C148" i="32"/>
  <c r="C148" i="23"/>
  <c r="C148" i="42"/>
  <c r="C148" i="30"/>
  <c r="C148" i="24"/>
  <c r="C148" i="31"/>
  <c r="C140" i="32"/>
  <c r="C52" i="23"/>
  <c r="C12" i="32"/>
  <c r="C161" i="42"/>
  <c r="C161" i="29"/>
  <c r="C160" i="29"/>
  <c r="C160" i="24"/>
  <c r="C127" i="42"/>
  <c r="C127" i="32"/>
  <c r="C127" i="29"/>
  <c r="C127" i="23"/>
  <c r="C127" i="31"/>
  <c r="C127" i="30"/>
  <c r="C127" i="22"/>
  <c r="C127" i="24"/>
  <c r="C179" i="29"/>
  <c r="E179" i="29" s="1"/>
  <c r="G179" i="29" s="1"/>
  <c r="H179" i="29" s="1"/>
  <c r="C179" i="23"/>
  <c r="C179" i="42"/>
  <c r="C179" i="32"/>
  <c r="C179" i="22"/>
  <c r="C179" i="24"/>
  <c r="C179" i="31"/>
  <c r="C179" i="30"/>
  <c r="C171" i="29"/>
  <c r="C171" i="23"/>
  <c r="C171" i="42"/>
  <c r="C171" i="32"/>
  <c r="C171" i="22"/>
  <c r="C171" i="24"/>
  <c r="C171" i="30"/>
  <c r="C171" i="31"/>
  <c r="C163" i="29"/>
  <c r="E163" i="29" s="1"/>
  <c r="G163" i="29" s="1"/>
  <c r="H163" i="29" s="1"/>
  <c r="C147" i="29"/>
  <c r="E147" i="29" s="1"/>
  <c r="G147" i="29" s="1"/>
  <c r="H147" i="29" s="1"/>
  <c r="C147" i="32"/>
  <c r="C147" i="22"/>
  <c r="C147" i="30"/>
  <c r="E147" i="30" s="1"/>
  <c r="G147" i="30" s="1"/>
  <c r="C131" i="29"/>
  <c r="E131" i="29" s="1"/>
  <c r="G131" i="29" s="1"/>
  <c r="H131" i="29" s="1"/>
  <c r="C131" i="32"/>
  <c r="C131" i="24"/>
  <c r="C51" i="32"/>
  <c r="C51" i="22"/>
  <c r="C43" i="29"/>
  <c r="C43" i="42"/>
  <c r="C43" i="32"/>
  <c r="C43" i="24"/>
  <c r="C35" i="32"/>
  <c r="C11" i="23"/>
  <c r="C11" i="30"/>
  <c r="C153" i="29"/>
  <c r="C153" i="31"/>
  <c r="C129" i="23"/>
  <c r="C129" i="42"/>
  <c r="C129" i="32"/>
  <c r="C129" i="31"/>
  <c r="C129" i="22"/>
  <c r="C25" i="23"/>
  <c r="C25" i="32"/>
  <c r="C25" i="29"/>
  <c r="C25" i="31"/>
  <c r="C176" i="29"/>
  <c r="C176" i="31"/>
  <c r="C144" i="23"/>
  <c r="C144" i="42"/>
  <c r="C144" i="32"/>
  <c r="C144" i="29"/>
  <c r="C144" i="24"/>
  <c r="C144" i="31"/>
  <c r="C144" i="30"/>
  <c r="C144" i="22"/>
  <c r="C40" i="42"/>
  <c r="C167" i="31"/>
  <c r="C23" i="32"/>
  <c r="C23" i="29"/>
  <c r="E23" i="29" s="1"/>
  <c r="G23" i="29" s="1"/>
  <c r="H23" i="29" s="1"/>
  <c r="C170" i="29"/>
  <c r="C170" i="23"/>
  <c r="C170" i="42"/>
  <c r="C170" i="32"/>
  <c r="C170" i="22"/>
  <c r="C170" i="24"/>
  <c r="C170" i="31"/>
  <c r="C170" i="30"/>
  <c r="C162" i="31"/>
  <c r="C162" i="30"/>
  <c r="C138" i="29"/>
  <c r="E138" i="29" s="1"/>
  <c r="G138" i="29" s="1"/>
  <c r="H138" i="29" s="1"/>
  <c r="C138" i="23"/>
  <c r="C138" i="22"/>
  <c r="C138" i="24"/>
  <c r="C138" i="30"/>
  <c r="C130" i="29"/>
  <c r="C130" i="31"/>
  <c r="C42" i="32"/>
  <c r="C34" i="29"/>
  <c r="C34" i="42"/>
  <c r="C34" i="32"/>
  <c r="C34" i="24"/>
  <c r="C34" i="30"/>
  <c r="C26" i="29"/>
  <c r="C124" i="31"/>
  <c r="C122" i="30"/>
  <c r="C122" i="29"/>
  <c r="C122" i="24"/>
  <c r="C122" i="31"/>
  <c r="C122" i="32"/>
  <c r="C122" i="23"/>
  <c r="C120" i="31"/>
  <c r="C117" i="31"/>
  <c r="C121" i="31"/>
  <c r="C121" i="32"/>
  <c r="C118" i="23"/>
  <c r="F54" i="39"/>
  <c r="C54" i="32" s="1"/>
  <c r="F55" i="39"/>
  <c r="C55" i="29" s="1"/>
  <c r="F56" i="39"/>
  <c r="F57" i="39"/>
  <c r="C57" i="23" s="1"/>
  <c r="F58" i="39"/>
  <c r="F59" i="39"/>
  <c r="C59" i="32" s="1"/>
  <c r="F60" i="39"/>
  <c r="F62" i="39"/>
  <c r="C62" i="42" s="1"/>
  <c r="F63" i="39"/>
  <c r="F64" i="39"/>
  <c r="C64" i="31" s="1"/>
  <c r="F65" i="39"/>
  <c r="C65" i="24" s="1"/>
  <c r="F66" i="39"/>
  <c r="F67" i="39"/>
  <c r="C67" i="32" s="1"/>
  <c r="F68" i="39"/>
  <c r="C68" i="29" s="1"/>
  <c r="C69" i="32"/>
  <c r="F70" i="39"/>
  <c r="F71" i="39"/>
  <c r="F72" i="39"/>
  <c r="C72" i="2" s="1"/>
  <c r="L6" i="30"/>
  <c r="P15" i="24"/>
  <c r="P13" i="24"/>
  <c r="C64" i="15"/>
  <c r="C59" i="15"/>
  <c r="C57" i="15"/>
  <c r="C55" i="15"/>
  <c r="C49" i="15"/>
  <c r="C45" i="15"/>
  <c r="C43" i="15"/>
  <c r="C41" i="15"/>
  <c r="C33" i="15"/>
  <c r="C28" i="15"/>
  <c r="C23" i="15"/>
  <c r="C19" i="15"/>
  <c r="C17" i="15"/>
  <c r="C15" i="15"/>
  <c r="C11" i="15"/>
  <c r="C9" i="15"/>
  <c r="S289" i="37"/>
  <c r="R289" i="37"/>
  <c r="Q289" i="37"/>
  <c r="P289" i="37"/>
  <c r="O289" i="37"/>
  <c r="N289" i="37"/>
  <c r="M289" i="37"/>
  <c r="L289" i="37"/>
  <c r="K289" i="37"/>
  <c r="J289" i="37"/>
  <c r="I289" i="37"/>
  <c r="H289" i="37"/>
  <c r="G266" i="37"/>
  <c r="D266" i="2" s="1"/>
  <c r="S288" i="37"/>
  <c r="R288" i="37"/>
  <c r="Q288" i="37"/>
  <c r="P288" i="37"/>
  <c r="O288" i="37"/>
  <c r="N288" i="37"/>
  <c r="M288" i="37"/>
  <c r="L288" i="37"/>
  <c r="K288" i="37"/>
  <c r="J288" i="37"/>
  <c r="I288" i="37"/>
  <c r="H288" i="37"/>
  <c r="G265" i="37"/>
  <c r="D265" i="2" s="1"/>
  <c r="S287" i="37"/>
  <c r="R287" i="37"/>
  <c r="Q287" i="37"/>
  <c r="P287" i="37"/>
  <c r="O287" i="37"/>
  <c r="N287" i="37"/>
  <c r="M287" i="37"/>
  <c r="L287" i="37"/>
  <c r="K287" i="37"/>
  <c r="J287" i="37"/>
  <c r="I287" i="37"/>
  <c r="H287" i="37"/>
  <c r="G264" i="37"/>
  <c r="D264" i="2" s="1"/>
  <c r="S286" i="37"/>
  <c r="R286" i="37"/>
  <c r="Q286" i="37"/>
  <c r="P286" i="37"/>
  <c r="O286" i="37"/>
  <c r="N286" i="37"/>
  <c r="M286" i="37"/>
  <c r="L286" i="37"/>
  <c r="K286" i="37"/>
  <c r="J286" i="37"/>
  <c r="I286" i="37"/>
  <c r="H286" i="37"/>
  <c r="G263" i="37"/>
  <c r="D263" i="2" s="1"/>
  <c r="G262" i="37"/>
  <c r="D262" i="2"/>
  <c r="G260" i="37"/>
  <c r="D260" i="2" s="1"/>
  <c r="S282" i="37"/>
  <c r="R282" i="37"/>
  <c r="Q282" i="37"/>
  <c r="P282" i="37"/>
  <c r="O282" i="37"/>
  <c r="N282" i="37"/>
  <c r="M282" i="37"/>
  <c r="L282" i="37"/>
  <c r="K282" i="37"/>
  <c r="J282" i="37"/>
  <c r="I282" i="37"/>
  <c r="H282" i="37"/>
  <c r="G259" i="37"/>
  <c r="D259" i="2" s="1"/>
  <c r="S281" i="37"/>
  <c r="R281" i="37"/>
  <c r="Q281" i="37"/>
  <c r="P281" i="37"/>
  <c r="O281" i="37"/>
  <c r="N281" i="37"/>
  <c r="M281" i="37"/>
  <c r="L281" i="37"/>
  <c r="K281" i="37"/>
  <c r="J281" i="37"/>
  <c r="I281" i="37"/>
  <c r="H281" i="37"/>
  <c r="G258" i="37"/>
  <c r="D258" i="2"/>
  <c r="S280" i="37"/>
  <c r="R280" i="37"/>
  <c r="Q280" i="37"/>
  <c r="P280" i="37"/>
  <c r="O280" i="37"/>
  <c r="N280" i="37"/>
  <c r="M280" i="37"/>
  <c r="L280" i="37"/>
  <c r="K280" i="37"/>
  <c r="J280" i="37"/>
  <c r="I280" i="37"/>
  <c r="H280" i="37"/>
  <c r="G257" i="37"/>
  <c r="D257" i="2" s="1"/>
  <c r="S279" i="37"/>
  <c r="R279" i="37"/>
  <c r="Q279" i="37"/>
  <c r="P279" i="37"/>
  <c r="O279" i="37"/>
  <c r="N279" i="37"/>
  <c r="M279" i="37"/>
  <c r="L279" i="37"/>
  <c r="K279" i="37"/>
  <c r="J279" i="37"/>
  <c r="I279" i="37"/>
  <c r="H279" i="37"/>
  <c r="G256" i="37"/>
  <c r="D256" i="2" s="1"/>
  <c r="S278" i="37"/>
  <c r="R278" i="37"/>
  <c r="Q278" i="37"/>
  <c r="P278" i="37"/>
  <c r="O278" i="37"/>
  <c r="N278" i="37"/>
  <c r="M278" i="37"/>
  <c r="L278" i="37"/>
  <c r="K278" i="37"/>
  <c r="J278" i="37"/>
  <c r="I278" i="37"/>
  <c r="H278" i="37"/>
  <c r="G255" i="37"/>
  <c r="D255" i="2" s="1"/>
  <c r="S277" i="37"/>
  <c r="R277" i="37"/>
  <c r="Q277" i="37"/>
  <c r="P277" i="37"/>
  <c r="O277" i="37"/>
  <c r="N277" i="37"/>
  <c r="M277" i="37"/>
  <c r="L277" i="37"/>
  <c r="K277" i="37"/>
  <c r="J277" i="37"/>
  <c r="I277" i="37"/>
  <c r="H277" i="37"/>
  <c r="G254" i="37"/>
  <c r="D254" i="2" s="1"/>
  <c r="L276" i="37"/>
  <c r="S275" i="37"/>
  <c r="R275" i="37"/>
  <c r="Q275" i="37"/>
  <c r="P275" i="37"/>
  <c r="O275" i="37"/>
  <c r="N275" i="37"/>
  <c r="M275" i="37"/>
  <c r="L275" i="37"/>
  <c r="K275" i="37"/>
  <c r="J275" i="37"/>
  <c r="I275" i="37"/>
  <c r="H275" i="37"/>
  <c r="G252" i="37"/>
  <c r="D252" i="2" s="1"/>
  <c r="S274" i="37"/>
  <c r="R274" i="37"/>
  <c r="Q274" i="37"/>
  <c r="P274" i="37"/>
  <c r="O274" i="37"/>
  <c r="N274" i="37"/>
  <c r="M274" i="37"/>
  <c r="L274" i="37"/>
  <c r="K274" i="37"/>
  <c r="J274" i="37"/>
  <c r="I274" i="37"/>
  <c r="H274" i="37"/>
  <c r="G251" i="37"/>
  <c r="S273" i="37"/>
  <c r="R273" i="37"/>
  <c r="Q273" i="37"/>
  <c r="P273" i="37"/>
  <c r="O273" i="37"/>
  <c r="N273" i="37"/>
  <c r="M273" i="37"/>
  <c r="L273" i="37"/>
  <c r="K273" i="37"/>
  <c r="J273" i="37"/>
  <c r="I273" i="37"/>
  <c r="H273" i="37"/>
  <c r="G250" i="37"/>
  <c r="D250" i="2" s="1"/>
  <c r="S272" i="37"/>
  <c r="R272" i="37"/>
  <c r="Q272" i="37"/>
  <c r="P272" i="37"/>
  <c r="O272" i="37"/>
  <c r="N272" i="37"/>
  <c r="M272" i="37"/>
  <c r="L272" i="37"/>
  <c r="K272" i="37"/>
  <c r="J272" i="37"/>
  <c r="I272" i="37"/>
  <c r="H272" i="37"/>
  <c r="G249" i="37"/>
  <c r="D249" i="2"/>
  <c r="S271" i="37"/>
  <c r="R271" i="37"/>
  <c r="Q271" i="37"/>
  <c r="P271" i="37"/>
  <c r="O271" i="37"/>
  <c r="N271" i="37"/>
  <c r="M271" i="37"/>
  <c r="L271" i="37"/>
  <c r="K271" i="37"/>
  <c r="J271" i="37"/>
  <c r="I271" i="37"/>
  <c r="H271" i="37"/>
  <c r="G248" i="37"/>
  <c r="S270" i="37"/>
  <c r="R270" i="37"/>
  <c r="Q270" i="37"/>
  <c r="P270" i="37"/>
  <c r="O270" i="37"/>
  <c r="N270" i="37"/>
  <c r="M270" i="37"/>
  <c r="L270" i="37"/>
  <c r="K270" i="37"/>
  <c r="J270" i="37"/>
  <c r="I270" i="37"/>
  <c r="H270" i="37"/>
  <c r="G247" i="37"/>
  <c r="D247" i="2" s="1"/>
  <c r="S269" i="37"/>
  <c r="R269" i="37"/>
  <c r="Q269" i="37"/>
  <c r="P269" i="37"/>
  <c r="O269" i="37"/>
  <c r="N269" i="37"/>
  <c r="M269" i="37"/>
  <c r="L269" i="37"/>
  <c r="K269" i="37"/>
  <c r="J269" i="37"/>
  <c r="I269" i="37"/>
  <c r="H269" i="37"/>
  <c r="G246" i="37"/>
  <c r="D246" i="2"/>
  <c r="L268" i="37"/>
  <c r="S267" i="37"/>
  <c r="R267" i="37"/>
  <c r="Q267" i="37"/>
  <c r="P267" i="37"/>
  <c r="O267" i="37"/>
  <c r="N267" i="37"/>
  <c r="M267" i="37"/>
  <c r="L267" i="37"/>
  <c r="K267" i="37"/>
  <c r="J267" i="37"/>
  <c r="I267" i="37"/>
  <c r="H267" i="37"/>
  <c r="G244" i="37"/>
  <c r="D244" i="2" s="1"/>
  <c r="S266" i="37"/>
  <c r="R266" i="37"/>
  <c r="Q266" i="37"/>
  <c r="P266" i="37"/>
  <c r="O266" i="37"/>
  <c r="N266" i="37"/>
  <c r="M266" i="37"/>
  <c r="L266" i="37"/>
  <c r="K266" i="37"/>
  <c r="J266" i="37"/>
  <c r="I266" i="37"/>
  <c r="H266" i="37"/>
  <c r="G243" i="37"/>
  <c r="D243" i="2" s="1"/>
  <c r="S265" i="37"/>
  <c r="R265" i="37"/>
  <c r="Q265" i="37"/>
  <c r="P265" i="37"/>
  <c r="O265" i="37"/>
  <c r="N265" i="37"/>
  <c r="M265" i="37"/>
  <c r="L265" i="37"/>
  <c r="K265" i="37"/>
  <c r="J265" i="37"/>
  <c r="I265" i="37"/>
  <c r="H265" i="37"/>
  <c r="G242" i="37"/>
  <c r="D242" i="2" s="1"/>
  <c r="S264" i="37"/>
  <c r="R264" i="37"/>
  <c r="Q264" i="37"/>
  <c r="P264" i="37"/>
  <c r="O264" i="37"/>
  <c r="N264" i="37"/>
  <c r="M264" i="37"/>
  <c r="L264" i="37"/>
  <c r="K264" i="37"/>
  <c r="J264" i="37"/>
  <c r="I264" i="37"/>
  <c r="H264" i="37"/>
  <c r="G241" i="37"/>
  <c r="D241" i="2"/>
  <c r="S263" i="37"/>
  <c r="R263" i="37"/>
  <c r="Q263" i="37"/>
  <c r="P263" i="37"/>
  <c r="O263" i="37"/>
  <c r="N263" i="37"/>
  <c r="M263" i="37"/>
  <c r="L263" i="37"/>
  <c r="K263" i="37"/>
  <c r="J263" i="37"/>
  <c r="I263" i="37"/>
  <c r="H263" i="37"/>
  <c r="G240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G239" i="37"/>
  <c r="D239" i="2" s="1"/>
  <c r="S261" i="37"/>
  <c r="R261" i="37"/>
  <c r="Q261" i="37"/>
  <c r="P261" i="37"/>
  <c r="O261" i="37"/>
  <c r="N261" i="37"/>
  <c r="M261" i="37"/>
  <c r="L261" i="37"/>
  <c r="K261" i="37"/>
  <c r="J261" i="37"/>
  <c r="I261" i="37"/>
  <c r="H261" i="37"/>
  <c r="G238" i="37"/>
  <c r="D238" i="2"/>
  <c r="L260" i="37"/>
  <c r="S259" i="37"/>
  <c r="R259" i="37"/>
  <c r="Q259" i="37"/>
  <c r="P259" i="37"/>
  <c r="O259" i="37"/>
  <c r="N259" i="37"/>
  <c r="M259" i="37"/>
  <c r="L259" i="37"/>
  <c r="K259" i="37"/>
  <c r="J259" i="37"/>
  <c r="I259" i="37"/>
  <c r="H259" i="37"/>
  <c r="G236" i="37"/>
  <c r="S258" i="37"/>
  <c r="R258" i="37"/>
  <c r="Q258" i="37"/>
  <c r="P258" i="37"/>
  <c r="O258" i="37"/>
  <c r="N258" i="37"/>
  <c r="M258" i="37"/>
  <c r="L258" i="37"/>
  <c r="K258" i="37"/>
  <c r="J258" i="37"/>
  <c r="I258" i="37"/>
  <c r="H258" i="37"/>
  <c r="G235" i="37"/>
  <c r="D235" i="2" s="1"/>
  <c r="S257" i="37"/>
  <c r="R257" i="37"/>
  <c r="Q257" i="37"/>
  <c r="P257" i="37"/>
  <c r="O257" i="37"/>
  <c r="N257" i="37"/>
  <c r="M257" i="37"/>
  <c r="L257" i="37"/>
  <c r="K257" i="37"/>
  <c r="J257" i="37"/>
  <c r="I257" i="37"/>
  <c r="H257" i="37"/>
  <c r="G234" i="37"/>
  <c r="D234" i="2"/>
  <c r="S256" i="37"/>
  <c r="R256" i="37"/>
  <c r="Q256" i="37"/>
  <c r="P256" i="37"/>
  <c r="O256" i="37"/>
  <c r="N256" i="37"/>
  <c r="M256" i="37"/>
  <c r="L256" i="37"/>
  <c r="K256" i="37"/>
  <c r="J256" i="37"/>
  <c r="I256" i="37"/>
  <c r="H256" i="37"/>
  <c r="G233" i="37"/>
  <c r="S255" i="37"/>
  <c r="R255" i="37"/>
  <c r="Q255" i="37"/>
  <c r="P255" i="37"/>
  <c r="O255" i="37"/>
  <c r="N255" i="37"/>
  <c r="M255" i="37"/>
  <c r="L255" i="37"/>
  <c r="K255" i="37"/>
  <c r="J255" i="37"/>
  <c r="I255" i="37"/>
  <c r="H255" i="37"/>
  <c r="G232" i="37"/>
  <c r="D232" i="2" s="1"/>
  <c r="S254" i="37"/>
  <c r="R254" i="37"/>
  <c r="Q254" i="37"/>
  <c r="P254" i="37"/>
  <c r="O254" i="37"/>
  <c r="N254" i="37"/>
  <c r="M254" i="37"/>
  <c r="L254" i="37"/>
  <c r="K254" i="37"/>
  <c r="J254" i="37"/>
  <c r="I254" i="37"/>
  <c r="H254" i="37"/>
  <c r="G231" i="37"/>
  <c r="D231" i="2" s="1"/>
  <c r="S253" i="37"/>
  <c r="R253" i="37"/>
  <c r="Q253" i="37"/>
  <c r="P253" i="37"/>
  <c r="O253" i="37"/>
  <c r="N253" i="37"/>
  <c r="M253" i="37"/>
  <c r="L253" i="37"/>
  <c r="K253" i="37"/>
  <c r="J253" i="37"/>
  <c r="I253" i="37"/>
  <c r="H253" i="37"/>
  <c r="G230" i="37"/>
  <c r="L252" i="37"/>
  <c r="S251" i="37"/>
  <c r="R251" i="37"/>
  <c r="Q251" i="37"/>
  <c r="P251" i="37"/>
  <c r="O251" i="37"/>
  <c r="N251" i="37"/>
  <c r="M251" i="37"/>
  <c r="L251" i="37"/>
  <c r="K251" i="37"/>
  <c r="J251" i="37"/>
  <c r="I251" i="37"/>
  <c r="H251" i="37"/>
  <c r="G228" i="37"/>
  <c r="S250" i="37"/>
  <c r="R250" i="37"/>
  <c r="Q250" i="37"/>
  <c r="P250" i="37"/>
  <c r="O250" i="37"/>
  <c r="N250" i="37"/>
  <c r="M250" i="37"/>
  <c r="L250" i="37"/>
  <c r="K250" i="37"/>
  <c r="J250" i="37"/>
  <c r="I250" i="37"/>
  <c r="H250" i="37"/>
  <c r="G227" i="37"/>
  <c r="D227" i="2" s="1"/>
  <c r="S249" i="37"/>
  <c r="R249" i="37"/>
  <c r="Q249" i="37"/>
  <c r="P249" i="37"/>
  <c r="O249" i="37"/>
  <c r="N249" i="37"/>
  <c r="M249" i="37"/>
  <c r="L249" i="37"/>
  <c r="K249" i="37"/>
  <c r="J249" i="37"/>
  <c r="I249" i="37"/>
  <c r="H249" i="37"/>
  <c r="G226" i="37"/>
  <c r="D226" i="2"/>
  <c r="S248" i="37"/>
  <c r="R248" i="37"/>
  <c r="Q248" i="37"/>
  <c r="P248" i="37"/>
  <c r="O248" i="37"/>
  <c r="N248" i="37"/>
  <c r="M248" i="37"/>
  <c r="L248" i="37"/>
  <c r="K248" i="37"/>
  <c r="J248" i="37"/>
  <c r="I248" i="37"/>
  <c r="H248" i="37"/>
  <c r="G225" i="37"/>
  <c r="D225" i="2" s="1"/>
  <c r="S247" i="37"/>
  <c r="R247" i="37"/>
  <c r="Q247" i="37"/>
  <c r="P247" i="37"/>
  <c r="O247" i="37"/>
  <c r="N247" i="37"/>
  <c r="M247" i="37"/>
  <c r="L247" i="37"/>
  <c r="K247" i="37"/>
  <c r="J247" i="37"/>
  <c r="I247" i="37"/>
  <c r="H247" i="37"/>
  <c r="G224" i="37"/>
  <c r="D224" i="2" s="1"/>
  <c r="S246" i="37"/>
  <c r="R246" i="37"/>
  <c r="Q246" i="37"/>
  <c r="P246" i="37"/>
  <c r="O246" i="37"/>
  <c r="N246" i="37"/>
  <c r="M246" i="37"/>
  <c r="L246" i="37"/>
  <c r="K246" i="37"/>
  <c r="J246" i="37"/>
  <c r="I246" i="37"/>
  <c r="H246" i="37"/>
  <c r="G223" i="37"/>
  <c r="D223" i="2" s="1"/>
  <c r="S245" i="37"/>
  <c r="R245" i="37"/>
  <c r="Q245" i="37"/>
  <c r="P245" i="37"/>
  <c r="O245" i="37"/>
  <c r="N245" i="37"/>
  <c r="M245" i="37"/>
  <c r="L245" i="37"/>
  <c r="K245" i="37"/>
  <c r="J245" i="37"/>
  <c r="I245" i="37"/>
  <c r="H245" i="37"/>
  <c r="G222" i="37"/>
  <c r="D222" i="2" s="1"/>
  <c r="L244" i="37"/>
  <c r="S243" i="37"/>
  <c r="R243" i="37"/>
  <c r="Q243" i="37"/>
  <c r="P243" i="37"/>
  <c r="O243" i="37"/>
  <c r="N243" i="37"/>
  <c r="M243" i="37"/>
  <c r="L243" i="37"/>
  <c r="K243" i="37"/>
  <c r="J243" i="37"/>
  <c r="I243" i="37"/>
  <c r="H243" i="37"/>
  <c r="G220" i="37"/>
  <c r="D220" i="2" s="1"/>
  <c r="S242" i="37"/>
  <c r="R242" i="37"/>
  <c r="Q242" i="37"/>
  <c r="P242" i="37"/>
  <c r="O242" i="37"/>
  <c r="N242" i="37"/>
  <c r="M242" i="37"/>
  <c r="L242" i="37"/>
  <c r="K242" i="37"/>
  <c r="J242" i="37"/>
  <c r="I242" i="37"/>
  <c r="H242" i="37"/>
  <c r="G219" i="37"/>
  <c r="D219" i="2" s="1"/>
  <c r="S241" i="37"/>
  <c r="R241" i="37"/>
  <c r="Q241" i="37"/>
  <c r="P241" i="37"/>
  <c r="O241" i="37"/>
  <c r="N241" i="37"/>
  <c r="M241" i="37"/>
  <c r="L241" i="37"/>
  <c r="K241" i="37"/>
  <c r="J241" i="37"/>
  <c r="I241" i="37"/>
  <c r="H241" i="37"/>
  <c r="G218" i="37"/>
  <c r="D218" i="32" s="1"/>
  <c r="S240" i="37"/>
  <c r="R240" i="37"/>
  <c r="Q240" i="37"/>
  <c r="P240" i="37"/>
  <c r="O240" i="37"/>
  <c r="N240" i="37"/>
  <c r="M240" i="37"/>
  <c r="L240" i="37"/>
  <c r="K240" i="37"/>
  <c r="J240" i="37"/>
  <c r="I240" i="37"/>
  <c r="H240" i="37"/>
  <c r="G217" i="37"/>
  <c r="D217" i="2"/>
  <c r="S239" i="37"/>
  <c r="R239" i="37"/>
  <c r="Q239" i="37"/>
  <c r="P239" i="37"/>
  <c r="O239" i="37"/>
  <c r="N239" i="37"/>
  <c r="M239" i="37"/>
  <c r="L239" i="37"/>
  <c r="K239" i="37"/>
  <c r="J239" i="37"/>
  <c r="I239" i="37"/>
  <c r="H239" i="37"/>
  <c r="G216" i="37"/>
  <c r="D216" i="2" s="1"/>
  <c r="S238" i="37"/>
  <c r="R238" i="37"/>
  <c r="Q238" i="37"/>
  <c r="P238" i="37"/>
  <c r="O238" i="37"/>
  <c r="N238" i="37"/>
  <c r="M238" i="37"/>
  <c r="L238" i="37"/>
  <c r="K238" i="37"/>
  <c r="J238" i="37"/>
  <c r="I238" i="37"/>
  <c r="H238" i="37"/>
  <c r="G215" i="37"/>
  <c r="D215" i="2" s="1"/>
  <c r="S237" i="37"/>
  <c r="R237" i="37"/>
  <c r="Q237" i="37"/>
  <c r="P237" i="37"/>
  <c r="O237" i="37"/>
  <c r="N237" i="37"/>
  <c r="M237" i="37"/>
  <c r="L237" i="37"/>
  <c r="K237" i="37"/>
  <c r="J237" i="37"/>
  <c r="I237" i="37"/>
  <c r="H237" i="37"/>
  <c r="G214" i="37"/>
  <c r="D214" i="2"/>
  <c r="L236" i="37"/>
  <c r="S235" i="37"/>
  <c r="R235" i="37"/>
  <c r="Q235" i="37"/>
  <c r="P235" i="37"/>
  <c r="O235" i="37"/>
  <c r="N235" i="37"/>
  <c r="M235" i="37"/>
  <c r="L235" i="37"/>
  <c r="K235" i="37"/>
  <c r="J235" i="37"/>
  <c r="I235" i="37"/>
  <c r="H235" i="37"/>
  <c r="G212" i="37"/>
  <c r="D212" i="2" s="1"/>
  <c r="S234" i="37"/>
  <c r="R234" i="37"/>
  <c r="Q234" i="37"/>
  <c r="P234" i="37"/>
  <c r="O234" i="37"/>
  <c r="N234" i="37"/>
  <c r="M234" i="37"/>
  <c r="L234" i="37"/>
  <c r="K234" i="37"/>
  <c r="J234" i="37"/>
  <c r="I234" i="37"/>
  <c r="H234" i="37"/>
  <c r="G211" i="37"/>
  <c r="D211" i="2" s="1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10" i="37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09" i="37"/>
  <c r="D209" i="2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08" i="37"/>
  <c r="D208" i="2" s="1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07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06" i="37"/>
  <c r="D206" i="2"/>
  <c r="L228" i="37"/>
  <c r="S227" i="37"/>
  <c r="R227" i="37"/>
  <c r="Q227" i="37"/>
  <c r="P227" i="37"/>
  <c r="O227" i="37"/>
  <c r="N227" i="37"/>
  <c r="M227" i="37"/>
  <c r="L227" i="37"/>
  <c r="K227" i="37"/>
  <c r="J227" i="37"/>
  <c r="I227" i="37"/>
  <c r="H227" i="37"/>
  <c r="G204" i="37"/>
  <c r="D204" i="2" s="1"/>
  <c r="S226" i="37"/>
  <c r="R226" i="37"/>
  <c r="Q226" i="37"/>
  <c r="P226" i="37"/>
  <c r="O226" i="37"/>
  <c r="N226" i="37"/>
  <c r="M226" i="37"/>
  <c r="L226" i="37"/>
  <c r="K226" i="37"/>
  <c r="J226" i="37"/>
  <c r="I226" i="37"/>
  <c r="H226" i="37"/>
  <c r="G203" i="37"/>
  <c r="D203" i="2" s="1"/>
  <c r="S225" i="37"/>
  <c r="R225" i="37"/>
  <c r="Q225" i="37"/>
  <c r="P225" i="37"/>
  <c r="O225" i="37"/>
  <c r="N225" i="37"/>
  <c r="M225" i="37"/>
  <c r="L225" i="37"/>
  <c r="K225" i="37"/>
  <c r="J225" i="37"/>
  <c r="I225" i="37"/>
  <c r="H225" i="37"/>
  <c r="G202" i="37"/>
  <c r="D202" i="2"/>
  <c r="S224" i="37"/>
  <c r="R224" i="37"/>
  <c r="Q224" i="37"/>
  <c r="P224" i="37"/>
  <c r="O224" i="37"/>
  <c r="N224" i="37"/>
  <c r="M224" i="37"/>
  <c r="L224" i="37"/>
  <c r="K224" i="37"/>
  <c r="J224" i="37"/>
  <c r="I224" i="37"/>
  <c r="H224" i="37"/>
  <c r="G201" i="37"/>
  <c r="D201" i="2" s="1"/>
  <c r="S223" i="37"/>
  <c r="R223" i="37"/>
  <c r="Q223" i="37"/>
  <c r="P223" i="37"/>
  <c r="O223" i="37"/>
  <c r="N223" i="37"/>
  <c r="M223" i="37"/>
  <c r="L223" i="37"/>
  <c r="K223" i="37"/>
  <c r="J223" i="37"/>
  <c r="I223" i="37"/>
  <c r="H223" i="37"/>
  <c r="G200" i="37"/>
  <c r="D200" i="2" s="1"/>
  <c r="S222" i="37"/>
  <c r="R222" i="37"/>
  <c r="Q222" i="37"/>
  <c r="P222" i="37"/>
  <c r="O222" i="37"/>
  <c r="N222" i="37"/>
  <c r="M222" i="37"/>
  <c r="L222" i="37"/>
  <c r="K222" i="37"/>
  <c r="J222" i="37"/>
  <c r="I222" i="37"/>
  <c r="H222" i="37"/>
  <c r="G199" i="37"/>
  <c r="S221" i="37"/>
  <c r="R221" i="37"/>
  <c r="Q221" i="37"/>
  <c r="P221" i="37"/>
  <c r="O221" i="37"/>
  <c r="N221" i="37"/>
  <c r="M221" i="37"/>
  <c r="L221" i="37"/>
  <c r="K221" i="37"/>
  <c r="J221" i="37"/>
  <c r="I221" i="37"/>
  <c r="H221" i="37"/>
  <c r="G198" i="37"/>
  <c r="D198" i="2" s="1"/>
  <c r="L220" i="37"/>
  <c r="S219" i="37"/>
  <c r="R219" i="37"/>
  <c r="Q219" i="37"/>
  <c r="P219" i="37"/>
  <c r="O219" i="37"/>
  <c r="N219" i="37"/>
  <c r="M219" i="37"/>
  <c r="L219" i="37"/>
  <c r="K219" i="37"/>
  <c r="J219" i="37"/>
  <c r="I219" i="37"/>
  <c r="H219" i="37"/>
  <c r="G196" i="37"/>
  <c r="D196" i="2" s="1"/>
  <c r="S218" i="37"/>
  <c r="R218" i="37"/>
  <c r="Q218" i="37"/>
  <c r="P218" i="37"/>
  <c r="O218" i="37"/>
  <c r="N218" i="37"/>
  <c r="M218" i="37"/>
  <c r="L218" i="37"/>
  <c r="K218" i="37"/>
  <c r="J218" i="37"/>
  <c r="I218" i="37"/>
  <c r="H218" i="37"/>
  <c r="G195" i="37"/>
  <c r="S217" i="37"/>
  <c r="R217" i="37"/>
  <c r="Q217" i="37"/>
  <c r="P217" i="37"/>
  <c r="O217" i="37"/>
  <c r="N217" i="37"/>
  <c r="M217" i="37"/>
  <c r="L217" i="37"/>
  <c r="K217" i="37"/>
  <c r="J217" i="37"/>
  <c r="I217" i="37"/>
  <c r="H217" i="37"/>
  <c r="G194" i="37"/>
  <c r="D194" i="2" s="1"/>
  <c r="S216" i="37"/>
  <c r="R216" i="37"/>
  <c r="Q216" i="37"/>
  <c r="P216" i="37"/>
  <c r="O216" i="37"/>
  <c r="N216" i="37"/>
  <c r="M216" i="37"/>
  <c r="L216" i="37"/>
  <c r="K216" i="37"/>
  <c r="J216" i="37"/>
  <c r="I216" i="37"/>
  <c r="H216" i="37"/>
  <c r="G193" i="37"/>
  <c r="D193" i="2"/>
  <c r="S215" i="37"/>
  <c r="R215" i="37"/>
  <c r="Q215" i="37"/>
  <c r="P215" i="37"/>
  <c r="O215" i="37"/>
  <c r="N215" i="37"/>
  <c r="M215" i="37"/>
  <c r="L215" i="37"/>
  <c r="K215" i="37"/>
  <c r="J215" i="37"/>
  <c r="I215" i="37"/>
  <c r="H215" i="37"/>
  <c r="G192" i="37"/>
  <c r="S214" i="37"/>
  <c r="R214" i="37"/>
  <c r="Q214" i="37"/>
  <c r="P214" i="37"/>
  <c r="O214" i="37"/>
  <c r="N214" i="37"/>
  <c r="M214" i="37"/>
  <c r="L214" i="37"/>
  <c r="K214" i="37"/>
  <c r="J214" i="37"/>
  <c r="I214" i="37"/>
  <c r="H214" i="37"/>
  <c r="G191" i="37"/>
  <c r="D191" i="2"/>
  <c r="S213" i="37"/>
  <c r="R213" i="37"/>
  <c r="Q213" i="37"/>
  <c r="P213" i="37"/>
  <c r="O213" i="37"/>
  <c r="N213" i="37"/>
  <c r="M213" i="37"/>
  <c r="L213" i="37"/>
  <c r="K213" i="37"/>
  <c r="J213" i="37"/>
  <c r="I213" i="37"/>
  <c r="H213" i="37"/>
  <c r="G190" i="37"/>
  <c r="D190" i="2" s="1"/>
  <c r="R212" i="37"/>
  <c r="J212" i="37"/>
  <c r="S211" i="37"/>
  <c r="R211" i="37"/>
  <c r="Q211" i="37"/>
  <c r="P211" i="37"/>
  <c r="O211" i="37"/>
  <c r="N211" i="37"/>
  <c r="M211" i="37"/>
  <c r="L211" i="37"/>
  <c r="K211" i="37"/>
  <c r="J211" i="37"/>
  <c r="I211" i="37"/>
  <c r="H211" i="37"/>
  <c r="G188" i="37"/>
  <c r="D188" i="2" s="1"/>
  <c r="S210" i="37"/>
  <c r="R210" i="37"/>
  <c r="Q210" i="37"/>
  <c r="P210" i="37"/>
  <c r="O210" i="37"/>
  <c r="N210" i="37"/>
  <c r="M210" i="37"/>
  <c r="L210" i="37"/>
  <c r="K210" i="37"/>
  <c r="J210" i="37"/>
  <c r="I210" i="37"/>
  <c r="H210" i="37"/>
  <c r="G187" i="37"/>
  <c r="S209" i="37"/>
  <c r="R209" i="37"/>
  <c r="Q209" i="37"/>
  <c r="P209" i="37"/>
  <c r="O209" i="37"/>
  <c r="N209" i="37"/>
  <c r="M209" i="37"/>
  <c r="L209" i="37"/>
  <c r="K209" i="37"/>
  <c r="J209" i="37"/>
  <c r="I209" i="37"/>
  <c r="H209" i="37"/>
  <c r="G186" i="37"/>
  <c r="D186" i="2"/>
  <c r="S208" i="37"/>
  <c r="R208" i="37"/>
  <c r="Q208" i="37"/>
  <c r="P208" i="37"/>
  <c r="O208" i="37"/>
  <c r="N208" i="37"/>
  <c r="M208" i="37"/>
  <c r="L208" i="37"/>
  <c r="K208" i="37"/>
  <c r="J208" i="37"/>
  <c r="I208" i="37"/>
  <c r="H208" i="37"/>
  <c r="G185" i="37"/>
  <c r="D185" i="2" s="1"/>
  <c r="S207" i="37"/>
  <c r="R207" i="37"/>
  <c r="Q207" i="37"/>
  <c r="P207" i="37"/>
  <c r="O207" i="37"/>
  <c r="N207" i="37"/>
  <c r="M207" i="37"/>
  <c r="L207" i="37"/>
  <c r="K207" i="37"/>
  <c r="J207" i="37"/>
  <c r="I207" i="37"/>
  <c r="H207" i="37"/>
  <c r="G184" i="37"/>
  <c r="D184" i="2" s="1"/>
  <c r="S206" i="37"/>
  <c r="R206" i="37"/>
  <c r="Q206" i="37"/>
  <c r="P206" i="37"/>
  <c r="O206" i="37"/>
  <c r="N206" i="37"/>
  <c r="M206" i="37"/>
  <c r="L206" i="37"/>
  <c r="K206" i="37"/>
  <c r="J206" i="37"/>
  <c r="I206" i="37"/>
  <c r="H206" i="37"/>
  <c r="G183" i="37"/>
  <c r="D183" i="2"/>
  <c r="S205" i="37"/>
  <c r="R205" i="37"/>
  <c r="Q205" i="37"/>
  <c r="P205" i="37"/>
  <c r="O205" i="37"/>
  <c r="N205" i="37"/>
  <c r="M205" i="37"/>
  <c r="L205" i="37"/>
  <c r="K205" i="37"/>
  <c r="J205" i="37"/>
  <c r="I205" i="37"/>
  <c r="H205" i="37"/>
  <c r="G182" i="37"/>
  <c r="O204" i="37"/>
  <c r="L204" i="37"/>
  <c r="G181" i="37"/>
  <c r="D181" i="29" s="1"/>
  <c r="S203" i="37"/>
  <c r="R203" i="37"/>
  <c r="Q203" i="37"/>
  <c r="P203" i="37"/>
  <c r="O203" i="37"/>
  <c r="N203" i="37"/>
  <c r="M203" i="37"/>
  <c r="L203" i="37"/>
  <c r="K203" i="37"/>
  <c r="J203" i="37"/>
  <c r="I203" i="37"/>
  <c r="H203" i="37"/>
  <c r="G180" i="37"/>
  <c r="S202" i="37"/>
  <c r="R202" i="37"/>
  <c r="Q202" i="37"/>
  <c r="P202" i="37"/>
  <c r="O202" i="37"/>
  <c r="N202" i="37"/>
  <c r="M202" i="37"/>
  <c r="L202" i="37"/>
  <c r="K202" i="37"/>
  <c r="J202" i="37"/>
  <c r="I202" i="37"/>
  <c r="H202" i="37"/>
  <c r="G179" i="37"/>
  <c r="S201" i="37"/>
  <c r="R201" i="37"/>
  <c r="Q201" i="37"/>
  <c r="P201" i="37"/>
  <c r="O201" i="37"/>
  <c r="N201" i="37"/>
  <c r="M201" i="37"/>
  <c r="L201" i="37"/>
  <c r="K201" i="37"/>
  <c r="J201" i="37"/>
  <c r="I201" i="37"/>
  <c r="H201" i="37"/>
  <c r="G178" i="37"/>
  <c r="S200" i="37"/>
  <c r="R200" i="37"/>
  <c r="Q200" i="37"/>
  <c r="P200" i="37"/>
  <c r="O200" i="37"/>
  <c r="N200" i="37"/>
  <c r="M200" i="37"/>
  <c r="L200" i="37"/>
  <c r="K200" i="37"/>
  <c r="J200" i="37"/>
  <c r="I200" i="37"/>
  <c r="H200" i="37"/>
  <c r="G177" i="37"/>
  <c r="S199" i="37"/>
  <c r="R199" i="37"/>
  <c r="Q199" i="37"/>
  <c r="P199" i="37"/>
  <c r="O199" i="37"/>
  <c r="N199" i="37"/>
  <c r="M199" i="37"/>
  <c r="L199" i="37"/>
  <c r="K199" i="37"/>
  <c r="J199" i="37"/>
  <c r="I199" i="37"/>
  <c r="H199" i="37"/>
  <c r="G176" i="37"/>
  <c r="S198" i="37"/>
  <c r="R198" i="37"/>
  <c r="Q198" i="37"/>
  <c r="P198" i="37"/>
  <c r="O198" i="37"/>
  <c r="N198" i="37"/>
  <c r="M198" i="37"/>
  <c r="L198" i="37"/>
  <c r="K198" i="37"/>
  <c r="J198" i="37"/>
  <c r="I198" i="37"/>
  <c r="H198" i="37"/>
  <c r="G175" i="37"/>
  <c r="S197" i="37"/>
  <c r="R197" i="37"/>
  <c r="Q197" i="37"/>
  <c r="P197" i="37"/>
  <c r="O197" i="37"/>
  <c r="N197" i="37"/>
  <c r="M197" i="37"/>
  <c r="L197" i="37"/>
  <c r="K197" i="37"/>
  <c r="J197" i="37"/>
  <c r="I197" i="37"/>
  <c r="H197" i="37"/>
  <c r="G174" i="37"/>
  <c r="Q196" i="37"/>
  <c r="O196" i="37"/>
  <c r="L196" i="37"/>
  <c r="I196" i="37"/>
  <c r="G173" i="37"/>
  <c r="S195" i="37"/>
  <c r="R195" i="37"/>
  <c r="Q195" i="37"/>
  <c r="P195" i="37"/>
  <c r="O195" i="37"/>
  <c r="N195" i="37"/>
  <c r="M195" i="37"/>
  <c r="L195" i="37"/>
  <c r="K195" i="37"/>
  <c r="J195" i="37"/>
  <c r="I195" i="37"/>
  <c r="H195" i="37"/>
  <c r="G172" i="37"/>
  <c r="S194" i="37"/>
  <c r="R194" i="37"/>
  <c r="Q194" i="37"/>
  <c r="P194" i="37"/>
  <c r="O194" i="37"/>
  <c r="N194" i="37"/>
  <c r="M194" i="37"/>
  <c r="L194" i="37"/>
  <c r="K194" i="37"/>
  <c r="J194" i="37"/>
  <c r="I194" i="37"/>
  <c r="H194" i="37"/>
  <c r="G171" i="37"/>
  <c r="S193" i="37"/>
  <c r="R193" i="37"/>
  <c r="Q193" i="37"/>
  <c r="P193" i="37"/>
  <c r="O193" i="37"/>
  <c r="N193" i="37"/>
  <c r="M193" i="37"/>
  <c r="L193" i="37"/>
  <c r="K193" i="37"/>
  <c r="J193" i="37"/>
  <c r="I193" i="37"/>
  <c r="H193" i="37"/>
  <c r="G170" i="37"/>
  <c r="S192" i="37"/>
  <c r="R192" i="37"/>
  <c r="Q192" i="37"/>
  <c r="P192" i="37"/>
  <c r="O192" i="37"/>
  <c r="N192" i="37"/>
  <c r="M192" i="37"/>
  <c r="L192" i="37"/>
  <c r="K192" i="37"/>
  <c r="J192" i="37"/>
  <c r="I192" i="37"/>
  <c r="H192" i="37"/>
  <c r="G169" i="37"/>
  <c r="S191" i="37"/>
  <c r="R191" i="37"/>
  <c r="Q191" i="37"/>
  <c r="P191" i="37"/>
  <c r="O191" i="37"/>
  <c r="N191" i="37"/>
  <c r="M191" i="37"/>
  <c r="L191" i="37"/>
  <c r="K191" i="37"/>
  <c r="J191" i="37"/>
  <c r="I191" i="37"/>
  <c r="H191" i="37"/>
  <c r="G168" i="37"/>
  <c r="S190" i="37"/>
  <c r="R190" i="37"/>
  <c r="Q190" i="37"/>
  <c r="P190" i="37"/>
  <c r="O190" i="37"/>
  <c r="N190" i="37"/>
  <c r="M190" i="37"/>
  <c r="L190" i="37"/>
  <c r="K190" i="37"/>
  <c r="J190" i="37"/>
  <c r="I190" i="37"/>
  <c r="H190" i="37"/>
  <c r="G167" i="37"/>
  <c r="S189" i="37"/>
  <c r="R189" i="37"/>
  <c r="Q189" i="37"/>
  <c r="P189" i="37"/>
  <c r="O189" i="37"/>
  <c r="N189" i="37"/>
  <c r="M189" i="37"/>
  <c r="L189" i="37"/>
  <c r="K189" i="37"/>
  <c r="J189" i="37"/>
  <c r="I189" i="37"/>
  <c r="H189" i="37"/>
  <c r="G166" i="37"/>
  <c r="S188" i="37"/>
  <c r="R188" i="37"/>
  <c r="Q188" i="37"/>
  <c r="P188" i="37"/>
  <c r="O188" i="37"/>
  <c r="N188" i="37"/>
  <c r="M188" i="37"/>
  <c r="L188" i="37"/>
  <c r="K188" i="37"/>
  <c r="J188" i="37"/>
  <c r="I188" i="37"/>
  <c r="H188" i="37"/>
  <c r="G165" i="37"/>
  <c r="S187" i="37"/>
  <c r="R187" i="37"/>
  <c r="Q187" i="37"/>
  <c r="P187" i="37"/>
  <c r="O187" i="37"/>
  <c r="N187" i="37"/>
  <c r="M187" i="37"/>
  <c r="L187" i="37"/>
  <c r="K187" i="37"/>
  <c r="J187" i="37"/>
  <c r="I187" i="37"/>
  <c r="H187" i="37"/>
  <c r="G164" i="37"/>
  <c r="S186" i="37"/>
  <c r="R186" i="37"/>
  <c r="Q186" i="37"/>
  <c r="P186" i="37"/>
  <c r="O186" i="37"/>
  <c r="N186" i="37"/>
  <c r="M186" i="37"/>
  <c r="L186" i="37"/>
  <c r="K186" i="37"/>
  <c r="J186" i="37"/>
  <c r="I186" i="37"/>
  <c r="H186" i="37"/>
  <c r="G163" i="37"/>
  <c r="S185" i="37"/>
  <c r="R185" i="37"/>
  <c r="Q185" i="37"/>
  <c r="P185" i="37"/>
  <c r="O185" i="37"/>
  <c r="N185" i="37"/>
  <c r="M185" i="37"/>
  <c r="L185" i="37"/>
  <c r="K185" i="37"/>
  <c r="J185" i="37"/>
  <c r="I185" i="37"/>
  <c r="H185" i="37"/>
  <c r="G162" i="37"/>
  <c r="S184" i="37"/>
  <c r="R184" i="37"/>
  <c r="Q184" i="37"/>
  <c r="P184" i="37"/>
  <c r="O184" i="37"/>
  <c r="N184" i="37"/>
  <c r="M184" i="37"/>
  <c r="L184" i="37"/>
  <c r="K184" i="37"/>
  <c r="J184" i="37"/>
  <c r="I184" i="37"/>
  <c r="H184" i="37"/>
  <c r="G161" i="37"/>
  <c r="S183" i="37"/>
  <c r="R183" i="37"/>
  <c r="Q183" i="37"/>
  <c r="P183" i="37"/>
  <c r="O183" i="37"/>
  <c r="N183" i="37"/>
  <c r="M183" i="37"/>
  <c r="L183" i="37"/>
  <c r="K183" i="37"/>
  <c r="J183" i="37"/>
  <c r="I183" i="37"/>
  <c r="H183" i="37"/>
  <c r="G160" i="37"/>
  <c r="S182" i="37"/>
  <c r="R182" i="37"/>
  <c r="Q182" i="37"/>
  <c r="P182" i="37"/>
  <c r="O182" i="37"/>
  <c r="N182" i="37"/>
  <c r="M182" i="37"/>
  <c r="L182" i="37"/>
  <c r="K182" i="37"/>
  <c r="J182" i="37"/>
  <c r="I182" i="37"/>
  <c r="H182" i="37"/>
  <c r="G159" i="37"/>
  <c r="S181" i="37"/>
  <c r="R181" i="37"/>
  <c r="Q181" i="37"/>
  <c r="P181" i="37"/>
  <c r="O181" i="37"/>
  <c r="N181" i="37"/>
  <c r="M181" i="37"/>
  <c r="L181" i="37"/>
  <c r="K181" i="37"/>
  <c r="J181" i="37"/>
  <c r="I181" i="37"/>
  <c r="H181" i="37"/>
  <c r="G158" i="37"/>
  <c r="S180" i="37"/>
  <c r="R180" i="37"/>
  <c r="Q180" i="37"/>
  <c r="P180" i="37"/>
  <c r="O180" i="37"/>
  <c r="N180" i="37"/>
  <c r="M180" i="37"/>
  <c r="L180" i="37"/>
  <c r="K180" i="37"/>
  <c r="J180" i="37"/>
  <c r="I180" i="37"/>
  <c r="H180" i="37"/>
  <c r="G157" i="37"/>
  <c r="D157" i="2" s="1"/>
  <c r="S179" i="37"/>
  <c r="R179" i="37"/>
  <c r="Q179" i="37"/>
  <c r="P179" i="37"/>
  <c r="O179" i="37"/>
  <c r="N179" i="37"/>
  <c r="M179" i="37"/>
  <c r="L179" i="37"/>
  <c r="K179" i="37"/>
  <c r="J179" i="37"/>
  <c r="I179" i="37"/>
  <c r="H179" i="37"/>
  <c r="G156" i="37"/>
  <c r="S178" i="37"/>
  <c r="R178" i="37"/>
  <c r="Q178" i="37"/>
  <c r="P178" i="37"/>
  <c r="O178" i="37"/>
  <c r="N178" i="37"/>
  <c r="M178" i="37"/>
  <c r="L178" i="37"/>
  <c r="K178" i="37"/>
  <c r="J178" i="37"/>
  <c r="I178" i="37"/>
  <c r="H178" i="37"/>
  <c r="G155" i="37"/>
  <c r="S177" i="37"/>
  <c r="R177" i="37"/>
  <c r="Q177" i="37"/>
  <c r="P177" i="37"/>
  <c r="O177" i="37"/>
  <c r="N177" i="37"/>
  <c r="M177" i="37"/>
  <c r="L177" i="37"/>
  <c r="K177" i="37"/>
  <c r="J177" i="37"/>
  <c r="I177" i="37"/>
  <c r="H177" i="37"/>
  <c r="G154" i="37"/>
  <c r="S176" i="37"/>
  <c r="R176" i="37"/>
  <c r="Q176" i="37"/>
  <c r="P176" i="37"/>
  <c r="O176" i="37"/>
  <c r="N176" i="37"/>
  <c r="M176" i="37"/>
  <c r="L176" i="37"/>
  <c r="K176" i="37"/>
  <c r="J176" i="37"/>
  <c r="I176" i="37"/>
  <c r="H176" i="37"/>
  <c r="G153" i="37"/>
  <c r="S175" i="37"/>
  <c r="R175" i="37"/>
  <c r="Q175" i="37"/>
  <c r="P175" i="37"/>
  <c r="O175" i="37"/>
  <c r="N175" i="37"/>
  <c r="M175" i="37"/>
  <c r="L175" i="37"/>
  <c r="K175" i="37"/>
  <c r="J175" i="37"/>
  <c r="I175" i="37"/>
  <c r="H175" i="37"/>
  <c r="G152" i="37"/>
  <c r="D152" i="2" s="1"/>
  <c r="S174" i="37"/>
  <c r="R174" i="37"/>
  <c r="Q174" i="37"/>
  <c r="P174" i="37"/>
  <c r="O174" i="37"/>
  <c r="N174" i="37"/>
  <c r="M174" i="37"/>
  <c r="L174" i="37"/>
  <c r="K174" i="37"/>
  <c r="J174" i="37"/>
  <c r="I174" i="37"/>
  <c r="H174" i="37"/>
  <c r="G151" i="37"/>
  <c r="S173" i="37"/>
  <c r="R173" i="37"/>
  <c r="Q173" i="37"/>
  <c r="P173" i="37"/>
  <c r="O173" i="37"/>
  <c r="N173" i="37"/>
  <c r="M173" i="37"/>
  <c r="L173" i="37"/>
  <c r="K173" i="37"/>
  <c r="J173" i="37"/>
  <c r="I173" i="37"/>
  <c r="H173" i="37"/>
  <c r="G150" i="37"/>
  <c r="S172" i="37"/>
  <c r="R172" i="37"/>
  <c r="Q172" i="37"/>
  <c r="P172" i="37"/>
  <c r="O172" i="37"/>
  <c r="N172" i="37"/>
  <c r="M172" i="37"/>
  <c r="L172" i="37"/>
  <c r="K172" i="37"/>
  <c r="J172" i="37"/>
  <c r="I172" i="37"/>
  <c r="H172" i="37"/>
  <c r="G149" i="37"/>
  <c r="S171" i="37"/>
  <c r="R171" i="37"/>
  <c r="Q171" i="37"/>
  <c r="P171" i="37"/>
  <c r="O171" i="37"/>
  <c r="N171" i="37"/>
  <c r="M171" i="37"/>
  <c r="L171" i="37"/>
  <c r="K171" i="37"/>
  <c r="J171" i="37"/>
  <c r="I171" i="37"/>
  <c r="H171" i="37"/>
  <c r="G148" i="37"/>
  <c r="S170" i="37"/>
  <c r="R170" i="37"/>
  <c r="Q170" i="37"/>
  <c r="P170" i="37"/>
  <c r="O170" i="37"/>
  <c r="N170" i="37"/>
  <c r="M170" i="37"/>
  <c r="L170" i="37"/>
  <c r="K170" i="37"/>
  <c r="J170" i="37"/>
  <c r="I170" i="37"/>
  <c r="H170" i="37"/>
  <c r="G147" i="37"/>
  <c r="S169" i="37"/>
  <c r="R169" i="37"/>
  <c r="Q169" i="37"/>
  <c r="P169" i="37"/>
  <c r="O169" i="37"/>
  <c r="N169" i="37"/>
  <c r="M169" i="37"/>
  <c r="L169" i="37"/>
  <c r="K169" i="37"/>
  <c r="J169" i="37"/>
  <c r="I169" i="37"/>
  <c r="H169" i="37"/>
  <c r="G146" i="37"/>
  <c r="S168" i="37"/>
  <c r="R168" i="37"/>
  <c r="Q168" i="37"/>
  <c r="P168" i="37"/>
  <c r="O168" i="37"/>
  <c r="N168" i="37"/>
  <c r="M168" i="37"/>
  <c r="L168" i="37"/>
  <c r="K168" i="37"/>
  <c r="J168" i="37"/>
  <c r="I168" i="37"/>
  <c r="H168" i="37"/>
  <c r="G145" i="37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G144" i="37"/>
  <c r="D144" i="30" s="1"/>
  <c r="E144" i="30" s="1"/>
  <c r="G144" i="30" s="1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43" i="37"/>
  <c r="S165" i="37"/>
  <c r="R165" i="37"/>
  <c r="Q165" i="37"/>
  <c r="P165" i="37"/>
  <c r="O165" i="37"/>
  <c r="N165" i="37"/>
  <c r="M165" i="37"/>
  <c r="L165" i="37"/>
  <c r="K165" i="37"/>
  <c r="J165" i="37"/>
  <c r="I165" i="37"/>
  <c r="H165" i="37"/>
  <c r="G142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G141" i="37"/>
  <c r="S163" i="37"/>
  <c r="R163" i="37"/>
  <c r="Q163" i="37"/>
  <c r="P163" i="37"/>
  <c r="O163" i="37"/>
  <c r="N163" i="37"/>
  <c r="M163" i="37"/>
  <c r="L163" i="37"/>
  <c r="K163" i="37"/>
  <c r="J163" i="37"/>
  <c r="I163" i="37"/>
  <c r="H163" i="37"/>
  <c r="G140" i="37"/>
  <c r="S162" i="37"/>
  <c r="R162" i="37"/>
  <c r="Q162" i="37"/>
  <c r="P162" i="37"/>
  <c r="O162" i="37"/>
  <c r="N162" i="37"/>
  <c r="M162" i="37"/>
  <c r="L162" i="37"/>
  <c r="K162" i="37"/>
  <c r="J162" i="37"/>
  <c r="I162" i="37"/>
  <c r="H162" i="37"/>
  <c r="G139" i="37"/>
  <c r="S161" i="37"/>
  <c r="R161" i="37"/>
  <c r="Q161" i="37"/>
  <c r="P161" i="37"/>
  <c r="O161" i="37"/>
  <c r="N161" i="37"/>
  <c r="M161" i="37"/>
  <c r="L161" i="37"/>
  <c r="K161" i="37"/>
  <c r="J161" i="37"/>
  <c r="I161" i="37"/>
  <c r="H161" i="37"/>
  <c r="G138" i="37"/>
  <c r="S160" i="37"/>
  <c r="R160" i="37"/>
  <c r="Q160" i="37"/>
  <c r="P160" i="37"/>
  <c r="O160" i="37"/>
  <c r="N160" i="37"/>
  <c r="M160" i="37"/>
  <c r="L160" i="37"/>
  <c r="K160" i="37"/>
  <c r="J160" i="37"/>
  <c r="I160" i="37"/>
  <c r="H160" i="37"/>
  <c r="G137" i="37"/>
  <c r="S159" i="37"/>
  <c r="R159" i="37"/>
  <c r="Q159" i="37"/>
  <c r="P159" i="37"/>
  <c r="O159" i="37"/>
  <c r="N159" i="37"/>
  <c r="M159" i="37"/>
  <c r="L159" i="37"/>
  <c r="K159" i="37"/>
  <c r="J159" i="37"/>
  <c r="I159" i="37"/>
  <c r="H159" i="37"/>
  <c r="G136" i="37"/>
  <c r="D136" i="22" s="1"/>
  <c r="S158" i="37"/>
  <c r="R158" i="37"/>
  <c r="Q158" i="37"/>
  <c r="P158" i="37"/>
  <c r="O158" i="37"/>
  <c r="N158" i="37"/>
  <c r="M158" i="37"/>
  <c r="L158" i="37"/>
  <c r="K158" i="37"/>
  <c r="J158" i="37"/>
  <c r="I158" i="37"/>
  <c r="H158" i="37"/>
  <c r="G135" i="37"/>
  <c r="S157" i="37"/>
  <c r="R157" i="37"/>
  <c r="Q157" i="37"/>
  <c r="P157" i="37"/>
  <c r="O157" i="37"/>
  <c r="N157" i="37"/>
  <c r="M157" i="37"/>
  <c r="L157" i="37"/>
  <c r="K157" i="37"/>
  <c r="J157" i="37"/>
  <c r="I157" i="37"/>
  <c r="H157" i="37"/>
  <c r="G134" i="37"/>
  <c r="S156" i="37"/>
  <c r="R156" i="37"/>
  <c r="Q156" i="37"/>
  <c r="P156" i="37"/>
  <c r="O156" i="37"/>
  <c r="N156" i="37"/>
  <c r="M156" i="37"/>
  <c r="L156" i="37"/>
  <c r="K156" i="37"/>
  <c r="J156" i="37"/>
  <c r="I156" i="37"/>
  <c r="H156" i="37"/>
  <c r="G133" i="37"/>
  <c r="S155" i="37"/>
  <c r="R155" i="37"/>
  <c r="Q155" i="37"/>
  <c r="P155" i="37"/>
  <c r="O155" i="37"/>
  <c r="N155" i="37"/>
  <c r="M155" i="37"/>
  <c r="L155" i="37"/>
  <c r="K155" i="37"/>
  <c r="J155" i="37"/>
  <c r="I155" i="37"/>
  <c r="H155" i="37"/>
  <c r="G132" i="37"/>
  <c r="S154" i="37"/>
  <c r="R154" i="37"/>
  <c r="Q154" i="37"/>
  <c r="P154" i="37"/>
  <c r="O154" i="37"/>
  <c r="N154" i="37"/>
  <c r="M154" i="37"/>
  <c r="L154" i="37"/>
  <c r="K154" i="37"/>
  <c r="J154" i="37"/>
  <c r="I154" i="37"/>
  <c r="H154" i="37"/>
  <c r="G131" i="37"/>
  <c r="S153" i="37"/>
  <c r="R153" i="37"/>
  <c r="Q153" i="37"/>
  <c r="P153" i="37"/>
  <c r="O153" i="37"/>
  <c r="N153" i="37"/>
  <c r="M153" i="37"/>
  <c r="L153" i="37"/>
  <c r="K153" i="37"/>
  <c r="J153" i="37"/>
  <c r="I153" i="37"/>
  <c r="H153" i="37"/>
  <c r="G130" i="37"/>
  <c r="S152" i="37"/>
  <c r="R152" i="37"/>
  <c r="Q152" i="37"/>
  <c r="P152" i="37"/>
  <c r="O152" i="37"/>
  <c r="N152" i="37"/>
  <c r="M152" i="37"/>
  <c r="L152" i="37"/>
  <c r="K152" i="37"/>
  <c r="J152" i="37"/>
  <c r="I152" i="37"/>
  <c r="H152" i="37"/>
  <c r="G129" i="37"/>
  <c r="S151" i="37"/>
  <c r="R151" i="37"/>
  <c r="Q151" i="37"/>
  <c r="P151" i="37"/>
  <c r="O151" i="37"/>
  <c r="N151" i="37"/>
  <c r="M151" i="37"/>
  <c r="L151" i="37"/>
  <c r="K151" i="37"/>
  <c r="J151" i="37"/>
  <c r="I151" i="37"/>
  <c r="H151" i="37"/>
  <c r="G128" i="37"/>
  <c r="S150" i="37"/>
  <c r="R150" i="37"/>
  <c r="Q150" i="37"/>
  <c r="P150" i="37"/>
  <c r="O150" i="37"/>
  <c r="N150" i="37"/>
  <c r="M150" i="37"/>
  <c r="L150" i="37"/>
  <c r="K150" i="37"/>
  <c r="J150" i="37"/>
  <c r="I150" i="37"/>
  <c r="H150" i="37"/>
  <c r="G127" i="37"/>
  <c r="S149" i="37"/>
  <c r="R149" i="37"/>
  <c r="Q149" i="37"/>
  <c r="P149" i="37"/>
  <c r="O149" i="37"/>
  <c r="N149" i="37"/>
  <c r="M149" i="37"/>
  <c r="L149" i="37"/>
  <c r="K149" i="37"/>
  <c r="J149" i="37"/>
  <c r="I149" i="37"/>
  <c r="H149" i="37"/>
  <c r="G126" i="37"/>
  <c r="S148" i="37"/>
  <c r="R148" i="37"/>
  <c r="Q148" i="37"/>
  <c r="P148" i="37"/>
  <c r="O148" i="37"/>
  <c r="N148" i="37"/>
  <c r="M148" i="37"/>
  <c r="L148" i="37"/>
  <c r="K148" i="37"/>
  <c r="J148" i="37"/>
  <c r="I148" i="37"/>
  <c r="H148" i="37"/>
  <c r="G125" i="37"/>
  <c r="D125" i="2" s="1"/>
  <c r="S147" i="37"/>
  <c r="R147" i="37"/>
  <c r="Q147" i="37"/>
  <c r="P147" i="37"/>
  <c r="O147" i="37"/>
  <c r="N147" i="37"/>
  <c r="M147" i="37"/>
  <c r="L147" i="37"/>
  <c r="K147" i="37"/>
  <c r="J147" i="37"/>
  <c r="I147" i="37"/>
  <c r="H147" i="37"/>
  <c r="G124" i="37"/>
  <c r="S146" i="37"/>
  <c r="R146" i="37"/>
  <c r="Q146" i="37"/>
  <c r="P146" i="37"/>
  <c r="O146" i="37"/>
  <c r="N146" i="37"/>
  <c r="M146" i="37"/>
  <c r="L146" i="37"/>
  <c r="K146" i="37"/>
  <c r="J146" i="37"/>
  <c r="I146" i="37"/>
  <c r="H146" i="37"/>
  <c r="G123" i="37"/>
  <c r="S145" i="37"/>
  <c r="R145" i="37"/>
  <c r="Q145" i="37"/>
  <c r="P145" i="37"/>
  <c r="O145" i="37"/>
  <c r="N145" i="37"/>
  <c r="M145" i="37"/>
  <c r="L145" i="37"/>
  <c r="K145" i="37"/>
  <c r="J145" i="37"/>
  <c r="I145" i="37"/>
  <c r="H145" i="37"/>
  <c r="G122" i="37"/>
  <c r="S144" i="37"/>
  <c r="R144" i="37"/>
  <c r="Q144" i="37"/>
  <c r="P144" i="37"/>
  <c r="O144" i="37"/>
  <c r="N144" i="37"/>
  <c r="M144" i="37"/>
  <c r="L144" i="37"/>
  <c r="K144" i="37"/>
  <c r="J144" i="37"/>
  <c r="I144" i="37"/>
  <c r="H144" i="37"/>
  <c r="G121" i="37"/>
  <c r="S143" i="37"/>
  <c r="R143" i="37"/>
  <c r="Q143" i="37"/>
  <c r="P143" i="37"/>
  <c r="O143" i="37"/>
  <c r="N143" i="37"/>
  <c r="M143" i="37"/>
  <c r="L143" i="37"/>
  <c r="K143" i="37"/>
  <c r="J143" i="37"/>
  <c r="I143" i="37"/>
  <c r="H143" i="37"/>
  <c r="G120" i="37"/>
  <c r="S142" i="37"/>
  <c r="R142" i="37"/>
  <c r="Q142" i="37"/>
  <c r="P142" i="37"/>
  <c r="O142" i="37"/>
  <c r="N142" i="37"/>
  <c r="M142" i="37"/>
  <c r="L142" i="37"/>
  <c r="K142" i="37"/>
  <c r="J142" i="37"/>
  <c r="I142" i="37"/>
  <c r="H142" i="37"/>
  <c r="G119" i="37"/>
  <c r="S141" i="37"/>
  <c r="R141" i="37"/>
  <c r="Q141" i="37"/>
  <c r="P141" i="37"/>
  <c r="O141" i="37"/>
  <c r="N141" i="37"/>
  <c r="M141" i="37"/>
  <c r="L141" i="37"/>
  <c r="K141" i="37"/>
  <c r="J141" i="37"/>
  <c r="I141" i="37"/>
  <c r="H141" i="37"/>
  <c r="G118" i="37"/>
  <c r="S140" i="37"/>
  <c r="R140" i="37"/>
  <c r="Q140" i="37"/>
  <c r="P140" i="37"/>
  <c r="O140" i="37"/>
  <c r="N140" i="37"/>
  <c r="M140" i="37"/>
  <c r="L140" i="37"/>
  <c r="K140" i="37"/>
  <c r="J140" i="37"/>
  <c r="I140" i="37"/>
  <c r="H140" i="37"/>
  <c r="G117" i="37"/>
  <c r="D117" i="29" s="1"/>
  <c r="S139" i="37"/>
  <c r="R139" i="37"/>
  <c r="Q139" i="37"/>
  <c r="P139" i="37"/>
  <c r="O139" i="37"/>
  <c r="N139" i="37"/>
  <c r="M139" i="37"/>
  <c r="L139" i="37"/>
  <c r="K139" i="37"/>
  <c r="J139" i="37"/>
  <c r="I139" i="37"/>
  <c r="H139" i="37"/>
  <c r="G116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15" i="37"/>
  <c r="S137" i="37"/>
  <c r="R137" i="37"/>
  <c r="Q137" i="37"/>
  <c r="P137" i="37"/>
  <c r="O137" i="37"/>
  <c r="N137" i="37"/>
  <c r="M137" i="37"/>
  <c r="L137" i="37"/>
  <c r="K137" i="37"/>
  <c r="J137" i="37"/>
  <c r="I137" i="37"/>
  <c r="H137" i="37"/>
  <c r="G114" i="37"/>
  <c r="S136" i="37"/>
  <c r="R136" i="37"/>
  <c r="Q136" i="37"/>
  <c r="P136" i="37"/>
  <c r="O136" i="37"/>
  <c r="N136" i="37"/>
  <c r="M136" i="37"/>
  <c r="L136" i="37"/>
  <c r="K136" i="37"/>
  <c r="J136" i="37"/>
  <c r="I136" i="37"/>
  <c r="H136" i="37"/>
  <c r="G113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G112" i="37"/>
  <c r="S134" i="37"/>
  <c r="R134" i="37"/>
  <c r="Q134" i="37"/>
  <c r="P134" i="37"/>
  <c r="O134" i="37"/>
  <c r="N134" i="37"/>
  <c r="M134" i="37"/>
  <c r="L134" i="37"/>
  <c r="K134" i="37"/>
  <c r="J134" i="37"/>
  <c r="I134" i="37"/>
  <c r="H134" i="37"/>
  <c r="G111" i="37"/>
  <c r="S133" i="37"/>
  <c r="R133" i="37"/>
  <c r="Q133" i="37"/>
  <c r="P133" i="37"/>
  <c r="O133" i="37"/>
  <c r="N133" i="37"/>
  <c r="M133" i="37"/>
  <c r="L133" i="37"/>
  <c r="K133" i="37"/>
  <c r="J133" i="37"/>
  <c r="I133" i="37"/>
  <c r="H133" i="37"/>
  <c r="G110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09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08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07" i="37"/>
  <c r="S129" i="37"/>
  <c r="R129" i="37"/>
  <c r="Q129" i="37"/>
  <c r="P129" i="37"/>
  <c r="O129" i="37"/>
  <c r="N129" i="37"/>
  <c r="M129" i="37"/>
  <c r="L129" i="37"/>
  <c r="K129" i="37"/>
  <c r="J129" i="37"/>
  <c r="I129" i="37"/>
  <c r="H129" i="37"/>
  <c r="G106" i="37"/>
  <c r="S128" i="37"/>
  <c r="R128" i="37"/>
  <c r="Q128" i="37"/>
  <c r="P128" i="37"/>
  <c r="O128" i="37"/>
  <c r="N128" i="37"/>
  <c r="M128" i="37"/>
  <c r="L128" i="37"/>
  <c r="K128" i="37"/>
  <c r="J128" i="37"/>
  <c r="I128" i="37"/>
  <c r="H128" i="37"/>
  <c r="G105" i="37"/>
  <c r="S127" i="37"/>
  <c r="R127" i="37"/>
  <c r="Q127" i="37"/>
  <c r="P127" i="37"/>
  <c r="O127" i="37"/>
  <c r="N127" i="37"/>
  <c r="M127" i="37"/>
  <c r="L127" i="37"/>
  <c r="K127" i="37"/>
  <c r="J127" i="37"/>
  <c r="I127" i="37"/>
  <c r="H127" i="37"/>
  <c r="G104" i="37"/>
  <c r="D104" i="2" s="1"/>
  <c r="S126" i="37"/>
  <c r="R126" i="37"/>
  <c r="Q126" i="37"/>
  <c r="P126" i="37"/>
  <c r="O126" i="37"/>
  <c r="N126" i="37"/>
  <c r="M126" i="37"/>
  <c r="L126" i="37"/>
  <c r="K126" i="37"/>
  <c r="J126" i="37"/>
  <c r="I126" i="37"/>
  <c r="H126" i="37"/>
  <c r="G103" i="37"/>
  <c r="S125" i="37"/>
  <c r="R125" i="37"/>
  <c r="Q125" i="37"/>
  <c r="P125" i="37"/>
  <c r="O125" i="37"/>
  <c r="N125" i="37"/>
  <c r="M125" i="37"/>
  <c r="L125" i="37"/>
  <c r="K125" i="37"/>
  <c r="J125" i="37"/>
  <c r="I125" i="37"/>
  <c r="H125" i="37"/>
  <c r="G102" i="37"/>
  <c r="S124" i="37"/>
  <c r="R124" i="37"/>
  <c r="Q124" i="37"/>
  <c r="P124" i="37"/>
  <c r="O124" i="37"/>
  <c r="N124" i="37"/>
  <c r="M124" i="37"/>
  <c r="L124" i="37"/>
  <c r="K124" i="37"/>
  <c r="J124" i="37"/>
  <c r="I124" i="37"/>
  <c r="H124" i="37"/>
  <c r="G101" i="37"/>
  <c r="D101" i="23" s="1"/>
  <c r="S123" i="37"/>
  <c r="R123" i="37"/>
  <c r="Q123" i="37"/>
  <c r="P123" i="37"/>
  <c r="O123" i="37"/>
  <c r="N123" i="37"/>
  <c r="M123" i="37"/>
  <c r="L123" i="37"/>
  <c r="K123" i="37"/>
  <c r="J123" i="37"/>
  <c r="I123" i="37"/>
  <c r="H123" i="37"/>
  <c r="G100" i="37"/>
  <c r="S122" i="37"/>
  <c r="R122" i="37"/>
  <c r="Q122" i="37"/>
  <c r="P122" i="37"/>
  <c r="O122" i="37"/>
  <c r="N122" i="37"/>
  <c r="M122" i="37"/>
  <c r="L122" i="37"/>
  <c r="K122" i="37"/>
  <c r="J122" i="37"/>
  <c r="I122" i="37"/>
  <c r="H122" i="37"/>
  <c r="G99" i="37"/>
  <c r="S121" i="37"/>
  <c r="R121" i="37"/>
  <c r="Q121" i="37"/>
  <c r="P121" i="37"/>
  <c r="O121" i="37"/>
  <c r="N121" i="37"/>
  <c r="M121" i="37"/>
  <c r="L121" i="37"/>
  <c r="K121" i="37"/>
  <c r="J121" i="37"/>
  <c r="I121" i="37"/>
  <c r="H121" i="37"/>
  <c r="G98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97" i="37"/>
  <c r="S119" i="37"/>
  <c r="R119" i="37"/>
  <c r="Q119" i="37"/>
  <c r="P119" i="37"/>
  <c r="O119" i="37"/>
  <c r="N119" i="37"/>
  <c r="M119" i="37"/>
  <c r="L119" i="37"/>
  <c r="K119" i="37"/>
  <c r="J119" i="37"/>
  <c r="I119" i="37"/>
  <c r="H119" i="37"/>
  <c r="G96" i="37"/>
  <c r="D96" i="2" s="1"/>
  <c r="S118" i="37"/>
  <c r="R118" i="37"/>
  <c r="Q118" i="37"/>
  <c r="P118" i="37"/>
  <c r="O118" i="37"/>
  <c r="N118" i="37"/>
  <c r="M118" i="37"/>
  <c r="L118" i="37"/>
  <c r="K118" i="37"/>
  <c r="J118" i="37"/>
  <c r="I118" i="37"/>
  <c r="H118" i="37"/>
  <c r="G95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94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93" i="37"/>
  <c r="D93" i="31" s="1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92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91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90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89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88" i="37"/>
  <c r="D88" i="32" s="1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87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86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85" i="37"/>
  <c r="D85" i="32" s="1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84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83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82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81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80" i="37"/>
  <c r="D80" i="30" s="1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79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78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77" i="37"/>
  <c r="D77" i="29" s="1"/>
  <c r="S99" i="37"/>
  <c r="R99" i="37"/>
  <c r="Q99" i="37"/>
  <c r="P99" i="37"/>
  <c r="O99" i="37"/>
  <c r="N99" i="37"/>
  <c r="M99" i="37"/>
  <c r="L99" i="37"/>
  <c r="K99" i="37"/>
  <c r="J99" i="37"/>
  <c r="I99" i="37"/>
  <c r="H99" i="37"/>
  <c r="G76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75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74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73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72" i="37"/>
  <c r="D72" i="22" s="1"/>
  <c r="E72" i="22" s="1"/>
  <c r="G72" i="22" s="1"/>
  <c r="H72" i="22" s="1"/>
  <c r="S94" i="37"/>
  <c r="R94" i="37"/>
  <c r="Q94" i="37"/>
  <c r="P94" i="37"/>
  <c r="O94" i="37"/>
  <c r="N94" i="37"/>
  <c r="M94" i="37"/>
  <c r="L94" i="37"/>
  <c r="K94" i="37"/>
  <c r="J94" i="37"/>
  <c r="I94" i="37"/>
  <c r="H94" i="37"/>
  <c r="G71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70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69" i="37"/>
  <c r="D69" i="29" s="1"/>
  <c r="S91" i="37"/>
  <c r="R91" i="37"/>
  <c r="Q91" i="37"/>
  <c r="P91" i="37"/>
  <c r="O91" i="37"/>
  <c r="N91" i="37"/>
  <c r="M91" i="37"/>
  <c r="L91" i="37"/>
  <c r="K91" i="37"/>
  <c r="J91" i="37"/>
  <c r="I91" i="37"/>
  <c r="H91" i="37"/>
  <c r="G68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67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66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65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64" i="37"/>
  <c r="D64" i="32" s="1"/>
  <c r="S86" i="37"/>
  <c r="R86" i="37"/>
  <c r="Q86" i="37"/>
  <c r="P86" i="37"/>
  <c r="O86" i="37"/>
  <c r="N86" i="37"/>
  <c r="M86" i="37"/>
  <c r="L86" i="37"/>
  <c r="K86" i="37"/>
  <c r="J86" i="37"/>
  <c r="I86" i="37"/>
  <c r="H86" i="37"/>
  <c r="G63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62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61" i="37"/>
  <c r="D61" i="29" s="1"/>
  <c r="S83" i="37"/>
  <c r="R83" i="37"/>
  <c r="Q83" i="37"/>
  <c r="P83" i="37"/>
  <c r="O83" i="37"/>
  <c r="N83" i="37"/>
  <c r="M83" i="37"/>
  <c r="L83" i="37"/>
  <c r="K83" i="37"/>
  <c r="J83" i="37"/>
  <c r="I83" i="37"/>
  <c r="H83" i="37"/>
  <c r="G60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59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58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57" i="37"/>
  <c r="S79" i="37"/>
  <c r="R79" i="37"/>
  <c r="Q79" i="37"/>
  <c r="P79" i="37"/>
  <c r="O79" i="37"/>
  <c r="N79" i="37"/>
  <c r="M79" i="37"/>
  <c r="L79" i="37"/>
  <c r="K79" i="37"/>
  <c r="J79" i="37"/>
  <c r="I79" i="37"/>
  <c r="H79" i="37"/>
  <c r="G56" i="37"/>
  <c r="D56" i="2" s="1"/>
  <c r="S78" i="37"/>
  <c r="R78" i="37"/>
  <c r="Q78" i="37"/>
  <c r="P78" i="37"/>
  <c r="O78" i="37"/>
  <c r="N78" i="37"/>
  <c r="M78" i="37"/>
  <c r="L78" i="37"/>
  <c r="K78" i="37"/>
  <c r="J78" i="37"/>
  <c r="I78" i="37"/>
  <c r="H78" i="37"/>
  <c r="G55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54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53" i="37"/>
  <c r="D53" i="2" s="1"/>
  <c r="S75" i="37"/>
  <c r="R75" i="37"/>
  <c r="Q75" i="37"/>
  <c r="P75" i="37"/>
  <c r="O75" i="37"/>
  <c r="N75" i="37"/>
  <c r="M75" i="37"/>
  <c r="L75" i="37"/>
  <c r="K75" i="37"/>
  <c r="J75" i="37"/>
  <c r="I75" i="37"/>
  <c r="H75" i="37"/>
  <c r="G52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51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50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49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48" i="37"/>
  <c r="D48" i="29" s="1"/>
  <c r="S70" i="37"/>
  <c r="R70" i="37"/>
  <c r="Q70" i="37"/>
  <c r="P70" i="37"/>
  <c r="O70" i="37"/>
  <c r="N70" i="37"/>
  <c r="M70" i="37"/>
  <c r="L70" i="37"/>
  <c r="K70" i="37"/>
  <c r="J70" i="37"/>
  <c r="I70" i="37"/>
  <c r="H70" i="37"/>
  <c r="G47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46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45" i="37"/>
  <c r="D45" i="29" s="1"/>
  <c r="S67" i="37"/>
  <c r="R67" i="37"/>
  <c r="Q67" i="37"/>
  <c r="P67" i="37"/>
  <c r="O67" i="37"/>
  <c r="N67" i="37"/>
  <c r="M67" i="37"/>
  <c r="L67" i="37"/>
  <c r="K67" i="37"/>
  <c r="J67" i="37"/>
  <c r="I67" i="37"/>
  <c r="H67" i="37"/>
  <c r="G44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43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42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41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40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39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38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37" i="37"/>
  <c r="D37" i="31" s="1"/>
  <c r="S59" i="37"/>
  <c r="R59" i="37"/>
  <c r="Q59" i="37"/>
  <c r="P59" i="37"/>
  <c r="O59" i="37"/>
  <c r="N59" i="37"/>
  <c r="M59" i="37"/>
  <c r="L59" i="37"/>
  <c r="K59" i="37"/>
  <c r="J59" i="37"/>
  <c r="I59" i="37"/>
  <c r="H59" i="37"/>
  <c r="G36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35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34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33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32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31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30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29" i="37"/>
  <c r="D29" i="30" s="1"/>
  <c r="S51" i="37"/>
  <c r="R51" i="37"/>
  <c r="Q51" i="37"/>
  <c r="P51" i="37"/>
  <c r="O51" i="37"/>
  <c r="N51" i="37"/>
  <c r="M51" i="37"/>
  <c r="L51" i="37"/>
  <c r="K51" i="37"/>
  <c r="J51" i="37"/>
  <c r="I51" i="37"/>
  <c r="H51" i="37"/>
  <c r="G28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27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26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25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24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23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22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21" i="37"/>
  <c r="D21" i="23" s="1"/>
  <c r="S43" i="37"/>
  <c r="R43" i="37"/>
  <c r="Q43" i="37"/>
  <c r="P43" i="37"/>
  <c r="O43" i="37"/>
  <c r="N43" i="37"/>
  <c r="M43" i="37"/>
  <c r="L43" i="37"/>
  <c r="K43" i="37"/>
  <c r="J43" i="37"/>
  <c r="I43" i="37"/>
  <c r="H43" i="37"/>
  <c r="G20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19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18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17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16" i="37"/>
  <c r="D16" i="30" s="1"/>
  <c r="S38" i="37"/>
  <c r="R38" i="37"/>
  <c r="Q38" i="37"/>
  <c r="P38" i="37"/>
  <c r="O38" i="37"/>
  <c r="N38" i="37"/>
  <c r="M38" i="37"/>
  <c r="L38" i="37"/>
  <c r="K38" i="37"/>
  <c r="J38" i="37"/>
  <c r="I38" i="37"/>
  <c r="H38" i="37"/>
  <c r="G15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14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10" i="37"/>
  <c r="D10" i="32" s="1"/>
  <c r="S32" i="37"/>
  <c r="R32" i="37"/>
  <c r="Q32" i="37"/>
  <c r="P32" i="37"/>
  <c r="O32" i="37"/>
  <c r="N32" i="37"/>
  <c r="M32" i="37"/>
  <c r="L32" i="37"/>
  <c r="K32" i="37"/>
  <c r="J32" i="37"/>
  <c r="I32" i="37"/>
  <c r="H32" i="37"/>
  <c r="G9" i="37"/>
  <c r="D9" i="32" s="1"/>
  <c r="S31" i="37"/>
  <c r="R31" i="37"/>
  <c r="Q31" i="37"/>
  <c r="P31" i="37"/>
  <c r="O31" i="37"/>
  <c r="N31" i="37"/>
  <c r="M31" i="37"/>
  <c r="L31" i="37"/>
  <c r="K31" i="37"/>
  <c r="J31" i="37"/>
  <c r="I31" i="37"/>
  <c r="H31" i="37"/>
  <c r="G8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7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6" i="37"/>
  <c r="D6" i="23" s="1"/>
  <c r="E6" i="23" s="1"/>
  <c r="G6" i="23" s="1"/>
  <c r="H6" i="23" s="1"/>
  <c r="S28" i="37"/>
  <c r="R28" i="37"/>
  <c r="Q28" i="37"/>
  <c r="P28" i="37"/>
  <c r="O28" i="37"/>
  <c r="N28" i="37"/>
  <c r="M28" i="37"/>
  <c r="L28" i="37"/>
  <c r="K28" i="37"/>
  <c r="J28" i="37"/>
  <c r="I28" i="37"/>
  <c r="H28" i="37"/>
  <c r="G5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S9" i="37"/>
  <c r="R9" i="37"/>
  <c r="Q9" i="37"/>
  <c r="P9" i="37"/>
  <c r="O9" i="37"/>
  <c r="N9" i="37"/>
  <c r="M9" i="37"/>
  <c r="L9" i="37"/>
  <c r="K9" i="37"/>
  <c r="J9" i="37"/>
  <c r="I9" i="37"/>
  <c r="H9" i="37"/>
  <c r="S8" i="37"/>
  <c r="R8" i="37"/>
  <c r="Q8" i="37"/>
  <c r="P8" i="37"/>
  <c r="O8" i="37"/>
  <c r="N8" i="37"/>
  <c r="M8" i="37"/>
  <c r="L8" i="37"/>
  <c r="K8" i="37"/>
  <c r="J8" i="37"/>
  <c r="I8" i="37"/>
  <c r="H8" i="37"/>
  <c r="S7" i="37"/>
  <c r="R7" i="37"/>
  <c r="Q7" i="37"/>
  <c r="P7" i="37"/>
  <c r="O7" i="37"/>
  <c r="N7" i="37"/>
  <c r="M7" i="37"/>
  <c r="L7" i="37"/>
  <c r="K7" i="37"/>
  <c r="J7" i="37"/>
  <c r="I7" i="37"/>
  <c r="H7" i="37"/>
  <c r="S6" i="37"/>
  <c r="R6" i="37"/>
  <c r="Q6" i="37"/>
  <c r="P6" i="37"/>
  <c r="O6" i="37"/>
  <c r="N6" i="37"/>
  <c r="M6" i="37"/>
  <c r="L6" i="37"/>
  <c r="K6" i="37"/>
  <c r="J6" i="37"/>
  <c r="I6" i="37"/>
  <c r="H6" i="37"/>
  <c r="S5" i="37"/>
  <c r="R5" i="37"/>
  <c r="Q5" i="37"/>
  <c r="P5" i="37"/>
  <c r="O5" i="37"/>
  <c r="N5" i="37"/>
  <c r="M5" i="37"/>
  <c r="L5" i="37"/>
  <c r="K5" i="37"/>
  <c r="J5" i="37"/>
  <c r="I5" i="37"/>
  <c r="H5" i="37"/>
  <c r="S4" i="37"/>
  <c r="R4" i="37"/>
  <c r="Q4" i="37"/>
  <c r="P4" i="37"/>
  <c r="O4" i="37"/>
  <c r="N4" i="37"/>
  <c r="M4" i="37"/>
  <c r="L4" i="37"/>
  <c r="K4" i="37"/>
  <c r="J4" i="37"/>
  <c r="I4" i="37"/>
  <c r="H4" i="37"/>
  <c r="S3" i="37"/>
  <c r="R3" i="37"/>
  <c r="Q3" i="37"/>
  <c r="P3" i="37"/>
  <c r="O3" i="37"/>
  <c r="N3" i="37"/>
  <c r="M3" i="37"/>
  <c r="L3" i="37"/>
  <c r="K3" i="37"/>
  <c r="J3" i="37"/>
  <c r="I3" i="37"/>
  <c r="H3" i="37"/>
  <c r="A266" i="39"/>
  <c r="A265" i="39"/>
  <c r="A264" i="39"/>
  <c r="A263" i="39"/>
  <c r="A262" i="39"/>
  <c r="A261" i="39"/>
  <c r="A260" i="39"/>
  <c r="A259" i="39"/>
  <c r="A258" i="39"/>
  <c r="A257" i="39"/>
  <c r="A256" i="39"/>
  <c r="A255" i="39"/>
  <c r="A254" i="39"/>
  <c r="A253" i="39"/>
  <c r="A252" i="39"/>
  <c r="A251" i="39"/>
  <c r="A250" i="39"/>
  <c r="A249" i="39"/>
  <c r="A248" i="39"/>
  <c r="A247" i="39"/>
  <c r="A246" i="39"/>
  <c r="A245" i="39"/>
  <c r="A244" i="39"/>
  <c r="A243" i="39"/>
  <c r="A242" i="39"/>
  <c r="A241" i="39"/>
  <c r="A240" i="39"/>
  <c r="A239" i="39"/>
  <c r="A238" i="39"/>
  <c r="A237" i="39"/>
  <c r="A236" i="39"/>
  <c r="A235" i="39"/>
  <c r="A234" i="39"/>
  <c r="A233" i="39"/>
  <c r="A232" i="39"/>
  <c r="A231" i="39"/>
  <c r="A230" i="39"/>
  <c r="A229" i="39"/>
  <c r="A228" i="39"/>
  <c r="A227" i="39"/>
  <c r="A226" i="39"/>
  <c r="A225" i="39"/>
  <c r="A224" i="39"/>
  <c r="A223" i="39"/>
  <c r="A222" i="39"/>
  <c r="A221" i="39"/>
  <c r="A220" i="39"/>
  <c r="A219" i="39"/>
  <c r="A218" i="39"/>
  <c r="A217" i="39"/>
  <c r="A216" i="39"/>
  <c r="A215" i="39"/>
  <c r="A214" i="39"/>
  <c r="A213" i="39"/>
  <c r="A212" i="39"/>
  <c r="A211" i="39"/>
  <c r="A210" i="39"/>
  <c r="A209" i="39"/>
  <c r="A208" i="39"/>
  <c r="A207" i="39"/>
  <c r="A206" i="39"/>
  <c r="A205" i="39"/>
  <c r="A204" i="39"/>
  <c r="A203" i="39"/>
  <c r="A202" i="39"/>
  <c r="A201" i="39"/>
  <c r="A200" i="39"/>
  <c r="A199" i="39"/>
  <c r="A198" i="39"/>
  <c r="A197" i="39"/>
  <c r="A196" i="39"/>
  <c r="A195" i="39"/>
  <c r="A194" i="39"/>
  <c r="A193" i="39"/>
  <c r="A192" i="39"/>
  <c r="A191" i="39"/>
  <c r="A190" i="39"/>
  <c r="A189" i="39"/>
  <c r="A188" i="39"/>
  <c r="A187" i="39"/>
  <c r="A186" i="39"/>
  <c r="A185" i="39"/>
  <c r="A184" i="39"/>
  <c r="A183" i="39"/>
  <c r="A182" i="39"/>
  <c r="A181" i="39"/>
  <c r="A180" i="39"/>
  <c r="A179" i="39"/>
  <c r="A178" i="39"/>
  <c r="A177" i="39"/>
  <c r="A176" i="39"/>
  <c r="A175" i="39"/>
  <c r="A174" i="39"/>
  <c r="A173" i="39"/>
  <c r="A172" i="39"/>
  <c r="A171" i="39"/>
  <c r="A170" i="39"/>
  <c r="A169" i="39"/>
  <c r="A168" i="39"/>
  <c r="A167" i="39"/>
  <c r="A166" i="39"/>
  <c r="A165" i="39"/>
  <c r="A164" i="39"/>
  <c r="A163" i="39"/>
  <c r="A162" i="39"/>
  <c r="A161" i="39"/>
  <c r="A160" i="39"/>
  <c r="A159" i="39"/>
  <c r="A158" i="39"/>
  <c r="A157" i="39"/>
  <c r="A156" i="39"/>
  <c r="A155" i="39"/>
  <c r="A154" i="39"/>
  <c r="A153" i="39"/>
  <c r="A152" i="39"/>
  <c r="A151" i="39"/>
  <c r="A150" i="39"/>
  <c r="A149" i="39"/>
  <c r="A148" i="39"/>
  <c r="A147" i="39"/>
  <c r="A146" i="39"/>
  <c r="A145" i="39"/>
  <c r="A144" i="39"/>
  <c r="A143" i="39"/>
  <c r="A142" i="39"/>
  <c r="A141" i="39"/>
  <c r="A140" i="39"/>
  <c r="A139" i="39"/>
  <c r="A138" i="39"/>
  <c r="A137" i="39"/>
  <c r="A136" i="39"/>
  <c r="A135" i="39"/>
  <c r="A134" i="39"/>
  <c r="A133" i="39"/>
  <c r="A132" i="39"/>
  <c r="A131" i="39"/>
  <c r="A130" i="39"/>
  <c r="A129" i="39"/>
  <c r="A128" i="39"/>
  <c r="A127" i="39"/>
  <c r="A126" i="39"/>
  <c r="A125" i="39"/>
  <c r="A124" i="39"/>
  <c r="A123" i="39"/>
  <c r="A122" i="39"/>
  <c r="A121" i="39"/>
  <c r="A120" i="39"/>
  <c r="A119" i="39"/>
  <c r="A118" i="39"/>
  <c r="A117" i="39"/>
  <c r="A116" i="39"/>
  <c r="A115" i="39"/>
  <c r="A114" i="39"/>
  <c r="A113" i="39"/>
  <c r="A112" i="39"/>
  <c r="A111" i="39"/>
  <c r="A110" i="39"/>
  <c r="A109" i="39"/>
  <c r="A108" i="39"/>
  <c r="A107" i="39"/>
  <c r="A106" i="39"/>
  <c r="A105" i="39"/>
  <c r="A104" i="39"/>
  <c r="A103" i="39"/>
  <c r="A102" i="39"/>
  <c r="A101" i="39"/>
  <c r="A100" i="39"/>
  <c r="A99" i="39"/>
  <c r="A98" i="39"/>
  <c r="A97" i="39"/>
  <c r="A96" i="39"/>
  <c r="A95" i="39"/>
  <c r="A94" i="39"/>
  <c r="A93" i="39"/>
  <c r="A92" i="39"/>
  <c r="A91" i="39"/>
  <c r="A90" i="39"/>
  <c r="A89" i="39"/>
  <c r="A88" i="39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72" i="39"/>
  <c r="A71" i="39"/>
  <c r="A70" i="39"/>
  <c r="A69" i="39"/>
  <c r="A68" i="39"/>
  <c r="A67" i="39"/>
  <c r="A66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50" i="39"/>
  <c r="A49" i="39"/>
  <c r="A48" i="39"/>
  <c r="A47" i="39"/>
  <c r="A46" i="39"/>
  <c r="A45" i="39"/>
  <c r="A44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A11" i="39"/>
  <c r="A10" i="39"/>
  <c r="R14" i="2"/>
  <c r="D265" i="32"/>
  <c r="D265" i="29"/>
  <c r="D265" i="31"/>
  <c r="D265" i="23"/>
  <c r="D265" i="22"/>
  <c r="D265" i="30"/>
  <c r="D265" i="24"/>
  <c r="D250" i="29"/>
  <c r="D250" i="32"/>
  <c r="D250" i="23"/>
  <c r="D250" i="31"/>
  <c r="D250" i="30"/>
  <c r="D250" i="22"/>
  <c r="D250" i="24"/>
  <c r="D258" i="29"/>
  <c r="D258" i="32"/>
  <c r="D258" i="31"/>
  <c r="D258" i="23"/>
  <c r="D258" i="22"/>
  <c r="D258" i="30"/>
  <c r="D258" i="24"/>
  <c r="D247" i="29"/>
  <c r="D247" i="32"/>
  <c r="D247" i="31"/>
  <c r="D247" i="23"/>
  <c r="D247" i="22"/>
  <c r="D247" i="24"/>
  <c r="D247" i="30"/>
  <c r="D255" i="29"/>
  <c r="D255" i="32"/>
  <c r="D255" i="31"/>
  <c r="D255" i="23"/>
  <c r="D255" i="24"/>
  <c r="D255" i="22"/>
  <c r="D255" i="30"/>
  <c r="D244" i="29"/>
  <c r="D244" i="23"/>
  <c r="D244" i="32"/>
  <c r="D244" i="30"/>
  <c r="D244" i="24"/>
  <c r="D244" i="22"/>
  <c r="D244" i="31"/>
  <c r="D252" i="29"/>
  <c r="D252" i="23"/>
  <c r="D252" i="31"/>
  <c r="D252" i="32"/>
  <c r="D252" i="30"/>
  <c r="D252" i="22"/>
  <c r="D252" i="24"/>
  <c r="D260" i="29"/>
  <c r="D260" i="32"/>
  <c r="D260" i="23"/>
  <c r="D260" i="31"/>
  <c r="D260" i="30"/>
  <c r="D260" i="22"/>
  <c r="D260" i="24"/>
  <c r="D264" i="29"/>
  <c r="D264" i="23"/>
  <c r="D264" i="32"/>
  <c r="D264" i="24"/>
  <c r="D264" i="30"/>
  <c r="D264" i="22"/>
  <c r="D264" i="31"/>
  <c r="D249" i="32"/>
  <c r="D249" i="29"/>
  <c r="D249" i="23"/>
  <c r="D249" i="30"/>
  <c r="E249" i="30" s="1"/>
  <c r="G249" i="30" s="1"/>
  <c r="H249" i="30" s="1"/>
  <c r="D249" i="22"/>
  <c r="D249" i="31"/>
  <c r="D249" i="24"/>
  <c r="D257" i="32"/>
  <c r="D257" i="31"/>
  <c r="D257" i="29"/>
  <c r="D257" i="23"/>
  <c r="D257" i="24"/>
  <c r="D257" i="22"/>
  <c r="D257" i="30"/>
  <c r="D261" i="31"/>
  <c r="D246" i="32"/>
  <c r="D246" i="29"/>
  <c r="D246" i="23"/>
  <c r="D246" i="31"/>
  <c r="D246" i="30"/>
  <c r="D246" i="24"/>
  <c r="D246" i="22"/>
  <c r="D254" i="29"/>
  <c r="D254" i="32"/>
  <c r="D254" i="31"/>
  <c r="D254" i="23"/>
  <c r="D254" i="22"/>
  <c r="D254" i="30"/>
  <c r="D254" i="24"/>
  <c r="D262" i="32"/>
  <c r="D262" i="29"/>
  <c r="D262" i="23"/>
  <c r="D262" i="31"/>
  <c r="D262" i="22"/>
  <c r="D262" i="30"/>
  <c r="D262" i="24"/>
  <c r="D266" i="32"/>
  <c r="D266" i="29"/>
  <c r="D266" i="23"/>
  <c r="D266" i="31"/>
  <c r="D266" i="22"/>
  <c r="D266" i="30"/>
  <c r="D266" i="24"/>
  <c r="D243" i="29"/>
  <c r="D243" i="32"/>
  <c r="D243" i="31"/>
  <c r="D243" i="22"/>
  <c r="D243" i="24"/>
  <c r="D243" i="23"/>
  <c r="D243" i="30"/>
  <c r="D251" i="23"/>
  <c r="D251" i="24"/>
  <c r="D259" i="29"/>
  <c r="D259" i="32"/>
  <c r="D259" i="23"/>
  <c r="D259" i="31"/>
  <c r="D259" i="24"/>
  <c r="D259" i="30"/>
  <c r="D259" i="22"/>
  <c r="D263" i="32"/>
  <c r="D263" i="29"/>
  <c r="D263" i="23"/>
  <c r="D263" i="31"/>
  <c r="D263" i="22"/>
  <c r="D263" i="24"/>
  <c r="D263" i="30"/>
  <c r="D248" i="22"/>
  <c r="D256" i="29"/>
  <c r="D256" i="23"/>
  <c r="D256" i="32"/>
  <c r="D256" i="31"/>
  <c r="D256" i="30"/>
  <c r="D256" i="22"/>
  <c r="D256" i="24"/>
  <c r="G368" i="31"/>
  <c r="H368" i="31" s="1"/>
  <c r="G382" i="30"/>
  <c r="H382" i="30" s="1"/>
  <c r="D186" i="32"/>
  <c r="D186" i="23"/>
  <c r="D186" i="30"/>
  <c r="D186" i="29"/>
  <c r="D186" i="31"/>
  <c r="D186" i="22"/>
  <c r="D186" i="24"/>
  <c r="D194" i="32"/>
  <c r="D194" i="23"/>
  <c r="D194" i="30"/>
  <c r="D194" i="29"/>
  <c r="D194" i="31"/>
  <c r="D194" i="22"/>
  <c r="D194" i="24"/>
  <c r="D202" i="32"/>
  <c r="D202" i="23"/>
  <c r="D202" i="30"/>
  <c r="D202" i="29"/>
  <c r="D202" i="31"/>
  <c r="D202" i="22"/>
  <c r="D202" i="24"/>
  <c r="D218" i="23"/>
  <c r="D226" i="32"/>
  <c r="D226" i="23"/>
  <c r="D226" i="30"/>
  <c r="D226" i="24"/>
  <c r="D226" i="29"/>
  <c r="E226" i="29" s="1"/>
  <c r="G226" i="29" s="1"/>
  <c r="H226" i="29" s="1"/>
  <c r="D226" i="31"/>
  <c r="D226" i="22"/>
  <c r="E226" i="22" s="1"/>
  <c r="G226" i="22" s="1"/>
  <c r="H226" i="22" s="1"/>
  <c r="D234" i="32"/>
  <c r="D234" i="23"/>
  <c r="D234" i="30"/>
  <c r="D234" i="24"/>
  <c r="D234" i="29"/>
  <c r="E234" i="29" s="1"/>
  <c r="G234" i="29" s="1"/>
  <c r="H234" i="29" s="1"/>
  <c r="D234" i="31"/>
  <c r="D234" i="22"/>
  <c r="D242" i="32"/>
  <c r="D242" i="23"/>
  <c r="D242" i="30"/>
  <c r="D242" i="24"/>
  <c r="D242" i="29"/>
  <c r="D242" i="31"/>
  <c r="D242" i="22"/>
  <c r="D183" i="24"/>
  <c r="D183" i="29"/>
  <c r="D183" i="31"/>
  <c r="D183" i="22"/>
  <c r="D183" i="32"/>
  <c r="D183" i="23"/>
  <c r="D183" i="30"/>
  <c r="D191" i="29"/>
  <c r="D191" i="31"/>
  <c r="D191" i="22"/>
  <c r="D191" i="24"/>
  <c r="D191" i="32"/>
  <c r="D191" i="23"/>
  <c r="D191" i="30"/>
  <c r="D199" i="30"/>
  <c r="D207" i="29"/>
  <c r="D215" i="29"/>
  <c r="D215" i="31"/>
  <c r="D215" i="22"/>
  <c r="D215" i="24"/>
  <c r="D215" i="32"/>
  <c r="D215" i="23"/>
  <c r="D215" i="30"/>
  <c r="D223" i="29"/>
  <c r="D223" i="31"/>
  <c r="D223" i="22"/>
  <c r="D223" i="24"/>
  <c r="D223" i="32"/>
  <c r="D223" i="23"/>
  <c r="D223" i="30"/>
  <c r="D231" i="29"/>
  <c r="D231" i="31"/>
  <c r="D231" i="22"/>
  <c r="D231" i="24"/>
  <c r="D231" i="32"/>
  <c r="D231" i="23"/>
  <c r="D231" i="30"/>
  <c r="D239" i="29"/>
  <c r="D239" i="31"/>
  <c r="D239" i="22"/>
  <c r="D239" i="24"/>
  <c r="D239" i="32"/>
  <c r="D239" i="23"/>
  <c r="D239" i="30"/>
  <c r="D188" i="24"/>
  <c r="D188" i="32"/>
  <c r="D188" i="23"/>
  <c r="D188" i="30"/>
  <c r="D188" i="29"/>
  <c r="D188" i="31"/>
  <c r="D188" i="22"/>
  <c r="D196" i="24"/>
  <c r="D196" i="32"/>
  <c r="D196" i="23"/>
  <c r="D196" i="30"/>
  <c r="D196" i="29"/>
  <c r="D196" i="31"/>
  <c r="D196" i="22"/>
  <c r="D204" i="24"/>
  <c r="D204" i="32"/>
  <c r="D204" i="23"/>
  <c r="D204" i="30"/>
  <c r="D204" i="29"/>
  <c r="D204" i="31"/>
  <c r="D204" i="22"/>
  <c r="D212" i="24"/>
  <c r="D212" i="32"/>
  <c r="D212" i="23"/>
  <c r="D212" i="30"/>
  <c r="D212" i="29"/>
  <c r="D212" i="31"/>
  <c r="D212" i="22"/>
  <c r="D220" i="24"/>
  <c r="D220" i="32"/>
  <c r="D220" i="23"/>
  <c r="D220" i="30"/>
  <c r="D220" i="29"/>
  <c r="D220" i="31"/>
  <c r="D220" i="22"/>
  <c r="D228" i="24"/>
  <c r="D228" i="32"/>
  <c r="D236" i="23"/>
  <c r="D185" i="32"/>
  <c r="D185" i="30"/>
  <c r="D185" i="29"/>
  <c r="D185" i="31"/>
  <c r="E185" i="31" s="1"/>
  <c r="G185" i="31" s="1"/>
  <c r="H185" i="31" s="1"/>
  <c r="D185" i="22"/>
  <c r="D185" i="24"/>
  <c r="D185" i="23"/>
  <c r="D193" i="30"/>
  <c r="D193" i="29"/>
  <c r="D193" i="31"/>
  <c r="D193" i="22"/>
  <c r="D193" i="23"/>
  <c r="D193" i="24"/>
  <c r="D193" i="32"/>
  <c r="D201" i="23"/>
  <c r="D201" i="29"/>
  <c r="D201" i="31"/>
  <c r="D201" i="22"/>
  <c r="D201" i="32"/>
  <c r="D201" i="30"/>
  <c r="D201" i="24"/>
  <c r="D209" i="30"/>
  <c r="D209" i="32"/>
  <c r="D209" i="29"/>
  <c r="D209" i="31"/>
  <c r="D209" i="22"/>
  <c r="D209" i="23"/>
  <c r="D209" i="24"/>
  <c r="D217" i="32"/>
  <c r="D217" i="29"/>
  <c r="E217" i="29" s="1"/>
  <c r="G217" i="29" s="1"/>
  <c r="H217" i="29" s="1"/>
  <c r="D217" i="31"/>
  <c r="E217" i="31" s="1"/>
  <c r="G217" i="31" s="1"/>
  <c r="H217" i="31" s="1"/>
  <c r="D217" i="22"/>
  <c r="D217" i="24"/>
  <c r="D217" i="23"/>
  <c r="E217" i="23" s="1"/>
  <c r="D217" i="30"/>
  <c r="D225" i="23"/>
  <c r="D233" i="32"/>
  <c r="D233" i="30"/>
  <c r="D241" i="32"/>
  <c r="D241" i="23"/>
  <c r="D241" i="29"/>
  <c r="D241" i="31"/>
  <c r="D241" i="22"/>
  <c r="D241" i="30"/>
  <c r="D241" i="24"/>
  <c r="D190" i="29"/>
  <c r="D190" i="31"/>
  <c r="D190" i="22"/>
  <c r="D190" i="24"/>
  <c r="D190" i="32"/>
  <c r="D190" i="23"/>
  <c r="D190" i="30"/>
  <c r="E190" i="30" s="1"/>
  <c r="G190" i="30" s="1"/>
  <c r="H190" i="30" s="1"/>
  <c r="D198" i="29"/>
  <c r="D198" i="31"/>
  <c r="D198" i="22"/>
  <c r="D198" i="24"/>
  <c r="D198" i="32"/>
  <c r="D198" i="23"/>
  <c r="D198" i="30"/>
  <c r="D206" i="29"/>
  <c r="D206" i="31"/>
  <c r="D206" i="22"/>
  <c r="D206" i="24"/>
  <c r="D206" i="32"/>
  <c r="D206" i="23"/>
  <c r="D206" i="30"/>
  <c r="D214" i="29"/>
  <c r="D214" i="31"/>
  <c r="D214" i="22"/>
  <c r="D214" i="24"/>
  <c r="D214" i="32"/>
  <c r="D214" i="23"/>
  <c r="D214" i="30"/>
  <c r="D222" i="30"/>
  <c r="D230" i="30"/>
  <c r="D238" i="29"/>
  <c r="D238" i="31"/>
  <c r="D238" i="22"/>
  <c r="D238" i="24"/>
  <c r="D238" i="32"/>
  <c r="D238" i="23"/>
  <c r="D238" i="30"/>
  <c r="D187" i="24"/>
  <c r="D187" i="32"/>
  <c r="D195" i="32"/>
  <c r="D203" i="24"/>
  <c r="D203" i="32"/>
  <c r="D203" i="23"/>
  <c r="D203" i="30"/>
  <c r="D203" i="29"/>
  <c r="D203" i="31"/>
  <c r="D203" i="22"/>
  <c r="D211" i="24"/>
  <c r="D211" i="32"/>
  <c r="D211" i="23"/>
  <c r="D211" i="30"/>
  <c r="D211" i="29"/>
  <c r="D211" i="31"/>
  <c r="D211" i="22"/>
  <c r="D219" i="24"/>
  <c r="D219" i="32"/>
  <c r="D219" i="23"/>
  <c r="D219" i="30"/>
  <c r="D219" i="29"/>
  <c r="D219" i="31"/>
  <c r="D219" i="22"/>
  <c r="D227" i="24"/>
  <c r="D227" i="32"/>
  <c r="D227" i="23"/>
  <c r="D227" i="30"/>
  <c r="D227" i="29"/>
  <c r="D227" i="31"/>
  <c r="D227" i="22"/>
  <c r="D235" i="24"/>
  <c r="D235" i="32"/>
  <c r="D235" i="23"/>
  <c r="D235" i="30"/>
  <c r="D235" i="29"/>
  <c r="D235" i="31"/>
  <c r="D235" i="22"/>
  <c r="D184" i="29"/>
  <c r="D184" i="31"/>
  <c r="D184" i="22"/>
  <c r="D184" i="24"/>
  <c r="D184" i="32"/>
  <c r="D184" i="23"/>
  <c r="D184" i="30"/>
  <c r="D192" i="24"/>
  <c r="D200" i="29"/>
  <c r="D200" i="31"/>
  <c r="D200" i="22"/>
  <c r="D200" i="24"/>
  <c r="D200" i="32"/>
  <c r="D200" i="23"/>
  <c r="D200" i="30"/>
  <c r="D208" i="29"/>
  <c r="D208" i="31"/>
  <c r="D208" i="22"/>
  <c r="D208" i="24"/>
  <c r="D208" i="32"/>
  <c r="D208" i="23"/>
  <c r="D208" i="30"/>
  <c r="D216" i="29"/>
  <c r="D216" i="31"/>
  <c r="D216" i="22"/>
  <c r="D216" i="24"/>
  <c r="E216" i="24" s="1"/>
  <c r="D216" i="32"/>
  <c r="D216" i="23"/>
  <c r="D216" i="30"/>
  <c r="D224" i="29"/>
  <c r="D224" i="31"/>
  <c r="D224" i="22"/>
  <c r="D224" i="24"/>
  <c r="D224" i="32"/>
  <c r="D224" i="23"/>
  <c r="D224" i="30"/>
  <c r="D232" i="29"/>
  <c r="E232" i="29" s="1"/>
  <c r="G232" i="29" s="1"/>
  <c r="H232" i="29" s="1"/>
  <c r="D232" i="31"/>
  <c r="D232" i="22"/>
  <c r="D232" i="24"/>
  <c r="D232" i="32"/>
  <c r="D232" i="23"/>
  <c r="D232" i="30"/>
  <c r="D240" i="29"/>
  <c r="D240" i="31"/>
  <c r="D61" i="2"/>
  <c r="D125" i="29"/>
  <c r="D149" i="2"/>
  <c r="D157" i="29"/>
  <c r="D13" i="29"/>
  <c r="D13" i="2"/>
  <c r="D18" i="29"/>
  <c r="D18" i="2"/>
  <c r="D26" i="29"/>
  <c r="D26" i="2"/>
  <c r="D34" i="29"/>
  <c r="D34" i="2"/>
  <c r="D42" i="29"/>
  <c r="D42" i="2"/>
  <c r="D50" i="29"/>
  <c r="D50" i="2"/>
  <c r="D58" i="29"/>
  <c r="D58" i="2"/>
  <c r="D66" i="29"/>
  <c r="D66" i="2"/>
  <c r="D74" i="29"/>
  <c r="D74" i="2"/>
  <c r="D82" i="29"/>
  <c r="D82" i="2"/>
  <c r="D90" i="29"/>
  <c r="D90" i="2"/>
  <c r="D98" i="29"/>
  <c r="D98" i="2"/>
  <c r="D106" i="29"/>
  <c r="D106" i="2"/>
  <c r="D114" i="29"/>
  <c r="D114" i="2"/>
  <c r="D122" i="29"/>
  <c r="D122" i="2"/>
  <c r="E122" i="2" s="1"/>
  <c r="D130" i="29"/>
  <c r="D130" i="2"/>
  <c r="D138" i="29"/>
  <c r="D138" i="2"/>
  <c r="D146" i="29"/>
  <c r="D146" i="2"/>
  <c r="D154" i="29"/>
  <c r="D154" i="2"/>
  <c r="D162" i="29"/>
  <c r="D162" i="2"/>
  <c r="D170" i="29"/>
  <c r="D170" i="2"/>
  <c r="D178" i="29"/>
  <c r="D178" i="2"/>
  <c r="D101" i="29"/>
  <c r="D101" i="2"/>
  <c r="D7" i="29"/>
  <c r="D7" i="2"/>
  <c r="D15" i="29"/>
  <c r="D15" i="2"/>
  <c r="D23" i="29"/>
  <c r="D23" i="2"/>
  <c r="D31" i="29"/>
  <c r="D31" i="2"/>
  <c r="D39" i="29"/>
  <c r="D39" i="2"/>
  <c r="D47" i="29"/>
  <c r="D47" i="2"/>
  <c r="D55" i="29"/>
  <c r="D55" i="2"/>
  <c r="D63" i="29"/>
  <c r="D63" i="2"/>
  <c r="D71" i="29"/>
  <c r="D71" i="2"/>
  <c r="D79" i="29"/>
  <c r="D79" i="2"/>
  <c r="D87" i="29"/>
  <c r="D87" i="2"/>
  <c r="D95" i="29"/>
  <c r="D95" i="2"/>
  <c r="D103" i="29"/>
  <c r="D103" i="2"/>
  <c r="D111" i="29"/>
  <c r="D111" i="2"/>
  <c r="D119" i="29"/>
  <c r="D119" i="2"/>
  <c r="D127" i="29"/>
  <c r="D127" i="2"/>
  <c r="D135" i="29"/>
  <c r="D135" i="2"/>
  <c r="D143" i="29"/>
  <c r="D143" i="2"/>
  <c r="D151" i="29"/>
  <c r="D151" i="2"/>
  <c r="D159" i="29"/>
  <c r="D159" i="2"/>
  <c r="D167" i="29"/>
  <c r="D167" i="2"/>
  <c r="D175" i="29"/>
  <c r="D175" i="2"/>
  <c r="D44" i="2"/>
  <c r="D60" i="2"/>
  <c r="D76" i="29"/>
  <c r="D76" i="2"/>
  <c r="D84" i="29"/>
  <c r="D84" i="2"/>
  <c r="D92" i="29"/>
  <c r="D92" i="2"/>
  <c r="D100" i="29"/>
  <c r="D100" i="2"/>
  <c r="D108" i="29"/>
  <c r="D108" i="2"/>
  <c r="D116" i="29"/>
  <c r="D116" i="2"/>
  <c r="D124" i="29"/>
  <c r="D124" i="2"/>
  <c r="D132" i="29"/>
  <c r="D132" i="2"/>
  <c r="D140" i="29"/>
  <c r="D140" i="2"/>
  <c r="D148" i="29"/>
  <c r="D148" i="2"/>
  <c r="D156" i="29"/>
  <c r="D156" i="2"/>
  <c r="D164" i="29"/>
  <c r="D164" i="2"/>
  <c r="D172" i="29"/>
  <c r="D172" i="2"/>
  <c r="D180" i="29"/>
  <c r="D180" i="2"/>
  <c r="D12" i="29"/>
  <c r="D12" i="2"/>
  <c r="D17" i="29"/>
  <c r="D17" i="2"/>
  <c r="D25" i="29"/>
  <c r="D25" i="2"/>
  <c r="D33" i="29"/>
  <c r="D33" i="2"/>
  <c r="D41" i="29"/>
  <c r="D41" i="2"/>
  <c r="D49" i="29"/>
  <c r="D49" i="2"/>
  <c r="D57" i="29"/>
  <c r="D57" i="2"/>
  <c r="D65" i="29"/>
  <c r="D65" i="2"/>
  <c r="D73" i="29"/>
  <c r="D73" i="2"/>
  <c r="D81" i="29"/>
  <c r="D81" i="2"/>
  <c r="D89" i="29"/>
  <c r="D89" i="2"/>
  <c r="D97" i="29"/>
  <c r="D97" i="2"/>
  <c r="D105" i="29"/>
  <c r="D105" i="2"/>
  <c r="D113" i="29"/>
  <c r="D113" i="2"/>
  <c r="D121" i="29"/>
  <c r="D121" i="2"/>
  <c r="D129" i="29"/>
  <c r="D129" i="2"/>
  <c r="D137" i="29"/>
  <c r="D137" i="2"/>
  <c r="D145" i="29"/>
  <c r="D145" i="2"/>
  <c r="D153" i="29"/>
  <c r="D153" i="2"/>
  <c r="D161" i="29"/>
  <c r="D161" i="2"/>
  <c r="D169" i="29"/>
  <c r="D169" i="2"/>
  <c r="D177" i="29"/>
  <c r="D177" i="2"/>
  <c r="D45" i="2"/>
  <c r="D53" i="29"/>
  <c r="D14" i="29"/>
  <c r="D14" i="2"/>
  <c r="D22" i="29"/>
  <c r="D22" i="2"/>
  <c r="D30" i="29"/>
  <c r="D30" i="2"/>
  <c r="D38" i="29"/>
  <c r="D38" i="2"/>
  <c r="D46" i="29"/>
  <c r="D46" i="2"/>
  <c r="D54" i="29"/>
  <c r="D54" i="2"/>
  <c r="D62" i="29"/>
  <c r="D62" i="2"/>
  <c r="D70" i="29"/>
  <c r="D70" i="2"/>
  <c r="D78" i="29"/>
  <c r="D78" i="2"/>
  <c r="D86" i="29"/>
  <c r="D86" i="2"/>
  <c r="D94" i="29"/>
  <c r="D94" i="2"/>
  <c r="D102" i="29"/>
  <c r="D102" i="2"/>
  <c r="D110" i="29"/>
  <c r="D110" i="2"/>
  <c r="D118" i="29"/>
  <c r="D118" i="2"/>
  <c r="D126" i="29"/>
  <c r="D126" i="2"/>
  <c r="D134" i="29"/>
  <c r="D134" i="2"/>
  <c r="D142" i="29"/>
  <c r="D142" i="2"/>
  <c r="D150" i="29"/>
  <c r="D150" i="2"/>
  <c r="D158" i="29"/>
  <c r="D158" i="2"/>
  <c r="D166" i="29"/>
  <c r="D166" i="2"/>
  <c r="D174" i="29"/>
  <c r="D174" i="2"/>
  <c r="D182" i="29"/>
  <c r="D182" i="2"/>
  <c r="D19" i="29"/>
  <c r="D19" i="2"/>
  <c r="D27" i="29"/>
  <c r="D27" i="2"/>
  <c r="D35" i="29"/>
  <c r="D35" i="2"/>
  <c r="D43" i="29"/>
  <c r="D43" i="2"/>
  <c r="D51" i="29"/>
  <c r="D51" i="2"/>
  <c r="D59" i="29"/>
  <c r="D59" i="2"/>
  <c r="D67" i="29"/>
  <c r="D67" i="2"/>
  <c r="D75" i="29"/>
  <c r="D75" i="2"/>
  <c r="D83" i="29"/>
  <c r="D83" i="2"/>
  <c r="D91" i="29"/>
  <c r="D91" i="2"/>
  <c r="D99" i="29"/>
  <c r="D99" i="2"/>
  <c r="D107" i="29"/>
  <c r="D107" i="2"/>
  <c r="D115" i="29"/>
  <c r="D115" i="2"/>
  <c r="D123" i="29"/>
  <c r="D123" i="2"/>
  <c r="D131" i="29"/>
  <c r="D131" i="2"/>
  <c r="D139" i="29"/>
  <c r="D139" i="2"/>
  <c r="D147" i="29"/>
  <c r="D147" i="2"/>
  <c r="D155" i="29"/>
  <c r="D155" i="2"/>
  <c r="D163" i="29"/>
  <c r="D163" i="2"/>
  <c r="D171" i="29"/>
  <c r="D171" i="2"/>
  <c r="D179" i="29"/>
  <c r="D179" i="2"/>
  <c r="D21" i="29"/>
  <c r="D8" i="29"/>
  <c r="D8" i="2"/>
  <c r="D32" i="2"/>
  <c r="D40" i="2"/>
  <c r="D64" i="29"/>
  <c r="D64" i="2"/>
  <c r="D88" i="2"/>
  <c r="D96" i="29"/>
  <c r="D112" i="29"/>
  <c r="D120" i="2"/>
  <c r="D136" i="2"/>
  <c r="D144" i="29"/>
  <c r="D160" i="29"/>
  <c r="D160" i="2"/>
  <c r="D168" i="2"/>
  <c r="D176" i="29"/>
  <c r="C72" i="23"/>
  <c r="C72" i="42"/>
  <c r="C72" i="32"/>
  <c r="C72" i="29"/>
  <c r="C72" i="24"/>
  <c r="C72" i="31"/>
  <c r="C72" i="30"/>
  <c r="C72" i="22"/>
  <c r="D27" i="23"/>
  <c r="D27" i="31"/>
  <c r="D27" i="30"/>
  <c r="D27" i="22"/>
  <c r="D27" i="32"/>
  <c r="D27" i="24"/>
  <c r="D35" i="32"/>
  <c r="D35" i="23"/>
  <c r="D35" i="31"/>
  <c r="D35" i="30"/>
  <c r="D35" i="22"/>
  <c r="D35" i="24"/>
  <c r="D47" i="32"/>
  <c r="D47" i="23"/>
  <c r="D47" i="31"/>
  <c r="D47" i="30"/>
  <c r="D47" i="22"/>
  <c r="D47" i="24"/>
  <c r="D55" i="32"/>
  <c r="D55" i="23"/>
  <c r="D55" i="31"/>
  <c r="D55" i="30"/>
  <c r="D55" i="22"/>
  <c r="D55" i="24"/>
  <c r="D59" i="32"/>
  <c r="D59" i="23"/>
  <c r="D59" i="31"/>
  <c r="D59" i="30"/>
  <c r="D59" i="22"/>
  <c r="D59" i="24"/>
  <c r="D63" i="32"/>
  <c r="D63" i="23"/>
  <c r="D63" i="31"/>
  <c r="D63" i="30"/>
  <c r="D63" i="22"/>
  <c r="D63" i="24"/>
  <c r="D75" i="32"/>
  <c r="D75" i="23"/>
  <c r="D75" i="31"/>
  <c r="D75" i="30"/>
  <c r="D75" i="22"/>
  <c r="D75" i="24"/>
  <c r="D79" i="32"/>
  <c r="D79" i="23"/>
  <c r="D79" i="31"/>
  <c r="D79" i="30"/>
  <c r="D79" i="22"/>
  <c r="D79" i="24"/>
  <c r="D83" i="32"/>
  <c r="D83" i="23"/>
  <c r="D83" i="31"/>
  <c r="D83" i="30"/>
  <c r="D83" i="22"/>
  <c r="D83" i="24"/>
  <c r="D87" i="32"/>
  <c r="D87" i="23"/>
  <c r="D87" i="31"/>
  <c r="D87" i="30"/>
  <c r="D87" i="22"/>
  <c r="D87" i="24"/>
  <c r="D99" i="32"/>
  <c r="D99" i="23"/>
  <c r="D99" i="31"/>
  <c r="D99" i="30"/>
  <c r="D99" i="22"/>
  <c r="D99" i="24"/>
  <c r="D103" i="32"/>
  <c r="D103" i="23"/>
  <c r="D103" i="31"/>
  <c r="D103" i="30"/>
  <c r="D103" i="22"/>
  <c r="D103" i="24"/>
  <c r="D111" i="32"/>
  <c r="D111" i="23"/>
  <c r="D111" i="31"/>
  <c r="D111" i="30"/>
  <c r="D111" i="22"/>
  <c r="D111" i="24"/>
  <c r="D115" i="32"/>
  <c r="D115" i="23"/>
  <c r="D115" i="30"/>
  <c r="D115" i="31"/>
  <c r="D115" i="22"/>
  <c r="D115" i="24"/>
  <c r="D127" i="32"/>
  <c r="D127" i="23"/>
  <c r="E127" i="23" s="1"/>
  <c r="D127" i="30"/>
  <c r="D127" i="31"/>
  <c r="D127" i="22"/>
  <c r="D127" i="24"/>
  <c r="D147" i="32"/>
  <c r="D147" i="23"/>
  <c r="D147" i="30"/>
  <c r="D147" i="31"/>
  <c r="D147" i="22"/>
  <c r="D147" i="24"/>
  <c r="D151" i="32"/>
  <c r="D151" i="23"/>
  <c r="D151" i="30"/>
  <c r="D151" i="31"/>
  <c r="D151" i="24"/>
  <c r="D151" i="22"/>
  <c r="D155" i="32"/>
  <c r="D155" i="23"/>
  <c r="D155" i="30"/>
  <c r="D155" i="31"/>
  <c r="D155" i="24"/>
  <c r="D155" i="22"/>
  <c r="D8" i="32"/>
  <c r="D8" i="31"/>
  <c r="D8" i="23"/>
  <c r="D8" i="22"/>
  <c r="D8" i="30"/>
  <c r="D8" i="24"/>
  <c r="D12" i="32"/>
  <c r="D12" i="31"/>
  <c r="D12" i="22"/>
  <c r="D12" i="24"/>
  <c r="D12" i="23"/>
  <c r="D12" i="30"/>
  <c r="D16" i="22"/>
  <c r="D16" i="23"/>
  <c r="D20" i="23"/>
  <c r="D20" i="22"/>
  <c r="D24" i="24"/>
  <c r="D28" i="32"/>
  <c r="D28" i="31"/>
  <c r="D28" i="24"/>
  <c r="D28" i="23"/>
  <c r="D32" i="24"/>
  <c r="D36" i="32"/>
  <c r="D36" i="22"/>
  <c r="D36" i="24"/>
  <c r="D40" i="32"/>
  <c r="D40" i="23"/>
  <c r="D44" i="22"/>
  <c r="D44" i="24"/>
  <c r="D48" i="32"/>
  <c r="D52" i="23"/>
  <c r="D52" i="22"/>
  <c r="D56" i="22"/>
  <c r="D60" i="22"/>
  <c r="D60" i="24"/>
  <c r="D64" i="22"/>
  <c r="D64" i="30"/>
  <c r="D68" i="23"/>
  <c r="D68" i="22"/>
  <c r="D72" i="32"/>
  <c r="D72" i="23"/>
  <c r="D76" i="32"/>
  <c r="D76" i="31"/>
  <c r="D76" i="22"/>
  <c r="D76" i="24"/>
  <c r="D76" i="23"/>
  <c r="D76" i="30"/>
  <c r="D80" i="22"/>
  <c r="D84" i="32"/>
  <c r="D84" i="31"/>
  <c r="D84" i="23"/>
  <c r="D84" i="22"/>
  <c r="D84" i="24"/>
  <c r="D84" i="30"/>
  <c r="D88" i="22"/>
  <c r="D92" i="32"/>
  <c r="D92" i="31"/>
  <c r="D92" i="22"/>
  <c r="D92" i="24"/>
  <c r="D92" i="23"/>
  <c r="D92" i="30"/>
  <c r="D96" i="30"/>
  <c r="D96" i="23"/>
  <c r="D100" i="32"/>
  <c r="D100" i="31"/>
  <c r="D100" i="23"/>
  <c r="D100" i="22"/>
  <c r="D100" i="24"/>
  <c r="D100" i="30"/>
  <c r="D104" i="32"/>
  <c r="D104" i="23"/>
  <c r="D108" i="32"/>
  <c r="D108" i="31"/>
  <c r="D108" i="22"/>
  <c r="D108" i="24"/>
  <c r="D108" i="23"/>
  <c r="D108" i="30"/>
  <c r="D112" i="22"/>
  <c r="D116" i="32"/>
  <c r="D116" i="31"/>
  <c r="D116" i="30"/>
  <c r="D116" i="23"/>
  <c r="D116" i="22"/>
  <c r="D116" i="24"/>
  <c r="D120" i="32"/>
  <c r="D120" i="22"/>
  <c r="D124" i="32"/>
  <c r="D124" i="31"/>
  <c r="D124" i="30"/>
  <c r="D124" i="22"/>
  <c r="D124" i="24"/>
  <c r="D124" i="23"/>
  <c r="D128" i="30"/>
  <c r="D128" i="23"/>
  <c r="D132" i="32"/>
  <c r="D132" i="31"/>
  <c r="D132" i="30"/>
  <c r="D132" i="23"/>
  <c r="D132" i="22"/>
  <c r="D132" i="24"/>
  <c r="D136" i="32"/>
  <c r="D136" i="23"/>
  <c r="D140" i="32"/>
  <c r="D140" i="31"/>
  <c r="D140" i="30"/>
  <c r="D140" i="22"/>
  <c r="D140" i="24"/>
  <c r="D140" i="23"/>
  <c r="D144" i="22"/>
  <c r="D144" i="23"/>
  <c r="D148" i="32"/>
  <c r="D148" i="31"/>
  <c r="D148" i="30"/>
  <c r="D148" i="23"/>
  <c r="D148" i="22"/>
  <c r="D148" i="24"/>
  <c r="D152" i="23"/>
  <c r="D152" i="22"/>
  <c r="D156" i="32"/>
  <c r="D156" i="31"/>
  <c r="D156" i="24"/>
  <c r="D156" i="30"/>
  <c r="D156" i="22"/>
  <c r="D156" i="23"/>
  <c r="D160" i="22"/>
  <c r="D160" i="30"/>
  <c r="D160" i="23"/>
  <c r="D164" i="32"/>
  <c r="E164" i="32" s="1"/>
  <c r="D164" i="31"/>
  <c r="D164" i="30"/>
  <c r="D164" i="23"/>
  <c r="D164" i="22"/>
  <c r="D164" i="24"/>
  <c r="D168" i="32"/>
  <c r="D168" i="23"/>
  <c r="D168" i="22"/>
  <c r="D172" i="32"/>
  <c r="D172" i="31"/>
  <c r="D172" i="24"/>
  <c r="D172" i="30"/>
  <c r="D172" i="22"/>
  <c r="D172" i="23"/>
  <c r="D176" i="22"/>
  <c r="D176" i="30"/>
  <c r="D180" i="32"/>
  <c r="D180" i="31"/>
  <c r="D180" i="30"/>
  <c r="D180" i="23"/>
  <c r="D180" i="22"/>
  <c r="D180" i="24"/>
  <c r="D163" i="32"/>
  <c r="D163" i="23"/>
  <c r="D163" i="30"/>
  <c r="D163" i="31"/>
  <c r="D163" i="24"/>
  <c r="D163" i="22"/>
  <c r="D171" i="32"/>
  <c r="D171" i="23"/>
  <c r="D171" i="30"/>
  <c r="D171" i="31"/>
  <c r="D171" i="24"/>
  <c r="D171" i="22"/>
  <c r="E171" i="22" s="1"/>
  <c r="D179" i="32"/>
  <c r="D179" i="23"/>
  <c r="D179" i="30"/>
  <c r="E179" i="30" s="1"/>
  <c r="G179" i="30" s="1"/>
  <c r="H179" i="30" s="1"/>
  <c r="D179" i="31"/>
  <c r="E179" i="31" s="1"/>
  <c r="G179" i="31" s="1"/>
  <c r="H179" i="31" s="1"/>
  <c r="D179" i="24"/>
  <c r="D179" i="22"/>
  <c r="D5" i="31"/>
  <c r="D5" i="32"/>
  <c r="D5" i="23"/>
  <c r="D5" i="22"/>
  <c r="D5" i="30"/>
  <c r="D5" i="24"/>
  <c r="D13" i="31"/>
  <c r="D13" i="32"/>
  <c r="D13" i="23"/>
  <c r="D13" i="22"/>
  <c r="D13" i="30"/>
  <c r="D13" i="24"/>
  <c r="D17" i="32"/>
  <c r="D17" i="31"/>
  <c r="D17" i="23"/>
  <c r="D17" i="22"/>
  <c r="D17" i="30"/>
  <c r="D17" i="24"/>
  <c r="D25" i="32"/>
  <c r="D25" i="31"/>
  <c r="D25" i="23"/>
  <c r="D25" i="22"/>
  <c r="D25" i="30"/>
  <c r="D25" i="24"/>
  <c r="D29" i="31"/>
  <c r="D29" i="32"/>
  <c r="D33" i="32"/>
  <c r="D33" i="31"/>
  <c r="D33" i="23"/>
  <c r="D33" i="22"/>
  <c r="D33" i="30"/>
  <c r="D33" i="24"/>
  <c r="D37" i="22"/>
  <c r="D37" i="32"/>
  <c r="D49" i="32"/>
  <c r="D49" i="31"/>
  <c r="D49" i="23"/>
  <c r="D49" i="22"/>
  <c r="D49" i="30"/>
  <c r="D49" i="24"/>
  <c r="D53" i="31"/>
  <c r="D53" i="24"/>
  <c r="D65" i="32"/>
  <c r="D65" i="31"/>
  <c r="D65" i="23"/>
  <c r="D65" i="22"/>
  <c r="D65" i="30"/>
  <c r="D65" i="24"/>
  <c r="D73" i="31"/>
  <c r="D73" i="32"/>
  <c r="D73" i="23"/>
  <c r="D73" i="22"/>
  <c r="D73" i="30"/>
  <c r="D73" i="24"/>
  <c r="D77" i="32"/>
  <c r="D105" i="31"/>
  <c r="D105" i="32"/>
  <c r="D105" i="23"/>
  <c r="D105" i="22"/>
  <c r="D105" i="30"/>
  <c r="D105" i="24"/>
  <c r="D113" i="32"/>
  <c r="D113" i="31"/>
  <c r="D113" i="23"/>
  <c r="D113" i="30"/>
  <c r="D113" i="22"/>
  <c r="D113" i="24"/>
  <c r="D133" i="31"/>
  <c r="D133" i="23"/>
  <c r="D133" i="30"/>
  <c r="D133" i="24"/>
  <c r="D137" i="31"/>
  <c r="D137" i="32"/>
  <c r="D137" i="23"/>
  <c r="D137" i="30"/>
  <c r="D137" i="22"/>
  <c r="D137" i="24"/>
  <c r="D145" i="32"/>
  <c r="D145" i="31"/>
  <c r="D145" i="23"/>
  <c r="D145" i="30"/>
  <c r="D145" i="22"/>
  <c r="D145" i="24"/>
  <c r="D149" i="31"/>
  <c r="D149" i="30"/>
  <c r="D153" i="31"/>
  <c r="D153" i="32"/>
  <c r="D153" i="23"/>
  <c r="D153" i="30"/>
  <c r="D153" i="22"/>
  <c r="D153" i="24"/>
  <c r="D161" i="32"/>
  <c r="D161" i="31"/>
  <c r="D161" i="23"/>
  <c r="D161" i="30"/>
  <c r="D161" i="22"/>
  <c r="D161" i="24"/>
  <c r="D169" i="31"/>
  <c r="D169" i="32"/>
  <c r="D169" i="23"/>
  <c r="D169" i="30"/>
  <c r="D169" i="22"/>
  <c r="D169" i="24"/>
  <c r="D7" i="23"/>
  <c r="D7" i="31"/>
  <c r="D7" i="32"/>
  <c r="D7" i="30"/>
  <c r="D7" i="22"/>
  <c r="D7" i="24"/>
  <c r="D15" i="23"/>
  <c r="D15" i="31"/>
  <c r="D15" i="30"/>
  <c r="D15" i="32"/>
  <c r="D15" i="22"/>
  <c r="D15" i="24"/>
  <c r="D19" i="23"/>
  <c r="D19" i="31"/>
  <c r="D19" i="30"/>
  <c r="D19" i="22"/>
  <c r="D19" i="32"/>
  <c r="D19" i="24"/>
  <c r="D23" i="23"/>
  <c r="D23" i="31"/>
  <c r="D23" i="32"/>
  <c r="D23" i="30"/>
  <c r="D23" i="22"/>
  <c r="D23" i="24"/>
  <c r="D31" i="23"/>
  <c r="D31" i="31"/>
  <c r="D31" i="30"/>
  <c r="D31" i="32"/>
  <c r="D31" i="22"/>
  <c r="D31" i="24"/>
  <c r="D39" i="32"/>
  <c r="D39" i="23"/>
  <c r="D39" i="31"/>
  <c r="D39" i="30"/>
  <c r="D39" i="22"/>
  <c r="D39" i="24"/>
  <c r="D43" i="32"/>
  <c r="D43" i="23"/>
  <c r="D43" i="31"/>
  <c r="D43" i="30"/>
  <c r="D43" i="22"/>
  <c r="D43" i="24"/>
  <c r="D51" i="32"/>
  <c r="E51" i="32" s="1"/>
  <c r="D51" i="23"/>
  <c r="D51" i="31"/>
  <c r="D51" i="30"/>
  <c r="D51" i="22"/>
  <c r="D51" i="24"/>
  <c r="D67" i="32"/>
  <c r="D67" i="23"/>
  <c r="D67" i="31"/>
  <c r="D67" i="30"/>
  <c r="D67" i="22"/>
  <c r="D67" i="24"/>
  <c r="D71" i="32"/>
  <c r="D71" i="23"/>
  <c r="D71" i="31"/>
  <c r="D71" i="30"/>
  <c r="D71" i="22"/>
  <c r="D71" i="24"/>
  <c r="D91" i="32"/>
  <c r="D91" i="23"/>
  <c r="D91" i="31"/>
  <c r="D91" i="30"/>
  <c r="D91" i="22"/>
  <c r="D91" i="24"/>
  <c r="D95" i="32"/>
  <c r="D95" i="23"/>
  <c r="D95" i="31"/>
  <c r="D95" i="30"/>
  <c r="D95" i="22"/>
  <c r="D95" i="24"/>
  <c r="D107" i="32"/>
  <c r="D107" i="23"/>
  <c r="D107" i="31"/>
  <c r="D107" i="30"/>
  <c r="D107" i="22"/>
  <c r="D107" i="24"/>
  <c r="D119" i="32"/>
  <c r="D119" i="23"/>
  <c r="D119" i="30"/>
  <c r="D119" i="31"/>
  <c r="D119" i="22"/>
  <c r="D119" i="24"/>
  <c r="D123" i="32"/>
  <c r="D123" i="23"/>
  <c r="D123" i="30"/>
  <c r="D123" i="31"/>
  <c r="D123" i="22"/>
  <c r="D123" i="24"/>
  <c r="D131" i="32"/>
  <c r="D131" i="23"/>
  <c r="D131" i="30"/>
  <c r="D131" i="31"/>
  <c r="D131" i="22"/>
  <c r="D131" i="24"/>
  <c r="D135" i="32"/>
  <c r="D135" i="23"/>
  <c r="D135" i="30"/>
  <c r="D135" i="31"/>
  <c r="D135" i="22"/>
  <c r="D135" i="24"/>
  <c r="D139" i="32"/>
  <c r="D139" i="23"/>
  <c r="D139" i="30"/>
  <c r="D139" i="31"/>
  <c r="D139" i="22"/>
  <c r="D139" i="24"/>
  <c r="D143" i="32"/>
  <c r="D143" i="23"/>
  <c r="D143" i="30"/>
  <c r="D143" i="31"/>
  <c r="D143" i="22"/>
  <c r="D143" i="24"/>
  <c r="D159" i="32"/>
  <c r="D159" i="23"/>
  <c r="D159" i="30"/>
  <c r="D159" i="31"/>
  <c r="D159" i="24"/>
  <c r="D159" i="22"/>
  <c r="D167" i="32"/>
  <c r="D167" i="23"/>
  <c r="D167" i="30"/>
  <c r="D167" i="31"/>
  <c r="D167" i="24"/>
  <c r="D167" i="22"/>
  <c r="D175" i="32"/>
  <c r="D175" i="23"/>
  <c r="D175" i="30"/>
  <c r="D175" i="31"/>
  <c r="D175" i="24"/>
  <c r="D175" i="22"/>
  <c r="D9" i="23"/>
  <c r="D9" i="22"/>
  <c r="D21" i="31"/>
  <c r="D21" i="32"/>
  <c r="D21" i="30"/>
  <c r="D21" i="24"/>
  <c r="D41" i="31"/>
  <c r="D41" i="32"/>
  <c r="D41" i="23"/>
  <c r="D41" i="22"/>
  <c r="D41" i="30"/>
  <c r="D41" i="24"/>
  <c r="D45" i="31"/>
  <c r="D45" i="23"/>
  <c r="D45" i="30"/>
  <c r="D45" i="24"/>
  <c r="D57" i="31"/>
  <c r="D57" i="32"/>
  <c r="D57" i="23"/>
  <c r="D57" i="22"/>
  <c r="D57" i="30"/>
  <c r="D57" i="24"/>
  <c r="D61" i="31"/>
  <c r="D61" i="23"/>
  <c r="D61" i="30"/>
  <c r="D61" i="24"/>
  <c r="D69" i="23"/>
  <c r="D69" i="22"/>
  <c r="D69" i="30"/>
  <c r="D69" i="32"/>
  <c r="D81" i="32"/>
  <c r="D81" i="31"/>
  <c r="D81" i="23"/>
  <c r="D81" i="22"/>
  <c r="D81" i="30"/>
  <c r="D81" i="24"/>
  <c r="D85" i="31"/>
  <c r="D85" i="22"/>
  <c r="D85" i="30"/>
  <c r="D85" i="24"/>
  <c r="D89" i="31"/>
  <c r="D89" i="32"/>
  <c r="D89" i="23"/>
  <c r="D89" i="22"/>
  <c r="D89" i="30"/>
  <c r="D89" i="24"/>
  <c r="D93" i="23"/>
  <c r="D93" i="22"/>
  <c r="D93" i="32"/>
  <c r="D93" i="30"/>
  <c r="D97" i="32"/>
  <c r="D97" i="31"/>
  <c r="D97" i="23"/>
  <c r="D97" i="22"/>
  <c r="D97" i="30"/>
  <c r="D97" i="24"/>
  <c r="D101" i="31"/>
  <c r="D101" i="22"/>
  <c r="D101" i="30"/>
  <c r="D101" i="24"/>
  <c r="D109" i="31"/>
  <c r="D109" i="23"/>
  <c r="D109" i="32"/>
  <c r="D109" i="22"/>
  <c r="D109" i="30"/>
  <c r="D109" i="24"/>
  <c r="D117" i="31"/>
  <c r="E117" i="31" s="1"/>
  <c r="G117" i="31" s="1"/>
  <c r="H117" i="31" s="1"/>
  <c r="D117" i="23"/>
  <c r="D117" i="30"/>
  <c r="E122" i="29"/>
  <c r="G122" i="29" s="1"/>
  <c r="H122" i="29" s="1"/>
  <c r="D117" i="22"/>
  <c r="D117" i="32"/>
  <c r="D117" i="24"/>
  <c r="D121" i="31"/>
  <c r="D121" i="32"/>
  <c r="D121" i="23"/>
  <c r="D121" i="30"/>
  <c r="D121" i="22"/>
  <c r="D121" i="24"/>
  <c r="D125" i="31"/>
  <c r="D125" i="23"/>
  <c r="D125" i="30"/>
  <c r="D125" i="22"/>
  <c r="D125" i="32"/>
  <c r="D125" i="24"/>
  <c r="D129" i="32"/>
  <c r="E129" i="32" s="1"/>
  <c r="D129" i="31"/>
  <c r="D129" i="23"/>
  <c r="D129" i="30"/>
  <c r="D129" i="22"/>
  <c r="D129" i="24"/>
  <c r="D141" i="31"/>
  <c r="D141" i="23"/>
  <c r="E141" i="23" s="1"/>
  <c r="D141" i="30"/>
  <c r="D141" i="32"/>
  <c r="D141" i="22"/>
  <c r="D141" i="24"/>
  <c r="D157" i="31"/>
  <c r="D157" i="23"/>
  <c r="D157" i="30"/>
  <c r="D157" i="22"/>
  <c r="D157" i="32"/>
  <c r="D157" i="24"/>
  <c r="D165" i="31"/>
  <c r="D165" i="23"/>
  <c r="D165" i="30"/>
  <c r="D165" i="22"/>
  <c r="D165" i="24"/>
  <c r="D165" i="32"/>
  <c r="D173" i="31"/>
  <c r="D173" i="23"/>
  <c r="D173" i="30"/>
  <c r="D173" i="32"/>
  <c r="D173" i="22"/>
  <c r="D173" i="24"/>
  <c r="D177" i="32"/>
  <c r="D177" i="31"/>
  <c r="D177" i="23"/>
  <c r="D177" i="30"/>
  <c r="D177" i="22"/>
  <c r="D177" i="24"/>
  <c r="D181" i="31"/>
  <c r="D181" i="23"/>
  <c r="D181" i="30"/>
  <c r="D181" i="22"/>
  <c r="D181" i="24"/>
  <c r="D181" i="32"/>
  <c r="D10" i="23"/>
  <c r="D14" i="32"/>
  <c r="D14" i="23"/>
  <c r="D14" i="24"/>
  <c r="D14" i="22"/>
  <c r="D14" i="31"/>
  <c r="D14" i="30"/>
  <c r="D18" i="32"/>
  <c r="D18" i="23"/>
  <c r="D18" i="30"/>
  <c r="D18" i="24"/>
  <c r="D18" i="31"/>
  <c r="D18" i="22"/>
  <c r="D22" i="32"/>
  <c r="D22" i="23"/>
  <c r="D22" i="31"/>
  <c r="D22" i="24"/>
  <c r="D22" i="30"/>
  <c r="D22" i="22"/>
  <c r="D26" i="32"/>
  <c r="D26" i="23"/>
  <c r="D26" i="30"/>
  <c r="D26" i="24"/>
  <c r="D26" i="31"/>
  <c r="D26" i="22"/>
  <c r="D30" i="32"/>
  <c r="D30" i="23"/>
  <c r="D30" i="24"/>
  <c r="D30" i="22"/>
  <c r="D30" i="31"/>
  <c r="D30" i="30"/>
  <c r="D34" i="32"/>
  <c r="D34" i="23"/>
  <c r="D34" i="30"/>
  <c r="D34" i="24"/>
  <c r="D34" i="31"/>
  <c r="D34" i="22"/>
  <c r="D38" i="32"/>
  <c r="D38" i="23"/>
  <c r="D38" i="31"/>
  <c r="D38" i="24"/>
  <c r="D38" i="30"/>
  <c r="D38" i="22"/>
  <c r="D42" i="32"/>
  <c r="D42" i="23"/>
  <c r="D42" i="30"/>
  <c r="D42" i="24"/>
  <c r="D42" i="31"/>
  <c r="D42" i="22"/>
  <c r="D46" i="32"/>
  <c r="D46" i="23"/>
  <c r="D46" i="24"/>
  <c r="D46" i="22"/>
  <c r="D46" i="31"/>
  <c r="D46" i="30"/>
  <c r="D50" i="32"/>
  <c r="D50" i="23"/>
  <c r="D50" i="30"/>
  <c r="D50" i="24"/>
  <c r="D50" i="31"/>
  <c r="D50" i="22"/>
  <c r="D54" i="32"/>
  <c r="D54" i="23"/>
  <c r="D54" i="31"/>
  <c r="D54" i="24"/>
  <c r="D54" i="30"/>
  <c r="D54" i="22"/>
  <c r="D58" i="32"/>
  <c r="D58" i="23"/>
  <c r="D58" i="30"/>
  <c r="D58" i="24"/>
  <c r="D58" i="31"/>
  <c r="D58" i="22"/>
  <c r="D62" i="32"/>
  <c r="D62" i="23"/>
  <c r="D62" i="24"/>
  <c r="D62" i="22"/>
  <c r="D62" i="31"/>
  <c r="D62" i="30"/>
  <c r="D66" i="32"/>
  <c r="D66" i="23"/>
  <c r="D66" i="30"/>
  <c r="D66" i="24"/>
  <c r="D66" i="31"/>
  <c r="D66" i="22"/>
  <c r="D70" i="32"/>
  <c r="D70" i="23"/>
  <c r="D70" i="31"/>
  <c r="D70" i="24"/>
  <c r="D70" i="30"/>
  <c r="D70" i="22"/>
  <c r="D74" i="32"/>
  <c r="D74" i="23"/>
  <c r="D74" i="30"/>
  <c r="D74" i="24"/>
  <c r="D74" i="31"/>
  <c r="D74" i="22"/>
  <c r="D78" i="32"/>
  <c r="D78" i="23"/>
  <c r="D78" i="24"/>
  <c r="D78" i="22"/>
  <c r="D78" i="31"/>
  <c r="D78" i="30"/>
  <c r="D82" i="32"/>
  <c r="D82" i="23"/>
  <c r="D82" i="30"/>
  <c r="D82" i="24"/>
  <c r="D82" i="31"/>
  <c r="D82" i="22"/>
  <c r="D86" i="32"/>
  <c r="D86" i="23"/>
  <c r="D86" i="31"/>
  <c r="D86" i="24"/>
  <c r="D86" i="30"/>
  <c r="D86" i="22"/>
  <c r="D90" i="32"/>
  <c r="D90" i="23"/>
  <c r="D90" i="30"/>
  <c r="D90" i="24"/>
  <c r="D90" i="31"/>
  <c r="D90" i="22"/>
  <c r="D94" i="32"/>
  <c r="D94" i="23"/>
  <c r="D94" i="24"/>
  <c r="D94" i="22"/>
  <c r="D94" i="31"/>
  <c r="D94" i="30"/>
  <c r="D98" i="32"/>
  <c r="D98" i="23"/>
  <c r="D98" i="30"/>
  <c r="D98" i="24"/>
  <c r="D98" i="31"/>
  <c r="D98" i="22"/>
  <c r="D102" i="32"/>
  <c r="D102" i="23"/>
  <c r="D102" i="31"/>
  <c r="D102" i="24"/>
  <c r="D102" i="30"/>
  <c r="D102" i="22"/>
  <c r="D106" i="32"/>
  <c r="D106" i="23"/>
  <c r="D106" i="30"/>
  <c r="D106" i="24"/>
  <c r="D106" i="31"/>
  <c r="D106" i="22"/>
  <c r="D110" i="32"/>
  <c r="D110" i="23"/>
  <c r="D110" i="24"/>
  <c r="D110" i="22"/>
  <c r="D110" i="31"/>
  <c r="D110" i="30"/>
  <c r="D114" i="32"/>
  <c r="D114" i="23"/>
  <c r="D114" i="30"/>
  <c r="D114" i="24"/>
  <c r="D114" i="31"/>
  <c r="D114" i="22"/>
  <c r="D118" i="32"/>
  <c r="D118" i="30"/>
  <c r="D118" i="23"/>
  <c r="D118" i="31"/>
  <c r="D118" i="24"/>
  <c r="D118" i="22"/>
  <c r="D122" i="32"/>
  <c r="D122" i="23"/>
  <c r="D122" i="30"/>
  <c r="D122" i="24"/>
  <c r="D122" i="31"/>
  <c r="D122" i="22"/>
  <c r="D126" i="32"/>
  <c r="E126" i="32" s="1"/>
  <c r="D126" i="30"/>
  <c r="D126" i="23"/>
  <c r="D126" i="24"/>
  <c r="E126" i="24" s="1"/>
  <c r="D126" i="22"/>
  <c r="D126" i="31"/>
  <c r="D130" i="32"/>
  <c r="D130" i="23"/>
  <c r="D130" i="30"/>
  <c r="D130" i="24"/>
  <c r="D130" i="31"/>
  <c r="D130" i="22"/>
  <c r="D134" i="32"/>
  <c r="D134" i="30"/>
  <c r="D134" i="23"/>
  <c r="D134" i="31"/>
  <c r="D134" i="24"/>
  <c r="D134" i="22"/>
  <c r="D138" i="32"/>
  <c r="D138" i="23"/>
  <c r="E138" i="23" s="1"/>
  <c r="D138" i="30"/>
  <c r="E138" i="30" s="1"/>
  <c r="G138" i="30" s="1"/>
  <c r="H138" i="30" s="1"/>
  <c r="D138" i="24"/>
  <c r="D138" i="31"/>
  <c r="D138" i="22"/>
  <c r="E138" i="22" s="1"/>
  <c r="G138" i="22" s="1"/>
  <c r="H138" i="22" s="1"/>
  <c r="D142" i="32"/>
  <c r="D142" i="30"/>
  <c r="D142" i="23"/>
  <c r="D142" i="24"/>
  <c r="D142" i="22"/>
  <c r="D142" i="31"/>
  <c r="D146" i="32"/>
  <c r="D146" i="23"/>
  <c r="D146" i="30"/>
  <c r="D146" i="24"/>
  <c r="D146" i="31"/>
  <c r="D146" i="22"/>
  <c r="D150" i="32"/>
  <c r="D150" i="30"/>
  <c r="D150" i="23"/>
  <c r="D150" i="31"/>
  <c r="D150" i="24"/>
  <c r="D150" i="22"/>
  <c r="D154" i="32"/>
  <c r="D154" i="23"/>
  <c r="D154" i="30"/>
  <c r="D154" i="24"/>
  <c r="D154" i="31"/>
  <c r="D154" i="22"/>
  <c r="D158" i="32"/>
  <c r="D158" i="30"/>
  <c r="D158" i="23"/>
  <c r="D158" i="24"/>
  <c r="E158" i="24" s="1"/>
  <c r="D158" i="22"/>
  <c r="D158" i="31"/>
  <c r="D162" i="32"/>
  <c r="D162" i="23"/>
  <c r="D162" i="30"/>
  <c r="D162" i="31"/>
  <c r="D162" i="24"/>
  <c r="D162" i="22"/>
  <c r="D166" i="32"/>
  <c r="D166" i="30"/>
  <c r="D166" i="23"/>
  <c r="D166" i="31"/>
  <c r="D166" i="24"/>
  <c r="D166" i="22"/>
  <c r="D170" i="32"/>
  <c r="D170" i="23"/>
  <c r="D170" i="30"/>
  <c r="D170" i="24"/>
  <c r="D170" i="31"/>
  <c r="D170" i="22"/>
  <c r="E170" i="22" s="1"/>
  <c r="G170" i="22" s="1"/>
  <c r="H170" i="22" s="1"/>
  <c r="D174" i="32"/>
  <c r="D174" i="30"/>
  <c r="D174" i="23"/>
  <c r="D174" i="24"/>
  <c r="D174" i="31"/>
  <c r="D174" i="22"/>
  <c r="D178" i="32"/>
  <c r="D178" i="23"/>
  <c r="D178" i="30"/>
  <c r="D178" i="31"/>
  <c r="D178" i="24"/>
  <c r="D178" i="22"/>
  <c r="D182" i="32"/>
  <c r="D182" i="30"/>
  <c r="D182" i="23"/>
  <c r="D182" i="31"/>
  <c r="D182" i="24"/>
  <c r="D182" i="22"/>
  <c r="F73" i="39"/>
  <c r="C73" i="29" s="1"/>
  <c r="E73" i="29" s="1"/>
  <c r="G73" i="29" s="1"/>
  <c r="H73" i="29" s="1"/>
  <c r="C66" i="15"/>
  <c r="E167" i="31"/>
  <c r="G167" i="31" s="1"/>
  <c r="H167" i="31" s="1"/>
  <c r="E130" i="29"/>
  <c r="G130" i="29" s="1"/>
  <c r="H130" i="29" s="1"/>
  <c r="E34" i="29"/>
  <c r="G34" i="29" s="1"/>
  <c r="H34" i="29" s="1"/>
  <c r="E127" i="31"/>
  <c r="G127" i="31" s="1"/>
  <c r="H127" i="31" s="1"/>
  <c r="E158" i="31"/>
  <c r="G158" i="31" s="1"/>
  <c r="H158" i="31" s="1"/>
  <c r="F74" i="39"/>
  <c r="C74" i="30" s="1"/>
  <c r="E173" i="23"/>
  <c r="E148" i="30"/>
  <c r="G148" i="30" s="1"/>
  <c r="H148" i="30" s="1"/>
  <c r="E158" i="29"/>
  <c r="G158" i="29" s="1"/>
  <c r="H158" i="29" s="1"/>
  <c r="E25" i="31"/>
  <c r="G25" i="31" s="1"/>
  <c r="H25" i="31" s="1"/>
  <c r="E161" i="29"/>
  <c r="G161" i="29" s="1"/>
  <c r="H161" i="29" s="1"/>
  <c r="E179" i="22"/>
  <c r="G179" i="22" s="1"/>
  <c r="H179" i="22" s="1"/>
  <c r="E43" i="29"/>
  <c r="G43" i="29" s="1"/>
  <c r="H43" i="29" s="1"/>
  <c r="E15" i="29"/>
  <c r="G15" i="29" s="1"/>
  <c r="H15" i="29" s="1"/>
  <c r="E153" i="31"/>
  <c r="G153" i="31" s="1"/>
  <c r="H153" i="31" s="1"/>
  <c r="F75" i="39"/>
  <c r="C75" i="24" s="1"/>
  <c r="E75" i="24" s="1"/>
  <c r="F76" i="39"/>
  <c r="C76" i="32" s="1"/>
  <c r="F77" i="39"/>
  <c r="C77" i="2" s="1"/>
  <c r="F78" i="39"/>
  <c r="C78" i="2" s="1"/>
  <c r="F79" i="39"/>
  <c r="C79" i="32" s="1"/>
  <c r="F80" i="39"/>
  <c r="C80" i="32" s="1"/>
  <c r="F81" i="39"/>
  <c r="C81" i="24" s="1"/>
  <c r="F82" i="39"/>
  <c r="C82" i="2" s="1"/>
  <c r="E82" i="2" s="1"/>
  <c r="F83" i="39"/>
  <c r="C83" i="2" s="1"/>
  <c r="E83" i="2" s="1"/>
  <c r="F84" i="39"/>
  <c r="C84" i="2" s="1"/>
  <c r="F85" i="39"/>
  <c r="C85" i="32" s="1"/>
  <c r="F86" i="39"/>
  <c r="C86" i="29" s="1"/>
  <c r="F87" i="39"/>
  <c r="C87" i="29" s="1"/>
  <c r="E87" i="29" s="1"/>
  <c r="G87" i="29" s="1"/>
  <c r="H87" i="29" s="1"/>
  <c r="F88" i="39"/>
  <c r="C88" i="2" s="1"/>
  <c r="F89" i="39"/>
  <c r="C89" i="32" s="1"/>
  <c r="F90" i="39"/>
  <c r="F91" i="39"/>
  <c r="C91" i="30" s="1"/>
  <c r="F92" i="39"/>
  <c r="C92" i="42" s="1"/>
  <c r="F93" i="39"/>
  <c r="F94" i="39"/>
  <c r="C94" i="32" s="1"/>
  <c r="F95" i="39"/>
  <c r="C95" i="22" s="1"/>
  <c r="F96" i="39"/>
  <c r="C96" i="2" s="1"/>
  <c r="F97" i="39"/>
  <c r="C97" i="2" s="1"/>
  <c r="E97" i="2" s="1"/>
  <c r="F98" i="39"/>
  <c r="C98" i="22" s="1"/>
  <c r="F99" i="39"/>
  <c r="C99" i="42" s="1"/>
  <c r="F100" i="39"/>
  <c r="C100" i="22" s="1"/>
  <c r="E100" i="22" s="1"/>
  <c r="G100" i="22" s="1"/>
  <c r="H100" i="22" s="1"/>
  <c r="F101" i="39"/>
  <c r="C101" i="31" s="1"/>
  <c r="E101" i="31" s="1"/>
  <c r="G101" i="31" s="1"/>
  <c r="H101" i="31" s="1"/>
  <c r="F102" i="39"/>
  <c r="C102" i="23" s="1"/>
  <c r="F103" i="39"/>
  <c r="C103" i="32" s="1"/>
  <c r="F104" i="39"/>
  <c r="C104" i="31" s="1"/>
  <c r="F105" i="39"/>
  <c r="C105" i="31" s="1"/>
  <c r="E105" i="31" s="1"/>
  <c r="G105" i="31" s="1"/>
  <c r="H105" i="31" s="1"/>
  <c r="F106" i="39"/>
  <c r="C106" i="31" s="1"/>
  <c r="E106" i="31" s="1"/>
  <c r="G106" i="31" s="1"/>
  <c r="H106" i="31" s="1"/>
  <c r="F107" i="39"/>
  <c r="C107" i="42" s="1"/>
  <c r="F108" i="39"/>
  <c r="C108" i="30" s="1"/>
  <c r="F109" i="39"/>
  <c r="C109" i="22" s="1"/>
  <c r="E109" i="22" s="1"/>
  <c r="G109" i="22" s="1"/>
  <c r="H109" i="22" s="1"/>
  <c r="F110" i="39"/>
  <c r="F111" i="39"/>
  <c r="C111" i="29" s="1"/>
  <c r="E111" i="29" s="1"/>
  <c r="G111" i="29" s="1"/>
  <c r="H111" i="29" s="1"/>
  <c r="F112" i="39"/>
  <c r="C112" i="42" s="1"/>
  <c r="F113" i="39"/>
  <c r="C113" i="42" s="1"/>
  <c r="F114" i="39"/>
  <c r="C114" i="29" s="1"/>
  <c r="E114" i="29" s="1"/>
  <c r="G114" i="29" s="1"/>
  <c r="H114" i="29" s="1"/>
  <c r="F116" i="39"/>
  <c r="C116" i="2" s="1"/>
  <c r="F115" i="39"/>
  <c r="C115" i="24" s="1"/>
  <c r="E115" i="24" s="1"/>
  <c r="F331" i="37"/>
  <c r="D331" i="42" s="1"/>
  <c r="F315" i="37"/>
  <c r="D315" i="42" s="1"/>
  <c r="F384" i="37"/>
  <c r="D384" i="42" s="1"/>
  <c r="F343" i="37"/>
  <c r="D343" i="42"/>
  <c r="F327" i="37"/>
  <c r="D327" i="42"/>
  <c r="F304" i="37"/>
  <c r="D304" i="42" s="1"/>
  <c r="F279" i="37"/>
  <c r="D279" i="42" s="1"/>
  <c r="F350" i="37"/>
  <c r="D350" i="42" s="1"/>
  <c r="F326" i="37"/>
  <c r="D326" i="42" s="1"/>
  <c r="F320" i="37"/>
  <c r="D320" i="42" s="1"/>
  <c r="F271" i="37"/>
  <c r="D271" i="42" s="1"/>
  <c r="E271" i="42" s="1"/>
  <c r="G271" i="42" s="1"/>
  <c r="H271" i="42" s="1"/>
  <c r="F364" i="37"/>
  <c r="D364" i="42"/>
  <c r="E364" i="42" s="1"/>
  <c r="G364" i="42" s="1"/>
  <c r="H364" i="42" s="1"/>
  <c r="F357" i="37"/>
  <c r="D357" i="42" s="1"/>
  <c r="F371" i="37"/>
  <c r="D371" i="42" s="1"/>
  <c r="F342" i="37"/>
  <c r="D342" i="42" s="1"/>
  <c r="F362" i="37"/>
  <c r="D362" i="42" s="1"/>
  <c r="F336" i="37"/>
  <c r="D336" i="42" s="1"/>
  <c r="F379" i="37"/>
  <c r="D379" i="42" s="1"/>
  <c r="F296" i="37"/>
  <c r="D296" i="42" s="1"/>
  <c r="F338" i="37"/>
  <c r="D338" i="42"/>
  <c r="F316" i="37"/>
  <c r="D316" i="42" s="1"/>
  <c r="F306" i="37"/>
  <c r="D306" i="42"/>
  <c r="F375" i="37"/>
  <c r="D375" i="42" s="1"/>
  <c r="F365" i="37"/>
  <c r="D365" i="42" s="1"/>
  <c r="F347" i="37"/>
  <c r="D347" i="42" s="1"/>
  <c r="F310" i="37"/>
  <c r="D310" i="42" s="1"/>
  <c r="E310" i="42" s="1"/>
  <c r="G310" i="42" s="1"/>
  <c r="H310" i="42" s="1"/>
  <c r="F321" i="37"/>
  <c r="D321" i="42" s="1"/>
  <c r="E321" i="42" s="1"/>
  <c r="F339" i="37"/>
  <c r="D339" i="42" s="1"/>
  <c r="F287" i="37"/>
  <c r="D287" i="42" s="1"/>
  <c r="F380" i="37"/>
  <c r="D380" i="42" s="1"/>
  <c r="F293" i="37"/>
  <c r="D293" i="42" s="1"/>
  <c r="F360" i="37"/>
  <c r="D360" i="42" s="1"/>
  <c r="F286" i="37"/>
  <c r="D286" i="42" s="1"/>
  <c r="F329" i="37"/>
  <c r="D329" i="42" s="1"/>
  <c r="F309" i="37"/>
  <c r="D309" i="42" s="1"/>
  <c r="F381" i="37"/>
  <c r="D381" i="42" s="1"/>
  <c r="F377" i="37"/>
  <c r="D377" i="42" s="1"/>
  <c r="F383" i="37"/>
  <c r="D383" i="42" s="1"/>
  <c r="F299" i="37"/>
  <c r="D299" i="42"/>
  <c r="F374" i="37"/>
  <c r="D374" i="42" s="1"/>
  <c r="F366" i="37"/>
  <c r="D366" i="42"/>
  <c r="F318" i="37"/>
  <c r="D318" i="42" s="1"/>
  <c r="F344" i="37"/>
  <c r="D344" i="42" s="1"/>
  <c r="F268" i="37"/>
  <c r="D268" i="42" s="1"/>
  <c r="F363" i="37"/>
  <c r="D363" i="42" s="1"/>
  <c r="F272" i="37"/>
  <c r="D272" i="42" s="1"/>
  <c r="F359" i="37"/>
  <c r="D359" i="42" s="1"/>
  <c r="E359" i="42" s="1"/>
  <c r="G359" i="42" s="1"/>
  <c r="H359" i="42" s="1"/>
  <c r="F314" i="37"/>
  <c r="D314" i="42" s="1"/>
  <c r="F308" i="37"/>
  <c r="D308" i="42" s="1"/>
  <c r="F352" i="37"/>
  <c r="D352" i="42" s="1"/>
  <c r="F386" i="37"/>
  <c r="D386" i="42" s="1"/>
  <c r="F324" i="37"/>
  <c r="D324" i="42" s="1"/>
  <c r="F290" i="37"/>
  <c r="D290" i="42" s="1"/>
  <c r="F269" i="37"/>
  <c r="D269" i="42" s="1"/>
  <c r="F322" i="37"/>
  <c r="D322" i="42" s="1"/>
  <c r="F303" i="37"/>
  <c r="D303" i="42" s="1"/>
  <c r="F333" i="37"/>
  <c r="D333" i="42" s="1"/>
  <c r="F312" i="37"/>
  <c r="D312" i="42" s="1"/>
  <c r="F276" i="37"/>
  <c r="D276" i="42" s="1"/>
  <c r="F370" i="37"/>
  <c r="D370" i="42" s="1"/>
  <c r="F334" i="37"/>
  <c r="D334" i="42" s="1"/>
  <c r="E334" i="42" s="1"/>
  <c r="G334" i="42" s="1"/>
  <c r="H334" i="42" s="1"/>
  <c r="F323" i="37"/>
  <c r="D323" i="42" s="1"/>
  <c r="F376" i="37"/>
  <c r="D376" i="42" s="1"/>
  <c r="F297" i="37"/>
  <c r="D297" i="42" s="1"/>
  <c r="F335" i="37"/>
  <c r="D335" i="42" s="1"/>
  <c r="F298" i="37"/>
  <c r="D298" i="42" s="1"/>
  <c r="F277" i="37"/>
  <c r="D277" i="42" s="1"/>
  <c r="F330" i="37"/>
  <c r="D330" i="42"/>
  <c r="F319" i="37"/>
  <c r="D319" i="42" s="1"/>
  <c r="F351" i="37"/>
  <c r="D351" i="42" s="1"/>
  <c r="F328" i="37"/>
  <c r="D328" i="42"/>
  <c r="F267" i="37"/>
  <c r="D267" i="42" s="1"/>
  <c r="F281" i="37"/>
  <c r="D281" i="42"/>
  <c r="F275" i="37"/>
  <c r="D275" i="42" s="1"/>
  <c r="F282" i="37"/>
  <c r="D282" i="42" s="1"/>
  <c r="F301" i="37"/>
  <c r="D301" i="42" s="1"/>
  <c r="F367" i="37"/>
  <c r="D367" i="42" s="1"/>
  <c r="F372" i="37"/>
  <c r="D372" i="42" s="1"/>
  <c r="F354" i="37"/>
  <c r="D354" i="42" s="1"/>
  <c r="F289" i="37"/>
  <c r="D289" i="42"/>
  <c r="F368" i="37"/>
  <c r="D368" i="42" s="1"/>
  <c r="E368" i="42" s="1"/>
  <c r="G368" i="42" s="1"/>
  <c r="H368" i="42" s="1"/>
  <c r="F295" i="37"/>
  <c r="D295" i="42" s="1"/>
  <c r="F373" i="37"/>
  <c r="D373" i="42" s="1"/>
  <c r="F283" i="37"/>
  <c r="D283" i="42" s="1"/>
  <c r="F300" i="37"/>
  <c r="D300" i="42" s="1"/>
  <c r="F274" i="37"/>
  <c r="D274" i="42"/>
  <c r="F356" i="37"/>
  <c r="D356" i="42" s="1"/>
  <c r="E356" i="42" s="1"/>
  <c r="G356" i="42" s="1"/>
  <c r="H356" i="42" s="1"/>
  <c r="F307" i="37"/>
  <c r="D307" i="42" s="1"/>
  <c r="F358" i="37"/>
  <c r="D358" i="42" s="1"/>
  <c r="F311" i="37"/>
  <c r="D311" i="42" s="1"/>
  <c r="F292" i="37"/>
  <c r="D292" i="42" s="1"/>
  <c r="E292" i="42" s="1"/>
  <c r="G292" i="42" s="1"/>
  <c r="H292" i="42" s="1"/>
  <c r="F294" i="37"/>
  <c r="D294" i="42"/>
  <c r="F378" i="37"/>
  <c r="D378" i="42" s="1"/>
  <c r="F313" i="37"/>
  <c r="D313" i="42" s="1"/>
  <c r="F278" i="37"/>
  <c r="D278" i="42" s="1"/>
  <c r="F345" i="37"/>
  <c r="D345" i="42" s="1"/>
  <c r="E345" i="42" s="1"/>
  <c r="G345" i="42" s="1"/>
  <c r="H345" i="42" s="1"/>
  <c r="F291" i="37"/>
  <c r="D291" i="42" s="1"/>
  <c r="F346" i="37"/>
  <c r="D346" i="42" s="1"/>
  <c r="F355" i="37"/>
  <c r="D355" i="42" s="1"/>
  <c r="F270" i="37"/>
  <c r="D270" i="42" s="1"/>
  <c r="F317" i="37"/>
  <c r="D317" i="42" s="1"/>
  <c r="F337" i="37"/>
  <c r="D337" i="42" s="1"/>
  <c r="F361" i="37"/>
  <c r="D361" i="42" s="1"/>
  <c r="F302" i="37"/>
  <c r="D302" i="42"/>
  <c r="F280" i="37"/>
  <c r="D280" i="42" s="1"/>
  <c r="F385" i="37"/>
  <c r="D385" i="42" s="1"/>
  <c r="F369" i="37"/>
  <c r="D369" i="42"/>
  <c r="F247" i="37"/>
  <c r="D247" i="42" s="1"/>
  <c r="F255" i="37"/>
  <c r="D255" i="42"/>
  <c r="F264" i="37"/>
  <c r="D264" i="42" s="1"/>
  <c r="F257" i="37"/>
  <c r="D257" i="42" s="1"/>
  <c r="F248" i="37"/>
  <c r="D248" i="42" s="1"/>
  <c r="F20" i="37"/>
  <c r="D20" i="42" s="1"/>
  <c r="F164" i="37"/>
  <c r="D164" i="42" s="1"/>
  <c r="E164" i="42" s="1"/>
  <c r="G164" i="42" s="1"/>
  <c r="F49" i="37"/>
  <c r="D49" i="42" s="1"/>
  <c r="F51" i="37"/>
  <c r="D51" i="42" s="1"/>
  <c r="F57" i="37"/>
  <c r="D57" i="42" s="1"/>
  <c r="F58" i="37"/>
  <c r="D58" i="42" s="1"/>
  <c r="F138" i="37"/>
  <c r="D138" i="42" s="1"/>
  <c r="F258" i="37"/>
  <c r="D258" i="42" s="1"/>
  <c r="F260" i="37"/>
  <c r="D260" i="42" s="1"/>
  <c r="F16" i="37"/>
  <c r="D16" i="42" s="1"/>
  <c r="F52" i="37"/>
  <c r="D52" i="42" s="1"/>
  <c r="F179" i="37"/>
  <c r="D179" i="42" s="1"/>
  <c r="E179" i="42" s="1"/>
  <c r="G179" i="42" s="1"/>
  <c r="H179" i="42" s="1"/>
  <c r="F37" i="37"/>
  <c r="D37" i="42" s="1"/>
  <c r="F175" i="37"/>
  <c r="D175" i="42" s="1"/>
  <c r="F45" i="37"/>
  <c r="D45" i="42" s="1"/>
  <c r="F54" i="37"/>
  <c r="D54" i="42" s="1"/>
  <c r="F134" i="37"/>
  <c r="D134" i="42" s="1"/>
  <c r="F250" i="37"/>
  <c r="D250" i="42" s="1"/>
  <c r="F261" i="37"/>
  <c r="D261" i="42" s="1"/>
  <c r="F243" i="37"/>
  <c r="D243" i="42" s="1"/>
  <c r="F263" i="37"/>
  <c r="D263" i="42" s="1"/>
  <c r="F229" i="37"/>
  <c r="D229" i="42" s="1"/>
  <c r="F191" i="37"/>
  <c r="D191" i="42" s="1"/>
  <c r="F215" i="37"/>
  <c r="D215" i="42"/>
  <c r="E215" i="42" s="1"/>
  <c r="G215" i="42" s="1"/>
  <c r="H215" i="42" s="1"/>
  <c r="F223" i="37"/>
  <c r="D223" i="42" s="1"/>
  <c r="F190" i="37"/>
  <c r="D190" i="42" s="1"/>
  <c r="F198" i="37"/>
  <c r="D198" i="42" s="1"/>
  <c r="F222" i="37"/>
  <c r="D222" i="42" s="1"/>
  <c r="F230" i="37"/>
  <c r="D230" i="42" s="1"/>
  <c r="F200" i="37"/>
  <c r="D200" i="42"/>
  <c r="F232" i="37"/>
  <c r="D232" i="42" s="1"/>
  <c r="F341" i="37"/>
  <c r="D341" i="42" s="1"/>
  <c r="F382" i="37"/>
  <c r="D382" i="42"/>
  <c r="F251" i="37"/>
  <c r="D251" i="42"/>
  <c r="F245" i="37"/>
  <c r="D245" i="42"/>
  <c r="F22" i="37"/>
  <c r="D22" i="42" s="1"/>
  <c r="F207" i="37"/>
  <c r="D207" i="42"/>
  <c r="E207" i="42" s="1"/>
  <c r="G207" i="42" s="1"/>
  <c r="H207" i="42" s="1"/>
  <c r="F284" i="37"/>
  <c r="D284" i="42" s="1"/>
  <c r="F348" i="37"/>
  <c r="D348" i="42" s="1"/>
  <c r="F285" i="37"/>
  <c r="D285" i="42" s="1"/>
  <c r="F244" i="37"/>
  <c r="D244" i="42" s="1"/>
  <c r="F173" i="37"/>
  <c r="D173" i="42" s="1"/>
  <c r="F153" i="37"/>
  <c r="D153" i="42" s="1"/>
  <c r="F256" i="37"/>
  <c r="D256" i="42" s="1"/>
  <c r="F149" i="37"/>
  <c r="D149" i="42" s="1"/>
  <c r="F41" i="37"/>
  <c r="D41" i="42" s="1"/>
  <c r="F325" i="37"/>
  <c r="D325" i="42" s="1"/>
  <c r="F353" i="37"/>
  <c r="D353" i="42"/>
  <c r="F252" i="37"/>
  <c r="D252" i="42" s="1"/>
  <c r="F26" i="37"/>
  <c r="D26" i="42" s="1"/>
  <c r="F119" i="37"/>
  <c r="D119" i="42" s="1"/>
  <c r="F221" i="37"/>
  <c r="D221" i="42" s="1"/>
  <c r="F238" i="37"/>
  <c r="D238" i="42" s="1"/>
  <c r="F48" i="37"/>
  <c r="D48" i="42" s="1"/>
  <c r="F156" i="37"/>
  <c r="D156" i="42" s="1"/>
  <c r="F332" i="37"/>
  <c r="D332" i="42" s="1"/>
  <c r="F340" i="37"/>
  <c r="D340" i="42" s="1"/>
  <c r="F161" i="37"/>
  <c r="D161" i="42" s="1"/>
  <c r="E161" i="42" s="1"/>
  <c r="G161" i="42" s="1"/>
  <c r="H161" i="42" s="1"/>
  <c r="F128" i="37"/>
  <c r="D128" i="42" s="1"/>
  <c r="F262" i="37"/>
  <c r="D262" i="42" s="1"/>
  <c r="F206" i="37"/>
  <c r="D206" i="42"/>
  <c r="F208" i="37"/>
  <c r="D208" i="42" s="1"/>
  <c r="F349" i="37"/>
  <c r="D349" i="42" s="1"/>
  <c r="F273" i="37"/>
  <c r="D273" i="42" s="1"/>
  <c r="F23" i="37"/>
  <c r="D23" i="42" s="1"/>
  <c r="F160" i="37"/>
  <c r="D160" i="42"/>
  <c r="F266" i="37"/>
  <c r="D266" i="42"/>
  <c r="F214" i="37"/>
  <c r="D214" i="42" s="1"/>
  <c r="F184" i="37"/>
  <c r="D184" i="42"/>
  <c r="E184" i="42" s="1"/>
  <c r="F240" i="37"/>
  <c r="D240" i="42" s="1"/>
  <c r="F288" i="37"/>
  <c r="D288" i="42" s="1"/>
  <c r="E288" i="42"/>
  <c r="G288" i="42" s="1"/>
  <c r="H288" i="42" s="1"/>
  <c r="F305" i="37"/>
  <c r="D305" i="42"/>
  <c r="F132" i="37"/>
  <c r="D132" i="42" s="1"/>
  <c r="F259" i="37"/>
  <c r="D259" i="42" s="1"/>
  <c r="F265" i="37"/>
  <c r="D265" i="42" s="1"/>
  <c r="F239" i="37"/>
  <c r="D239" i="42" s="1"/>
  <c r="F192" i="37"/>
  <c r="D192" i="42" s="1"/>
  <c r="F124" i="37"/>
  <c r="D124" i="42"/>
  <c r="F50" i="37"/>
  <c r="D50" i="42" s="1"/>
  <c r="F130" i="37"/>
  <c r="D130" i="42" s="1"/>
  <c r="F237" i="37"/>
  <c r="D237" i="42" s="1"/>
  <c r="F183" i="37"/>
  <c r="D183" i="42"/>
  <c r="E183" i="42" s="1"/>
  <c r="G183" i="42" s="1"/>
  <c r="H183" i="42" s="1"/>
  <c r="F217" i="37"/>
  <c r="D217" i="42" s="1"/>
  <c r="F59" i="37"/>
  <c r="D59" i="42" s="1"/>
  <c r="F44" i="37"/>
  <c r="D44" i="42" s="1"/>
  <c r="F120" i="37"/>
  <c r="D120" i="42" s="1"/>
  <c r="F29" i="37"/>
  <c r="D29" i="42" s="1"/>
  <c r="F145" i="37"/>
  <c r="D145" i="42"/>
  <c r="F21" i="37"/>
  <c r="D21" i="42" s="1"/>
  <c r="F141" i="37"/>
  <c r="D141" i="42" s="1"/>
  <c r="F126" i="37"/>
  <c r="D126" i="42" s="1"/>
  <c r="F158" i="37"/>
  <c r="D158" i="42" s="1"/>
  <c r="E158" i="42" s="1"/>
  <c r="G158" i="42" s="1"/>
  <c r="H158" i="42" s="1"/>
  <c r="F185" i="37"/>
  <c r="D185" i="42" s="1"/>
  <c r="E185" i="42" s="1"/>
  <c r="G185" i="42" s="1"/>
  <c r="H185" i="42" s="1"/>
  <c r="F209" i="37"/>
  <c r="D209" i="42" s="1"/>
  <c r="F241" i="37"/>
  <c r="D241" i="42" s="1"/>
  <c r="F63" i="37"/>
  <c r="D63" i="42"/>
  <c r="F180" i="37"/>
  <c r="D180" i="42" s="1"/>
  <c r="E180" i="42" s="1"/>
  <c r="G180" i="42" s="1"/>
  <c r="H180" i="42" s="1"/>
  <c r="F171" i="37"/>
  <c r="D171" i="42"/>
  <c r="E171" i="42" s="1"/>
  <c r="G171" i="42" s="1"/>
  <c r="H171" i="42" s="1"/>
  <c r="F19" i="37"/>
  <c r="D19" i="42" s="1"/>
  <c r="F143" i="37"/>
  <c r="D143" i="42"/>
  <c r="F129" i="37"/>
  <c r="D129" i="42" s="1"/>
  <c r="E129" i="42" s="1"/>
  <c r="G129" i="42" s="1"/>
  <c r="H129" i="42" s="1"/>
  <c r="F42" i="37"/>
  <c r="D42" i="42" s="1"/>
  <c r="F186" i="37"/>
  <c r="D186" i="42" s="1"/>
  <c r="F194" i="37"/>
  <c r="D194" i="42"/>
  <c r="F32" i="37"/>
  <c r="D32" i="42" s="1"/>
  <c r="F36" i="37"/>
  <c r="D36" i="42" s="1"/>
  <c r="F133" i="37"/>
  <c r="D133" i="42" s="1"/>
  <c r="F118" i="37"/>
  <c r="D118" i="42" s="1"/>
  <c r="F218" i="37"/>
  <c r="D218" i="42" s="1"/>
  <c r="F188" i="37"/>
  <c r="D188" i="42" s="1"/>
  <c r="F228" i="37"/>
  <c r="D228" i="42" s="1"/>
  <c r="F231" i="37"/>
  <c r="D231" i="42" s="1"/>
  <c r="F246" i="37"/>
  <c r="D246" i="42"/>
  <c r="F139" i="37"/>
  <c r="D139" i="42" s="1"/>
  <c r="F148" i="37"/>
  <c r="D148" i="42" s="1"/>
  <c r="E148" i="42" s="1"/>
  <c r="G148" i="42" s="1"/>
  <c r="H148" i="42" s="1"/>
  <c r="F35" i="37"/>
  <c r="D35" i="42"/>
  <c r="F176" i="37"/>
  <c r="D176" i="42"/>
  <c r="F150" i="37"/>
  <c r="D150" i="42"/>
  <c r="F165" i="37"/>
  <c r="D165" i="42" s="1"/>
  <c r="F12" i="37"/>
  <c r="D12" i="42" s="1"/>
  <c r="E12" i="42" s="1"/>
  <c r="G12" i="42" s="1"/>
  <c r="H12" i="42" s="1"/>
  <c r="F157" i="37"/>
  <c r="D157" i="42" s="1"/>
  <c r="F152" i="37"/>
  <c r="D152" i="42" s="1"/>
  <c r="E152" i="42" s="1"/>
  <c r="G152" i="42" s="1"/>
  <c r="H152" i="42" s="1"/>
  <c r="F225" i="37"/>
  <c r="D225" i="42" s="1"/>
  <c r="F122" i="37"/>
  <c r="D122" i="42"/>
  <c r="F125" i="37"/>
  <c r="D125" i="42" s="1"/>
  <c r="F226" i="37"/>
  <c r="D226" i="42" s="1"/>
  <c r="F166" i="37"/>
  <c r="D166" i="42"/>
  <c r="F18" i="37"/>
  <c r="D18" i="42" s="1"/>
  <c r="F163" i="37"/>
  <c r="D163" i="42" s="1"/>
  <c r="F233" i="37"/>
  <c r="D233" i="42" s="1"/>
  <c r="F154" i="37"/>
  <c r="D154" i="42" s="1"/>
  <c r="F17" i="37"/>
  <c r="D17" i="42" s="1"/>
  <c r="F182" i="37"/>
  <c r="D182" i="42" s="1"/>
  <c r="F196" i="37"/>
  <c r="D196" i="42" s="1"/>
  <c r="E196" i="42" s="1"/>
  <c r="G196" i="42" s="1"/>
  <c r="H196" i="42" s="1"/>
  <c r="F203" i="37"/>
  <c r="D203" i="42" s="1"/>
  <c r="F227" i="37"/>
  <c r="D227" i="42"/>
  <c r="F170" i="37"/>
  <c r="D170" i="42" s="1"/>
  <c r="E170" i="42" s="1"/>
  <c r="G170" i="42" s="1"/>
  <c r="H170" i="42" s="1"/>
  <c r="F127" i="37"/>
  <c r="D127" i="42" s="1"/>
  <c r="F253" i="37"/>
  <c r="D253" i="42" s="1"/>
  <c r="F159" i="37"/>
  <c r="D159" i="42" s="1"/>
  <c r="F38" i="37"/>
  <c r="D38" i="42"/>
  <c r="F234" i="37"/>
  <c r="D234" i="42" s="1"/>
  <c r="E234" i="42" s="1"/>
  <c r="G234" i="42" s="1"/>
  <c r="H234" i="42" s="1"/>
  <c r="F236" i="37"/>
  <c r="D236" i="42" s="1"/>
  <c r="F27" i="37"/>
  <c r="D27" i="42" s="1"/>
  <c r="F64" i="37"/>
  <c r="D64" i="42" s="1"/>
  <c r="F13" i="37"/>
  <c r="D13" i="42" s="1"/>
  <c r="F249" i="37"/>
  <c r="D249" i="42" s="1"/>
  <c r="F33" i="37"/>
  <c r="D33" i="42"/>
  <c r="F151" i="37"/>
  <c r="D151" i="42" s="1"/>
  <c r="F213" i="37"/>
  <c r="D213" i="42"/>
  <c r="F167" i="37"/>
  <c r="D167" i="42" s="1"/>
  <c r="F210" i="37"/>
  <c r="D210" i="42" s="1"/>
  <c r="F204" i="37"/>
  <c r="D204" i="42" s="1"/>
  <c r="F121" i="37"/>
  <c r="D121" i="42" s="1"/>
  <c r="F146" i="37"/>
  <c r="D146" i="42" s="1"/>
  <c r="F55" i="37"/>
  <c r="D55" i="42"/>
  <c r="F60" i="37"/>
  <c r="D60" i="42" s="1"/>
  <c r="F169" i="37"/>
  <c r="D169" i="42" s="1"/>
  <c r="F30" i="37"/>
  <c r="D30" i="42" s="1"/>
  <c r="F197" i="37"/>
  <c r="D197" i="42" s="1"/>
  <c r="F68" i="37"/>
  <c r="D68" i="42" s="1"/>
  <c r="F71" i="37"/>
  <c r="D71" i="42" s="1"/>
  <c r="F75" i="37"/>
  <c r="D75" i="42"/>
  <c r="F79" i="37"/>
  <c r="D79" i="42" s="1"/>
  <c r="F83" i="37"/>
  <c r="D83" i="42" s="1"/>
  <c r="F87" i="37"/>
  <c r="D87" i="42" s="1"/>
  <c r="F91" i="37"/>
  <c r="D91" i="42" s="1"/>
  <c r="F95" i="37"/>
  <c r="D95" i="42" s="1"/>
  <c r="F254" i="37"/>
  <c r="D254" i="42" s="1"/>
  <c r="F193" i="37"/>
  <c r="D193" i="42"/>
  <c r="F14" i="37"/>
  <c r="D14" i="42" s="1"/>
  <c r="F25" i="37"/>
  <c r="D25" i="42" s="1"/>
  <c r="F242" i="37"/>
  <c r="D242" i="42" s="1"/>
  <c r="F187" i="37"/>
  <c r="D187" i="42" s="1"/>
  <c r="E187" i="42" s="1"/>
  <c r="G187" i="42" s="1"/>
  <c r="H187" i="42" s="1"/>
  <c r="F211" i="37"/>
  <c r="D211" i="42" s="1"/>
  <c r="F39" i="37"/>
  <c r="D39" i="42" s="1"/>
  <c r="F181" i="37"/>
  <c r="D181" i="42" s="1"/>
  <c r="F178" i="37"/>
  <c r="D178" i="42" s="1"/>
  <c r="F147" i="37"/>
  <c r="D147" i="42" s="1"/>
  <c r="F136" i="37"/>
  <c r="D136" i="42" s="1"/>
  <c r="F15" i="37"/>
  <c r="D15" i="42" s="1"/>
  <c r="F62" i="37"/>
  <c r="D62" i="42" s="1"/>
  <c r="E62" i="42" s="1"/>
  <c r="F72" i="37"/>
  <c r="D72" i="42"/>
  <c r="F76" i="37"/>
  <c r="D76" i="42" s="1"/>
  <c r="F80" i="37"/>
  <c r="D80" i="42" s="1"/>
  <c r="F84" i="37"/>
  <c r="D84" i="42"/>
  <c r="F88" i="37"/>
  <c r="D88" i="42" s="1"/>
  <c r="F92" i="37"/>
  <c r="D92" i="42" s="1"/>
  <c r="F96" i="37"/>
  <c r="D96" i="42" s="1"/>
  <c r="F56" i="37"/>
  <c r="D56" i="42" s="1"/>
  <c r="F216" i="37"/>
  <c r="D216" i="42" s="1"/>
  <c r="E216" i="42" s="1"/>
  <c r="G216" i="42" s="1"/>
  <c r="H216" i="42" s="1"/>
  <c r="F43" i="37"/>
  <c r="D43" i="42" s="1"/>
  <c r="E43" i="42" s="1"/>
  <c r="G43" i="42" s="1"/>
  <c r="H43" i="42" s="1"/>
  <c r="F201" i="37"/>
  <c r="D201" i="42"/>
  <c r="F46" i="37"/>
  <c r="D46" i="42" s="1"/>
  <c r="F137" i="37"/>
  <c r="D137" i="42" s="1"/>
  <c r="F144" i="37"/>
  <c r="D144" i="42"/>
  <c r="E144" i="42" s="1"/>
  <c r="G144" i="42" s="1"/>
  <c r="H144" i="42" s="1"/>
  <c r="F220" i="37"/>
  <c r="D220" i="42" s="1"/>
  <c r="F235" i="37"/>
  <c r="D235" i="42" s="1"/>
  <c r="F47" i="37"/>
  <c r="D47" i="42" s="1"/>
  <c r="F28" i="37"/>
  <c r="D28" i="42" s="1"/>
  <c r="F140" i="37"/>
  <c r="D140" i="42" s="1"/>
  <c r="F172" i="37"/>
  <c r="D172" i="42"/>
  <c r="F123" i="37"/>
  <c r="D123" i="42" s="1"/>
  <c r="F117" i="37"/>
  <c r="D117" i="42" s="1"/>
  <c r="F66" i="37"/>
  <c r="D66" i="42" s="1"/>
  <c r="F11" i="37"/>
  <c r="D11" i="42" s="1"/>
  <c r="F24" i="37"/>
  <c r="D24" i="42" s="1"/>
  <c r="F53" i="37"/>
  <c r="D53" i="42" s="1"/>
  <c r="F177" i="37"/>
  <c r="D177" i="42" s="1"/>
  <c r="F174" i="37"/>
  <c r="D174" i="42" s="1"/>
  <c r="F219" i="37"/>
  <c r="D219" i="42"/>
  <c r="F67" i="37"/>
  <c r="D67" i="42" s="1"/>
  <c r="F205" i="37"/>
  <c r="D205" i="42" s="1"/>
  <c r="F70" i="37"/>
  <c r="D70" i="42" s="1"/>
  <c r="F74" i="37"/>
  <c r="D74" i="42" s="1"/>
  <c r="F199" i="37"/>
  <c r="D199" i="42" s="1"/>
  <c r="F224" i="37"/>
  <c r="D224" i="42" s="1"/>
  <c r="F162" i="37"/>
  <c r="D162" i="42" s="1"/>
  <c r="F131" i="37"/>
  <c r="D131" i="42" s="1"/>
  <c r="F40" i="37"/>
  <c r="D40" i="42"/>
  <c r="F202" i="37"/>
  <c r="D202" i="42" s="1"/>
  <c r="F31" i="37"/>
  <c r="D31" i="42" s="1"/>
  <c r="F195" i="37"/>
  <c r="D195" i="42" s="1"/>
  <c r="F65" i="37"/>
  <c r="D65" i="42" s="1"/>
  <c r="F135" i="37"/>
  <c r="D135" i="42"/>
  <c r="F34" i="37"/>
  <c r="D34" i="42" s="1"/>
  <c r="E34" i="42" s="1"/>
  <c r="G34" i="42" s="1"/>
  <c r="H34" i="42" s="1"/>
  <c r="F189" i="37"/>
  <c r="D189" i="42" s="1"/>
  <c r="F155" i="37"/>
  <c r="D155" i="42" s="1"/>
  <c r="F168" i="37"/>
  <c r="D168" i="42"/>
  <c r="E168" i="42" s="1"/>
  <c r="G168" i="42" s="1"/>
  <c r="H168" i="42" s="1"/>
  <c r="F61" i="37"/>
  <c r="D61" i="42" s="1"/>
  <c r="F142" i="37"/>
  <c r="D142" i="42"/>
  <c r="F212" i="37"/>
  <c r="D212" i="42"/>
  <c r="F69" i="37"/>
  <c r="D69" i="42" s="1"/>
  <c r="F73" i="37"/>
  <c r="D73" i="42" s="1"/>
  <c r="F77" i="37"/>
  <c r="D77" i="42" s="1"/>
  <c r="F78" i="37"/>
  <c r="D78" i="42" s="1"/>
  <c r="F94" i="37"/>
  <c r="D94" i="42"/>
  <c r="F111" i="37"/>
  <c r="D111" i="42" s="1"/>
  <c r="F89" i="37"/>
  <c r="D89" i="42" s="1"/>
  <c r="F107" i="37"/>
  <c r="D107" i="42"/>
  <c r="F110" i="37"/>
  <c r="D110" i="42" s="1"/>
  <c r="F90" i="37"/>
  <c r="D90" i="42" s="1"/>
  <c r="F98" i="37"/>
  <c r="D98" i="42" s="1"/>
  <c r="F104" i="37"/>
  <c r="D104" i="42" s="1"/>
  <c r="F108" i="37"/>
  <c r="D108" i="42" s="1"/>
  <c r="F97" i="37"/>
  <c r="D97" i="42"/>
  <c r="F93" i="37"/>
  <c r="D93" i="42" s="1"/>
  <c r="F115" i="37"/>
  <c r="D115" i="42"/>
  <c r="F85" i="37"/>
  <c r="D85" i="42"/>
  <c r="F99" i="37"/>
  <c r="D99" i="42" s="1"/>
  <c r="F106" i="37"/>
  <c r="D106" i="42" s="1"/>
  <c r="F113" i="37"/>
  <c r="D113" i="42"/>
  <c r="F105" i="37"/>
  <c r="D105" i="42" s="1"/>
  <c r="F116" i="37"/>
  <c r="D116" i="42" s="1"/>
  <c r="F112" i="37"/>
  <c r="D112" i="42" s="1"/>
  <c r="F86" i="37"/>
  <c r="D86" i="42" s="1"/>
  <c r="F102" i="37"/>
  <c r="D102" i="42" s="1"/>
  <c r="F114" i="37"/>
  <c r="D114" i="42" s="1"/>
  <c r="F81" i="37"/>
  <c r="D81" i="42" s="1"/>
  <c r="F100" i="37"/>
  <c r="D100" i="42" s="1"/>
  <c r="F103" i="37"/>
  <c r="D103" i="42" s="1"/>
  <c r="F101" i="37"/>
  <c r="D101" i="42"/>
  <c r="F109" i="37"/>
  <c r="D109" i="42" s="1"/>
  <c r="F82" i="37"/>
  <c r="D82" i="42" s="1"/>
  <c r="G321" i="42"/>
  <c r="H321" i="42" s="1"/>
  <c r="D9" i="2" l="1"/>
  <c r="D210" i="23"/>
  <c r="D210" i="30"/>
  <c r="D210" i="24"/>
  <c r="D210" i="29"/>
  <c r="D210" i="31"/>
  <c r="D210" i="22"/>
  <c r="E171" i="29"/>
  <c r="G171" i="29" s="1"/>
  <c r="H171" i="29" s="1"/>
  <c r="BM37" i="40"/>
  <c r="BN37" i="40"/>
  <c r="BM58" i="40"/>
  <c r="BN58" i="40"/>
  <c r="E108" i="30"/>
  <c r="G108" i="30" s="1"/>
  <c r="H108" i="30" s="1"/>
  <c r="E95" i="22"/>
  <c r="G95" i="22" s="1"/>
  <c r="H95" i="22" s="1"/>
  <c r="D45" i="22"/>
  <c r="D9" i="24"/>
  <c r="D37" i="23"/>
  <c r="D29" i="24"/>
  <c r="D96" i="22"/>
  <c r="D88" i="23"/>
  <c r="D80" i="23"/>
  <c r="D48" i="23"/>
  <c r="D9" i="29"/>
  <c r="D117" i="2"/>
  <c r="E117" i="2" s="1"/>
  <c r="D192" i="2"/>
  <c r="D192" i="32"/>
  <c r="D192" i="23"/>
  <c r="D192" i="30"/>
  <c r="D192" i="29"/>
  <c r="D192" i="31"/>
  <c r="D195" i="31"/>
  <c r="D195" i="22"/>
  <c r="D195" i="24"/>
  <c r="D199" i="2"/>
  <c r="D199" i="29"/>
  <c r="D199" i="31"/>
  <c r="E199" i="31" s="1"/>
  <c r="G199" i="31" s="1"/>
  <c r="H199" i="31" s="1"/>
  <c r="D199" i="22"/>
  <c r="D199" i="24"/>
  <c r="D199" i="32"/>
  <c r="D199" i="23"/>
  <c r="E151" i="22"/>
  <c r="G151" i="22" s="1"/>
  <c r="H151" i="22" s="1"/>
  <c r="C143" i="23"/>
  <c r="E143" i="23" s="1"/>
  <c r="C143" i="30"/>
  <c r="E143" i="30" s="1"/>
  <c r="G143" i="30" s="1"/>
  <c r="H143" i="30" s="1"/>
  <c r="C134" i="2"/>
  <c r="C134" i="32"/>
  <c r="C134" i="29"/>
  <c r="E134" i="29" s="1"/>
  <c r="G134" i="29" s="1"/>
  <c r="H134" i="29" s="1"/>
  <c r="C124" i="2"/>
  <c r="C124" i="24"/>
  <c r="C124" i="29"/>
  <c r="E124" i="29" s="1"/>
  <c r="G124" i="29" s="1"/>
  <c r="H124" i="29" s="1"/>
  <c r="C124" i="23"/>
  <c r="C124" i="30"/>
  <c r="E124" i="30" s="1"/>
  <c r="G124" i="30" s="1"/>
  <c r="H124" i="30" s="1"/>
  <c r="C124" i="42"/>
  <c r="C124" i="22"/>
  <c r="C51" i="2"/>
  <c r="C51" i="24"/>
  <c r="C51" i="31"/>
  <c r="E51" i="31" s="1"/>
  <c r="G51" i="31" s="1"/>
  <c r="H51" i="31" s="1"/>
  <c r="C51" i="30"/>
  <c r="E51" i="30" s="1"/>
  <c r="G51" i="30" s="1"/>
  <c r="H51" i="30" s="1"/>
  <c r="C51" i="29"/>
  <c r="E51" i="29" s="1"/>
  <c r="G51" i="29" s="1"/>
  <c r="H51" i="29" s="1"/>
  <c r="C51" i="23"/>
  <c r="C51" i="42"/>
  <c r="C42" i="2"/>
  <c r="C42" i="22"/>
  <c r="C42" i="24"/>
  <c r="C42" i="31"/>
  <c r="C42" i="30"/>
  <c r="E42" i="30" s="1"/>
  <c r="G42" i="30" s="1"/>
  <c r="C42" i="29"/>
  <c r="E42" i="29" s="1"/>
  <c r="G42" i="29" s="1"/>
  <c r="H42" i="29" s="1"/>
  <c r="C42" i="23"/>
  <c r="C33" i="2"/>
  <c r="C33" i="29"/>
  <c r="E33" i="29" s="1"/>
  <c r="G33" i="29" s="1"/>
  <c r="H33" i="29" s="1"/>
  <c r="C33" i="24"/>
  <c r="C33" i="31"/>
  <c r="E33" i="31" s="1"/>
  <c r="G33" i="31" s="1"/>
  <c r="H33" i="31" s="1"/>
  <c r="C33" i="30"/>
  <c r="E33" i="30" s="1"/>
  <c r="G33" i="30" s="1"/>
  <c r="H33" i="30" s="1"/>
  <c r="C33" i="22"/>
  <c r="C33" i="23"/>
  <c r="C15" i="24"/>
  <c r="E15" i="24" s="1"/>
  <c r="G15" i="24" s="1"/>
  <c r="C15" i="31"/>
  <c r="E15" i="31" s="1"/>
  <c r="G15" i="31" s="1"/>
  <c r="H15" i="31" s="1"/>
  <c r="C15" i="30"/>
  <c r="C15" i="22"/>
  <c r="E15" i="22" s="1"/>
  <c r="G15" i="22" s="1"/>
  <c r="H15" i="22" s="1"/>
  <c r="C15" i="42"/>
  <c r="C15" i="32"/>
  <c r="E15" i="32" s="1"/>
  <c r="BM33" i="40"/>
  <c r="BN33" i="40"/>
  <c r="FY54" i="14"/>
  <c r="FY57" i="14"/>
  <c r="HB54" i="14"/>
  <c r="HB57" i="14"/>
  <c r="EJ54" i="14"/>
  <c r="EJ57" i="14"/>
  <c r="DB54" i="14"/>
  <c r="DB57" i="14"/>
  <c r="FC57" i="14"/>
  <c r="FC54" i="14"/>
  <c r="GD45" i="14"/>
  <c r="GD46" i="14" s="1"/>
  <c r="GD49" i="14"/>
  <c r="DM50" i="14"/>
  <c r="DM45" i="14"/>
  <c r="DM46" i="14" s="1"/>
  <c r="E86" i="29"/>
  <c r="G86" i="29" s="1"/>
  <c r="H86" i="29" s="1"/>
  <c r="E74" i="30"/>
  <c r="D101" i="32"/>
  <c r="D69" i="31"/>
  <c r="D45" i="32"/>
  <c r="D9" i="30"/>
  <c r="D152" i="32"/>
  <c r="E152" i="32" s="1"/>
  <c r="D48" i="22"/>
  <c r="D21" i="2"/>
  <c r="E134" i="2"/>
  <c r="D69" i="2"/>
  <c r="D192" i="22"/>
  <c r="D222" i="23"/>
  <c r="D187" i="2"/>
  <c r="D187" i="23"/>
  <c r="D187" i="30"/>
  <c r="D187" i="29"/>
  <c r="E187" i="29" s="1"/>
  <c r="G187" i="29" s="1"/>
  <c r="H187" i="29" s="1"/>
  <c r="D187" i="31"/>
  <c r="E187" i="31" s="1"/>
  <c r="G187" i="31" s="1"/>
  <c r="H187" i="31" s="1"/>
  <c r="D187" i="22"/>
  <c r="E160" i="29"/>
  <c r="G160" i="29" s="1"/>
  <c r="H160" i="29" s="1"/>
  <c r="E151" i="30"/>
  <c r="G151" i="30" s="1"/>
  <c r="H151" i="30" s="1"/>
  <c r="C134" i="24"/>
  <c r="C15" i="23"/>
  <c r="C251" i="42"/>
  <c r="E251" i="42" s="1"/>
  <c r="G251" i="42" s="1"/>
  <c r="H251" i="42" s="1"/>
  <c r="C251" i="30"/>
  <c r="C242" i="2"/>
  <c r="E242" i="2" s="1"/>
  <c r="C242" i="30"/>
  <c r="C242" i="24"/>
  <c r="E242" i="24" s="1"/>
  <c r="C242" i="22"/>
  <c r="C242" i="23"/>
  <c r="C242" i="32"/>
  <c r="C242" i="42"/>
  <c r="C233" i="2"/>
  <c r="C233" i="32"/>
  <c r="C233" i="23"/>
  <c r="C233" i="42"/>
  <c r="E233" i="42" s="1"/>
  <c r="G233" i="42" s="1"/>
  <c r="H233" i="42" s="1"/>
  <c r="C233" i="31"/>
  <c r="C233" i="29"/>
  <c r="C233" i="30"/>
  <c r="C224" i="2"/>
  <c r="C224" i="24"/>
  <c r="C224" i="29"/>
  <c r="C206" i="2"/>
  <c r="C206" i="42"/>
  <c r="C206" i="29"/>
  <c r="C206" i="30"/>
  <c r="C206" i="31"/>
  <c r="C206" i="24"/>
  <c r="C206" i="22"/>
  <c r="C196" i="2"/>
  <c r="C196" i="32"/>
  <c r="C196" i="24"/>
  <c r="C196" i="22"/>
  <c r="C196" i="29"/>
  <c r="C196" i="23"/>
  <c r="C196" i="30"/>
  <c r="C187" i="2"/>
  <c r="C187" i="32"/>
  <c r="C187" i="29"/>
  <c r="C187" i="30"/>
  <c r="C187" i="24"/>
  <c r="C187" i="23"/>
  <c r="C187" i="22"/>
  <c r="C160" i="2"/>
  <c r="C160" i="31"/>
  <c r="C160" i="30"/>
  <c r="E160" i="30" s="1"/>
  <c r="G160" i="30" s="1"/>
  <c r="H160" i="30" s="1"/>
  <c r="C160" i="22"/>
  <c r="C160" i="23"/>
  <c r="E160" i="23" s="1"/>
  <c r="C160" i="42"/>
  <c r="E160" i="42" s="1"/>
  <c r="G160" i="42" s="1"/>
  <c r="H160" i="42" s="1"/>
  <c r="C160" i="32"/>
  <c r="C123" i="2"/>
  <c r="C123" i="42"/>
  <c r="E123" i="42" s="1"/>
  <c r="G123" i="42" s="1"/>
  <c r="H123" i="42" s="1"/>
  <c r="C123" i="29"/>
  <c r="E123" i="29" s="1"/>
  <c r="G123" i="29" s="1"/>
  <c r="H123" i="29" s="1"/>
  <c r="C123" i="31"/>
  <c r="C123" i="32"/>
  <c r="C50" i="2"/>
  <c r="C50" i="29"/>
  <c r="E50" i="29" s="1"/>
  <c r="G50" i="29" s="1"/>
  <c r="H50" i="29" s="1"/>
  <c r="C50" i="42"/>
  <c r="E50" i="42" s="1"/>
  <c r="G50" i="42" s="1"/>
  <c r="H50" i="42" s="1"/>
  <c r="C50" i="24"/>
  <c r="C50" i="30"/>
  <c r="E50" i="30" s="1"/>
  <c r="G50" i="30" s="1"/>
  <c r="H50" i="30" s="1"/>
  <c r="C32" i="30"/>
  <c r="C32" i="22"/>
  <c r="E32" i="22" s="1"/>
  <c r="G32" i="22" s="1"/>
  <c r="H32" i="22" s="1"/>
  <c r="C23" i="2"/>
  <c r="C23" i="31"/>
  <c r="E23" i="31" s="1"/>
  <c r="G23" i="31" s="1"/>
  <c r="H23" i="31" s="1"/>
  <c r="C23" i="24"/>
  <c r="D386" i="2"/>
  <c r="D16" i="24"/>
  <c r="D16" i="2"/>
  <c r="D16" i="32"/>
  <c r="D24" i="30"/>
  <c r="E24" i="30" s="1"/>
  <c r="G24" i="30" s="1"/>
  <c r="H24" i="30" s="1"/>
  <c r="D24" i="29"/>
  <c r="D24" i="32"/>
  <c r="D32" i="22"/>
  <c r="D32" i="30"/>
  <c r="D40" i="29"/>
  <c r="D40" i="31"/>
  <c r="D40" i="30"/>
  <c r="D40" i="24"/>
  <c r="D48" i="31"/>
  <c r="D48" i="2"/>
  <c r="D48" i="24"/>
  <c r="D48" i="30"/>
  <c r="D56" i="31"/>
  <c r="D56" i="30"/>
  <c r="D56" i="29"/>
  <c r="D56" i="24"/>
  <c r="D64" i="31"/>
  <c r="E64" i="31" s="1"/>
  <c r="G64" i="31" s="1"/>
  <c r="H64" i="31" s="1"/>
  <c r="D64" i="23"/>
  <c r="D64" i="24"/>
  <c r="D72" i="29"/>
  <c r="E72" i="29" s="1"/>
  <c r="G72" i="29" s="1"/>
  <c r="H72" i="29" s="1"/>
  <c r="D72" i="31"/>
  <c r="E72" i="31" s="1"/>
  <c r="G72" i="31" s="1"/>
  <c r="H72" i="31" s="1"/>
  <c r="D72" i="24"/>
  <c r="D72" i="30"/>
  <c r="D80" i="24"/>
  <c r="D80" i="2"/>
  <c r="D80" i="32"/>
  <c r="D80" i="31"/>
  <c r="D88" i="31"/>
  <c r="D88" i="30"/>
  <c r="D88" i="29"/>
  <c r="D88" i="24"/>
  <c r="D96" i="24"/>
  <c r="D96" i="32"/>
  <c r="D96" i="31"/>
  <c r="D104" i="29"/>
  <c r="D104" i="31"/>
  <c r="D104" i="30"/>
  <c r="D104" i="24"/>
  <c r="D112" i="24"/>
  <c r="D112" i="2"/>
  <c r="D112" i="32"/>
  <c r="D112" i="31"/>
  <c r="D120" i="31"/>
  <c r="D120" i="24"/>
  <c r="D120" i="29"/>
  <c r="D120" i="30"/>
  <c r="D128" i="24"/>
  <c r="D128" i="32"/>
  <c r="D128" i="31"/>
  <c r="D136" i="29"/>
  <c r="D136" i="31"/>
  <c r="D136" i="24"/>
  <c r="D136" i="30"/>
  <c r="D144" i="24"/>
  <c r="E144" i="24" s="1"/>
  <c r="D144" i="2"/>
  <c r="D144" i="32"/>
  <c r="E144" i="32" s="1"/>
  <c r="D144" i="31"/>
  <c r="D152" i="31"/>
  <c r="E152" i="31" s="1"/>
  <c r="G152" i="31" s="1"/>
  <c r="H152" i="31" s="1"/>
  <c r="D152" i="30"/>
  <c r="D152" i="29"/>
  <c r="E152" i="29" s="1"/>
  <c r="G152" i="29" s="1"/>
  <c r="H152" i="29" s="1"/>
  <c r="D152" i="24"/>
  <c r="D160" i="24"/>
  <c r="E160" i="24" s="1"/>
  <c r="D160" i="32"/>
  <c r="E160" i="32" s="1"/>
  <c r="D160" i="31"/>
  <c r="E160" i="31" s="1"/>
  <c r="G160" i="31" s="1"/>
  <c r="H160" i="31" s="1"/>
  <c r="D168" i="29"/>
  <c r="D168" i="31"/>
  <c r="E168" i="31" s="1"/>
  <c r="G168" i="31" s="1"/>
  <c r="H168" i="31" s="1"/>
  <c r="D168" i="30"/>
  <c r="D168" i="24"/>
  <c r="D176" i="24"/>
  <c r="D176" i="2"/>
  <c r="D176" i="32"/>
  <c r="D176" i="31"/>
  <c r="D248" i="2"/>
  <c r="D248" i="29"/>
  <c r="D248" i="23"/>
  <c r="D248" i="32"/>
  <c r="D248" i="31"/>
  <c r="D248" i="30"/>
  <c r="D248" i="24"/>
  <c r="D251" i="2"/>
  <c r="D251" i="22"/>
  <c r="D251" i="30"/>
  <c r="E251" i="30" s="1"/>
  <c r="G251" i="30" s="1"/>
  <c r="H251" i="30" s="1"/>
  <c r="D251" i="29"/>
  <c r="D251" i="32"/>
  <c r="D251" i="31"/>
  <c r="C134" i="31"/>
  <c r="C232" i="2"/>
  <c r="C232" i="30"/>
  <c r="E232" i="30" s="1"/>
  <c r="G232" i="30" s="1"/>
  <c r="H232" i="30" s="1"/>
  <c r="C232" i="32"/>
  <c r="C232" i="23"/>
  <c r="C232" i="22"/>
  <c r="C232" i="24"/>
  <c r="C232" i="42"/>
  <c r="C223" i="2"/>
  <c r="C223" i="23"/>
  <c r="C223" i="29"/>
  <c r="C223" i="30"/>
  <c r="C223" i="22"/>
  <c r="E223" i="22" s="1"/>
  <c r="G223" i="22" s="1"/>
  <c r="H223" i="22" s="1"/>
  <c r="C223" i="24"/>
  <c r="C223" i="42"/>
  <c r="C214" i="31"/>
  <c r="C214" i="29"/>
  <c r="E214" i="29" s="1"/>
  <c r="G214" i="29" s="1"/>
  <c r="H214" i="29" s="1"/>
  <c r="C214" i="24"/>
  <c r="C177" i="23"/>
  <c r="C177" i="29"/>
  <c r="E177" i="29" s="1"/>
  <c r="G177" i="29" s="1"/>
  <c r="H177" i="29" s="1"/>
  <c r="C150" i="2"/>
  <c r="C150" i="22"/>
  <c r="D386" i="22"/>
  <c r="BN62" i="40"/>
  <c r="BM62" i="40"/>
  <c r="D29" i="29"/>
  <c r="D29" i="23"/>
  <c r="D29" i="22"/>
  <c r="D29" i="2"/>
  <c r="D37" i="30"/>
  <c r="D37" i="2"/>
  <c r="D53" i="22"/>
  <c r="D53" i="30"/>
  <c r="D77" i="2"/>
  <c r="D77" i="24"/>
  <c r="D77" i="31"/>
  <c r="D77" i="23"/>
  <c r="D85" i="29"/>
  <c r="D85" i="2"/>
  <c r="D93" i="29"/>
  <c r="D93" i="2"/>
  <c r="D109" i="29"/>
  <c r="D109" i="2"/>
  <c r="D133" i="22"/>
  <c r="D133" i="29"/>
  <c r="D133" i="2"/>
  <c r="D141" i="29"/>
  <c r="D141" i="2"/>
  <c r="D149" i="23"/>
  <c r="D149" i="32"/>
  <c r="D149" i="24"/>
  <c r="D149" i="29"/>
  <c r="D165" i="29"/>
  <c r="D165" i="2"/>
  <c r="D173" i="29"/>
  <c r="D173" i="2"/>
  <c r="D233" i="2"/>
  <c r="D233" i="29"/>
  <c r="E233" i="29" s="1"/>
  <c r="G233" i="29" s="1"/>
  <c r="H233" i="29" s="1"/>
  <c r="D233" i="31"/>
  <c r="E233" i="31" s="1"/>
  <c r="G233" i="31" s="1"/>
  <c r="H233" i="31" s="1"/>
  <c r="D233" i="22"/>
  <c r="E233" i="22" s="1"/>
  <c r="D233" i="23"/>
  <c r="D233" i="24"/>
  <c r="D236" i="2"/>
  <c r="D236" i="30"/>
  <c r="D236" i="29"/>
  <c r="D236" i="31"/>
  <c r="D236" i="22"/>
  <c r="D236" i="24"/>
  <c r="C33" i="32"/>
  <c r="C259" i="42"/>
  <c r="E259" i="42" s="1"/>
  <c r="G259" i="42" s="1"/>
  <c r="H259" i="42" s="1"/>
  <c r="D296" i="24"/>
  <c r="D296" i="32"/>
  <c r="D296" i="2"/>
  <c r="D296" i="31"/>
  <c r="D296" i="29"/>
  <c r="D296" i="22"/>
  <c r="D296" i="30"/>
  <c r="D352" i="31"/>
  <c r="D352" i="2"/>
  <c r="D352" i="23"/>
  <c r="D352" i="30"/>
  <c r="D352" i="22"/>
  <c r="D345" i="2"/>
  <c r="D345" i="31"/>
  <c r="D345" i="29"/>
  <c r="E345" i="29" s="1"/>
  <c r="G345" i="29" s="1"/>
  <c r="H345" i="29" s="1"/>
  <c r="D345" i="30"/>
  <c r="E345" i="30" s="1"/>
  <c r="G345" i="30" s="1"/>
  <c r="H345" i="30" s="1"/>
  <c r="D345" i="23"/>
  <c r="D314" i="31"/>
  <c r="D314" i="30"/>
  <c r="D314" i="22"/>
  <c r="D314" i="23"/>
  <c r="D314" i="29"/>
  <c r="D314" i="2"/>
  <c r="E85" i="32"/>
  <c r="E51" i="42"/>
  <c r="E98" i="22"/>
  <c r="G98" i="22" s="1"/>
  <c r="H98" i="22" s="1"/>
  <c r="D6" i="24"/>
  <c r="D93" i="24"/>
  <c r="D85" i="23"/>
  <c r="D69" i="24"/>
  <c r="D61" i="32"/>
  <c r="D21" i="22"/>
  <c r="D9" i="31"/>
  <c r="D149" i="22"/>
  <c r="D133" i="32"/>
  <c r="D77" i="30"/>
  <c r="D53" i="32"/>
  <c r="D176" i="23"/>
  <c r="D128" i="22"/>
  <c r="D120" i="23"/>
  <c r="D112" i="23"/>
  <c r="D56" i="23"/>
  <c r="D32" i="23"/>
  <c r="D24" i="22"/>
  <c r="D16" i="31"/>
  <c r="D128" i="2"/>
  <c r="D80" i="29"/>
  <c r="D32" i="29"/>
  <c r="D37" i="29"/>
  <c r="D181" i="2"/>
  <c r="D195" i="23"/>
  <c r="D236" i="32"/>
  <c r="D230" i="2"/>
  <c r="D230" i="29"/>
  <c r="D230" i="31"/>
  <c r="D230" i="22"/>
  <c r="D230" i="24"/>
  <c r="D230" i="32"/>
  <c r="D230" i="23"/>
  <c r="D240" i="2"/>
  <c r="D240" i="22"/>
  <c r="D240" i="24"/>
  <c r="D240" i="32"/>
  <c r="D240" i="23"/>
  <c r="D240" i="30"/>
  <c r="E120" i="31"/>
  <c r="G120" i="31" s="1"/>
  <c r="H120" i="31" s="1"/>
  <c r="C124" i="32"/>
  <c r="C42" i="42"/>
  <c r="C33" i="42"/>
  <c r="E33" i="42" s="1"/>
  <c r="G33" i="42" s="1"/>
  <c r="H33" i="42" s="1"/>
  <c r="C215" i="22"/>
  <c r="C224" i="42"/>
  <c r="C242" i="29"/>
  <c r="D324" i="31"/>
  <c r="D324" i="22"/>
  <c r="D324" i="2"/>
  <c r="D324" i="32"/>
  <c r="D324" i="29"/>
  <c r="D326" i="30"/>
  <c r="D326" i="29"/>
  <c r="D326" i="31"/>
  <c r="D326" i="2"/>
  <c r="D326" i="24"/>
  <c r="D326" i="23"/>
  <c r="D326" i="22"/>
  <c r="D359" i="31"/>
  <c r="D359" i="29"/>
  <c r="D359" i="22"/>
  <c r="D359" i="23"/>
  <c r="D359" i="24"/>
  <c r="BM34" i="40"/>
  <c r="BN34" i="40"/>
  <c r="BN48" i="40"/>
  <c r="BM48" i="40"/>
  <c r="BN49" i="40"/>
  <c r="BM49" i="40"/>
  <c r="E15" i="42"/>
  <c r="E232" i="42"/>
  <c r="G232" i="42" s="1"/>
  <c r="H232" i="42" s="1"/>
  <c r="E104" i="31"/>
  <c r="G104" i="31" s="1"/>
  <c r="H104" i="31" s="1"/>
  <c r="D61" i="22"/>
  <c r="D77" i="22"/>
  <c r="D53" i="23"/>
  <c r="E53" i="23" s="1"/>
  <c r="D37" i="24"/>
  <c r="D112" i="30"/>
  <c r="D104" i="22"/>
  <c r="D56" i="32"/>
  <c r="D40" i="22"/>
  <c r="D32" i="31"/>
  <c r="D24" i="23"/>
  <c r="D128" i="29"/>
  <c r="D72" i="2"/>
  <c r="D24" i="2"/>
  <c r="E233" i="30"/>
  <c r="G233" i="30" s="1"/>
  <c r="H233" i="30" s="1"/>
  <c r="E223" i="31"/>
  <c r="G223" i="31" s="1"/>
  <c r="H223" i="31" s="1"/>
  <c r="D210" i="32"/>
  <c r="D218" i="2"/>
  <c r="D218" i="30"/>
  <c r="D218" i="24"/>
  <c r="D218" i="29"/>
  <c r="D218" i="31"/>
  <c r="D218" i="22"/>
  <c r="E25" i="29"/>
  <c r="G25" i="29" s="1"/>
  <c r="H25" i="29" s="1"/>
  <c r="D276" i="2"/>
  <c r="D276" i="30"/>
  <c r="D276" i="32"/>
  <c r="D276" i="22"/>
  <c r="D276" i="24"/>
  <c r="D276" i="31"/>
  <c r="D276" i="23"/>
  <c r="D386" i="31"/>
  <c r="D386" i="23"/>
  <c r="D386" i="24"/>
  <c r="D386" i="30"/>
  <c r="D350" i="22"/>
  <c r="D350" i="32"/>
  <c r="BN76" i="40"/>
  <c r="BM76" i="40"/>
  <c r="BM74" i="40"/>
  <c r="BN74" i="40"/>
  <c r="BN11" i="40"/>
  <c r="BM11" i="40"/>
  <c r="BM15" i="40"/>
  <c r="BN15" i="40"/>
  <c r="BM16" i="40"/>
  <c r="BN16" i="40"/>
  <c r="E103" i="32"/>
  <c r="E134" i="32"/>
  <c r="D32" i="32"/>
  <c r="D24" i="31"/>
  <c r="E72" i="30"/>
  <c r="G72" i="30" s="1"/>
  <c r="D16" i="29"/>
  <c r="D207" i="2"/>
  <c r="D207" i="31"/>
  <c r="D207" i="22"/>
  <c r="D207" i="24"/>
  <c r="D207" i="32"/>
  <c r="D207" i="23"/>
  <c r="D207" i="30"/>
  <c r="D210" i="2"/>
  <c r="D222" i="29"/>
  <c r="D222" i="31"/>
  <c r="D222" i="22"/>
  <c r="D222" i="24"/>
  <c r="D222" i="32"/>
  <c r="D225" i="30"/>
  <c r="D225" i="29"/>
  <c r="D225" i="31"/>
  <c r="D225" i="22"/>
  <c r="D225" i="32"/>
  <c r="D225" i="24"/>
  <c r="D228" i="2"/>
  <c r="D228" i="23"/>
  <c r="D228" i="30"/>
  <c r="D228" i="29"/>
  <c r="D228" i="31"/>
  <c r="D228" i="22"/>
  <c r="E144" i="29"/>
  <c r="G144" i="29" s="1"/>
  <c r="H144" i="29" s="1"/>
  <c r="E51" i="22"/>
  <c r="G51" i="22" s="1"/>
  <c r="H51" i="22" s="1"/>
  <c r="BM38" i="40"/>
  <c r="BN38" i="40"/>
  <c r="BS246" i="40"/>
  <c r="BS244" i="40"/>
  <c r="BS242" i="40"/>
  <c r="BS240" i="40"/>
  <c r="BS238" i="40"/>
  <c r="BS248" i="40"/>
  <c r="BS245" i="40"/>
  <c r="BS243" i="40"/>
  <c r="BS241" i="40"/>
  <c r="BS239" i="40"/>
  <c r="BS237" i="40"/>
  <c r="BS247" i="40"/>
  <c r="BQ257" i="40"/>
  <c r="BQ258" i="40"/>
  <c r="BQ256" i="40"/>
  <c r="BQ255" i="40"/>
  <c r="BQ254" i="40"/>
  <c r="BQ253" i="40"/>
  <c r="BQ259" i="40"/>
  <c r="BQ250" i="40"/>
  <c r="BQ261" i="40"/>
  <c r="BQ260" i="40"/>
  <c r="BQ252" i="40"/>
  <c r="BF63" i="40"/>
  <c r="BN22" i="40"/>
  <c r="BN10" i="40"/>
  <c r="BM10" i="40"/>
  <c r="BM14" i="40"/>
  <c r="BN14" i="40"/>
  <c r="BF20" i="40"/>
  <c r="BM46" i="40"/>
  <c r="BN46" i="40"/>
  <c r="BS283" i="40"/>
  <c r="M54" i="14"/>
  <c r="M74" i="14"/>
  <c r="M57" i="14"/>
  <c r="E206" i="24"/>
  <c r="E196" i="30"/>
  <c r="E226" i="32"/>
  <c r="E206" i="2"/>
  <c r="C146" i="31"/>
  <c r="E146" i="31" s="1"/>
  <c r="G146" i="31" s="1"/>
  <c r="H146" i="31" s="1"/>
  <c r="C147" i="31"/>
  <c r="E147" i="31" s="1"/>
  <c r="G147" i="31" s="1"/>
  <c r="H147" i="31" s="1"/>
  <c r="C164" i="23"/>
  <c r="E16" i="22"/>
  <c r="G16" i="22" s="1"/>
  <c r="H16" i="22" s="1"/>
  <c r="C137" i="29"/>
  <c r="E137" i="29" s="1"/>
  <c r="G137" i="29" s="1"/>
  <c r="H137" i="29" s="1"/>
  <c r="C219" i="24"/>
  <c r="C183" i="29"/>
  <c r="E22" i="42"/>
  <c r="G22" i="42" s="1"/>
  <c r="H22" i="42" s="1"/>
  <c r="D374" i="23"/>
  <c r="E368" i="23"/>
  <c r="D374" i="32"/>
  <c r="D294" i="24"/>
  <c r="D294" i="2"/>
  <c r="D319" i="30"/>
  <c r="D358" i="30"/>
  <c r="D358" i="23"/>
  <c r="D330" i="2"/>
  <c r="D330" i="30"/>
  <c r="D330" i="29"/>
  <c r="E343" i="22"/>
  <c r="G343" i="22" s="1"/>
  <c r="H343" i="22" s="1"/>
  <c r="E300" i="29"/>
  <c r="G300" i="29" s="1"/>
  <c r="H300" i="29" s="1"/>
  <c r="C316" i="22"/>
  <c r="C280" i="29"/>
  <c r="E280" i="29" s="1"/>
  <c r="G280" i="29" s="1"/>
  <c r="H280" i="29" s="1"/>
  <c r="C280" i="30"/>
  <c r="C354" i="42"/>
  <c r="C354" i="22"/>
  <c r="C332" i="32"/>
  <c r="C332" i="30"/>
  <c r="BF78" i="40"/>
  <c r="BF68" i="40"/>
  <c r="BN18" i="40"/>
  <c r="BM18" i="40"/>
  <c r="BM27" i="40"/>
  <c r="BN27" i="40"/>
  <c r="BN39" i="40"/>
  <c r="BM39" i="40"/>
  <c r="BF44" i="40"/>
  <c r="BG51" i="40"/>
  <c r="BM53" i="40"/>
  <c r="BN55" i="40"/>
  <c r="BM55" i="40"/>
  <c r="BM65" i="40"/>
  <c r="BN65" i="40"/>
  <c r="BN73" i="40"/>
  <c r="BM73" i="40"/>
  <c r="E50" i="2"/>
  <c r="E206" i="22"/>
  <c r="G206" i="22" s="1"/>
  <c r="H206" i="22" s="1"/>
  <c r="E223" i="30"/>
  <c r="G223" i="30" s="1"/>
  <c r="H223" i="30" s="1"/>
  <c r="E183" i="31"/>
  <c r="G183" i="31" s="1"/>
  <c r="H183" i="31" s="1"/>
  <c r="C122" i="22"/>
  <c r="C138" i="31"/>
  <c r="C154" i="31"/>
  <c r="C129" i="30"/>
  <c r="E129" i="30" s="1"/>
  <c r="G129" i="30" s="1"/>
  <c r="H129" i="30" s="1"/>
  <c r="C147" i="24"/>
  <c r="E127" i="22"/>
  <c r="G127" i="22" s="1"/>
  <c r="H127" i="22" s="1"/>
  <c r="C148" i="29"/>
  <c r="E148" i="29" s="1"/>
  <c r="G148" i="29" s="1"/>
  <c r="H148" i="29" s="1"/>
  <c r="C164" i="29"/>
  <c r="E164" i="29" s="1"/>
  <c r="G164" i="29" s="1"/>
  <c r="H164" i="29" s="1"/>
  <c r="C145" i="32"/>
  <c r="C158" i="32"/>
  <c r="E158" i="32" s="1"/>
  <c r="C183" i="31"/>
  <c r="C217" i="30"/>
  <c r="E217" i="30" s="1"/>
  <c r="G217" i="30" s="1"/>
  <c r="H217" i="30" s="1"/>
  <c r="C226" i="42"/>
  <c r="E226" i="42" s="1"/>
  <c r="G226" i="42" s="1"/>
  <c r="H226" i="42" s="1"/>
  <c r="E166" i="30"/>
  <c r="G166" i="30" s="1"/>
  <c r="H166" i="30" s="1"/>
  <c r="C147" i="2"/>
  <c r="D319" i="22"/>
  <c r="D340" i="30"/>
  <c r="D298" i="30"/>
  <c r="D300" i="30"/>
  <c r="D300" i="32"/>
  <c r="D353" i="32"/>
  <c r="D294" i="23"/>
  <c r="D321" i="32"/>
  <c r="D376" i="23"/>
  <c r="E376" i="23" s="1"/>
  <c r="E343" i="30"/>
  <c r="G343" i="30" s="1"/>
  <c r="H343" i="30" s="1"/>
  <c r="D375" i="31"/>
  <c r="D306" i="23"/>
  <c r="D368" i="30"/>
  <c r="D340" i="24"/>
  <c r="D358" i="22"/>
  <c r="D330" i="24"/>
  <c r="D376" i="30"/>
  <c r="D319" i="31"/>
  <c r="D376" i="32"/>
  <c r="D292" i="2"/>
  <c r="D292" i="30"/>
  <c r="D270" i="30"/>
  <c r="D270" i="32"/>
  <c r="D366" i="30"/>
  <c r="D366" i="2"/>
  <c r="D383" i="2"/>
  <c r="D383" i="24"/>
  <c r="D383" i="29"/>
  <c r="D383" i="32"/>
  <c r="D320" i="31"/>
  <c r="D320" i="22"/>
  <c r="D305" i="31"/>
  <c r="D305" i="30"/>
  <c r="D305" i="22"/>
  <c r="C361" i="30"/>
  <c r="E361" i="30" s="1"/>
  <c r="G361" i="30" s="1"/>
  <c r="H361" i="30" s="1"/>
  <c r="C300" i="22"/>
  <c r="C300" i="30"/>
  <c r="C300" i="31"/>
  <c r="C279" i="32"/>
  <c r="C279" i="22"/>
  <c r="C279" i="23"/>
  <c r="C268" i="32"/>
  <c r="C268" i="31"/>
  <c r="E268" i="31" s="1"/>
  <c r="G268" i="31" s="1"/>
  <c r="H268" i="31" s="1"/>
  <c r="C268" i="30"/>
  <c r="C377" i="42"/>
  <c r="E377" i="42" s="1"/>
  <c r="G377" i="42" s="1"/>
  <c r="H377" i="42" s="1"/>
  <c r="C377" i="29"/>
  <c r="C366" i="23"/>
  <c r="C366" i="30"/>
  <c r="C366" i="29"/>
  <c r="E366" i="29" s="1"/>
  <c r="G366" i="29" s="1"/>
  <c r="H366" i="29" s="1"/>
  <c r="C366" i="31"/>
  <c r="E366" i="31" s="1"/>
  <c r="G366" i="31" s="1"/>
  <c r="H366" i="31" s="1"/>
  <c r="C353" i="29"/>
  <c r="C353" i="42"/>
  <c r="E353" i="42" s="1"/>
  <c r="G353" i="42" s="1"/>
  <c r="H353" i="42" s="1"/>
  <c r="C353" i="30"/>
  <c r="C343" i="42"/>
  <c r="E343" i="42" s="1"/>
  <c r="G343" i="42" s="1"/>
  <c r="H343" i="42" s="1"/>
  <c r="C343" i="32"/>
  <c r="C343" i="2"/>
  <c r="E330" i="29"/>
  <c r="G330" i="29" s="1"/>
  <c r="H330" i="29" s="1"/>
  <c r="C308" i="30"/>
  <c r="C308" i="31"/>
  <c r="E308" i="31" s="1"/>
  <c r="G308" i="31" s="1"/>
  <c r="H308" i="31" s="1"/>
  <c r="BN90" i="40"/>
  <c r="BM90" i="40"/>
  <c r="BN80" i="40"/>
  <c r="BM80" i="40"/>
  <c r="BF61" i="40"/>
  <c r="BN21" i="40"/>
  <c r="BF31" i="40"/>
  <c r="BN32" i="40"/>
  <c r="BM32" i="40"/>
  <c r="BF40" i="40"/>
  <c r="BF47" i="40"/>
  <c r="BN50" i="40"/>
  <c r="BM50" i="40"/>
  <c r="BF57" i="40"/>
  <c r="BG64" i="40"/>
  <c r="BG70" i="40"/>
  <c r="BN70" i="40" s="1"/>
  <c r="E25" i="32"/>
  <c r="E219" i="30"/>
  <c r="G219" i="30" s="1"/>
  <c r="H219" i="30" s="1"/>
  <c r="E214" i="31"/>
  <c r="G214" i="31" s="1"/>
  <c r="H214" i="31" s="1"/>
  <c r="E206" i="31"/>
  <c r="G206" i="31" s="1"/>
  <c r="H206" i="31" s="1"/>
  <c r="E242" i="32"/>
  <c r="E259" i="32"/>
  <c r="C119" i="30"/>
  <c r="E129" i="22"/>
  <c r="G129" i="22" s="1"/>
  <c r="H129" i="22" s="1"/>
  <c r="E147" i="22"/>
  <c r="G147" i="22" s="1"/>
  <c r="H147" i="22" s="1"/>
  <c r="E127" i="30"/>
  <c r="G127" i="30" s="1"/>
  <c r="E174" i="29"/>
  <c r="G174" i="29" s="1"/>
  <c r="H174" i="29" s="1"/>
  <c r="E155" i="31"/>
  <c r="G155" i="31" s="1"/>
  <c r="H155" i="31" s="1"/>
  <c r="D294" i="32"/>
  <c r="G328" i="30"/>
  <c r="H328" i="30" s="1"/>
  <c r="D382" i="24"/>
  <c r="D370" i="32"/>
  <c r="D370" i="2"/>
  <c r="D286" i="2"/>
  <c r="D286" i="23"/>
  <c r="D286" i="32"/>
  <c r="D374" i="31"/>
  <c r="D374" i="22"/>
  <c r="D376" i="22"/>
  <c r="D376" i="31"/>
  <c r="D342" i="31"/>
  <c r="E342" i="31" s="1"/>
  <c r="G342" i="31" s="1"/>
  <c r="H342" i="31" s="1"/>
  <c r="D342" i="30"/>
  <c r="D278" i="30"/>
  <c r="D278" i="31"/>
  <c r="D278" i="2"/>
  <c r="BM75" i="40"/>
  <c r="BN75" i="40"/>
  <c r="BN53" i="40"/>
  <c r="BN41" i="40"/>
  <c r="BG54" i="40"/>
  <c r="BN54" i="40" s="1"/>
  <c r="BG59" i="40"/>
  <c r="BG72" i="40"/>
  <c r="BM72" i="40" s="1"/>
  <c r="BR222" i="40"/>
  <c r="BR219" i="40"/>
  <c r="BR221" i="40"/>
  <c r="BR216" i="40"/>
  <c r="BR214" i="40"/>
  <c r="BR212" i="40"/>
  <c r="BR218" i="40"/>
  <c r="BR217" i="40"/>
  <c r="BR215" i="40"/>
  <c r="BR213" i="40"/>
  <c r="BR211" i="40"/>
  <c r="BS270" i="40"/>
  <c r="BS271" i="40"/>
  <c r="BS264" i="40"/>
  <c r="BS272" i="40"/>
  <c r="BS273" i="40"/>
  <c r="BS266" i="40"/>
  <c r="BS274" i="40"/>
  <c r="BS269" i="40"/>
  <c r="E42" i="2"/>
  <c r="E232" i="24"/>
  <c r="E224" i="22"/>
  <c r="G224" i="22" s="1"/>
  <c r="H224" i="22" s="1"/>
  <c r="E250" i="32"/>
  <c r="E170" i="29"/>
  <c r="G170" i="29" s="1"/>
  <c r="H170" i="29" s="1"/>
  <c r="E176" i="31"/>
  <c r="G176" i="31" s="1"/>
  <c r="H176" i="31" s="1"/>
  <c r="E148" i="31"/>
  <c r="G148" i="31" s="1"/>
  <c r="H148" i="31" s="1"/>
  <c r="E222" i="42"/>
  <c r="G222" i="42" s="1"/>
  <c r="H222" i="42" s="1"/>
  <c r="E239" i="29"/>
  <c r="G239" i="29" s="1"/>
  <c r="H239" i="29" s="1"/>
  <c r="E209" i="30"/>
  <c r="G209" i="30" s="1"/>
  <c r="H209" i="30" s="1"/>
  <c r="E182" i="42"/>
  <c r="G182" i="42" s="1"/>
  <c r="H182" i="42" s="1"/>
  <c r="E119" i="2"/>
  <c r="E353" i="31"/>
  <c r="G353" i="31" s="1"/>
  <c r="H353" i="31" s="1"/>
  <c r="E332" i="30"/>
  <c r="G332" i="30" s="1"/>
  <c r="H332" i="30" s="1"/>
  <c r="E353" i="30"/>
  <c r="G353" i="30" s="1"/>
  <c r="H353" i="30" s="1"/>
  <c r="C276" i="32"/>
  <c r="C276" i="22"/>
  <c r="C386" i="29"/>
  <c r="E386" i="29" s="1"/>
  <c r="G386" i="29" s="1"/>
  <c r="H386" i="29" s="1"/>
  <c r="C386" i="31"/>
  <c r="E386" i="31" s="1"/>
  <c r="G386" i="31" s="1"/>
  <c r="H386" i="31" s="1"/>
  <c r="C375" i="2"/>
  <c r="C375" i="42"/>
  <c r="C375" i="22"/>
  <c r="C361" i="24"/>
  <c r="C361" i="31"/>
  <c r="C351" i="30"/>
  <c r="C351" i="29"/>
  <c r="C351" i="31"/>
  <c r="C316" i="23"/>
  <c r="C316" i="42"/>
  <c r="C380" i="31"/>
  <c r="C380" i="32"/>
  <c r="C380" i="22"/>
  <c r="BN92" i="40"/>
  <c r="BM89" i="40"/>
  <c r="BN89" i="40"/>
  <c r="BN79" i="40"/>
  <c r="BM79" i="40"/>
  <c r="BN17" i="40"/>
  <c r="BF12" i="40"/>
  <c r="BF13" i="40"/>
  <c r="BM19" i="40"/>
  <c r="BN19" i="40"/>
  <c r="BM29" i="40"/>
  <c r="BN29" i="40"/>
  <c r="BM42" i="40"/>
  <c r="BF43" i="40"/>
  <c r="BG66" i="40"/>
  <c r="BN66" i="40" s="1"/>
  <c r="DO57" i="14"/>
  <c r="DO54" i="14"/>
  <c r="E232" i="22"/>
  <c r="G232" i="22" s="1"/>
  <c r="H232" i="22" s="1"/>
  <c r="E242" i="22"/>
  <c r="G242" i="22" s="1"/>
  <c r="H242" i="22" s="1"/>
  <c r="E55" i="29"/>
  <c r="G55" i="29" s="1"/>
  <c r="H55" i="29" s="1"/>
  <c r="E26" i="29"/>
  <c r="G26" i="29" s="1"/>
  <c r="H26" i="29" s="1"/>
  <c r="C138" i="32"/>
  <c r="E138" i="32" s="1"/>
  <c r="E176" i="29"/>
  <c r="G176" i="29" s="1"/>
  <c r="H176" i="29" s="1"/>
  <c r="C129" i="24"/>
  <c r="E129" i="24" s="1"/>
  <c r="C147" i="42"/>
  <c r="E147" i="42" s="1"/>
  <c r="G147" i="42" s="1"/>
  <c r="H147" i="42" s="1"/>
  <c r="C164" i="24"/>
  <c r="E126" i="29"/>
  <c r="G126" i="29" s="1"/>
  <c r="H126" i="29" s="1"/>
  <c r="E158" i="22"/>
  <c r="G158" i="22" s="1"/>
  <c r="H158" i="22" s="1"/>
  <c r="E230" i="22"/>
  <c r="G230" i="22" s="1"/>
  <c r="H230" i="22" s="1"/>
  <c r="C183" i="22"/>
  <c r="E183" i="22" s="1"/>
  <c r="G183" i="22" s="1"/>
  <c r="H183" i="22" s="1"/>
  <c r="E254" i="30"/>
  <c r="G254" i="30" s="1"/>
  <c r="H254" i="30" s="1"/>
  <c r="D374" i="24"/>
  <c r="D308" i="29"/>
  <c r="D370" i="29"/>
  <c r="E321" i="23"/>
  <c r="D300" i="23"/>
  <c r="D308" i="30"/>
  <c r="D376" i="29"/>
  <c r="D308" i="23"/>
  <c r="E308" i="23" s="1"/>
  <c r="D286" i="22"/>
  <c r="D382" i="29"/>
  <c r="D316" i="2"/>
  <c r="D316" i="24"/>
  <c r="D316" i="31"/>
  <c r="D377" i="2"/>
  <c r="D377" i="30"/>
  <c r="D377" i="22"/>
  <c r="D377" i="29"/>
  <c r="E328" i="29"/>
  <c r="G328" i="29" s="1"/>
  <c r="H328" i="29" s="1"/>
  <c r="C270" i="2"/>
  <c r="C351" i="22"/>
  <c r="BN88" i="40"/>
  <c r="BN25" i="40"/>
  <c r="BF23" i="40"/>
  <c r="BM24" i="40"/>
  <c r="BM54" i="40"/>
  <c r="BG60" i="40"/>
  <c r="BN60" i="40" s="1"/>
  <c r="W81" i="40"/>
  <c r="FR57" i="14"/>
  <c r="FR54" i="14"/>
  <c r="E224" i="29"/>
  <c r="G224" i="29" s="1"/>
  <c r="H224" i="29" s="1"/>
  <c r="E183" i="30"/>
  <c r="G183" i="30" s="1"/>
  <c r="H183" i="30" s="1"/>
  <c r="E121" i="31"/>
  <c r="G121" i="31" s="1"/>
  <c r="H121" i="31" s="1"/>
  <c r="C122" i="42"/>
  <c r="E122" i="42" s="1"/>
  <c r="G122" i="42" s="1"/>
  <c r="H122" i="42" s="1"/>
  <c r="E34" i="30"/>
  <c r="G34" i="30" s="1"/>
  <c r="H34" i="30" s="1"/>
  <c r="C138" i="42"/>
  <c r="E138" i="42" s="1"/>
  <c r="G138" i="42" s="1"/>
  <c r="H138" i="42" s="1"/>
  <c r="C129" i="29"/>
  <c r="E129" i="29" s="1"/>
  <c r="G129" i="29" s="1"/>
  <c r="H129" i="29" s="1"/>
  <c r="C27" i="31"/>
  <c r="C131" i="42"/>
  <c r="E131" i="42" s="1"/>
  <c r="G131" i="42" s="1"/>
  <c r="H131" i="42" s="1"/>
  <c r="E127" i="29"/>
  <c r="G127" i="29" s="1"/>
  <c r="H127" i="29" s="1"/>
  <c r="C148" i="22"/>
  <c r="E148" i="22" s="1"/>
  <c r="G148" i="22" s="1"/>
  <c r="H148" i="22" s="1"/>
  <c r="C164" i="22"/>
  <c r="E164" i="22" s="1"/>
  <c r="G164" i="22" s="1"/>
  <c r="H164" i="22" s="1"/>
  <c r="C31" i="29"/>
  <c r="E31" i="29" s="1"/>
  <c r="G31" i="29" s="1"/>
  <c r="H31" i="29" s="1"/>
  <c r="C158" i="30"/>
  <c r="E158" i="30" s="1"/>
  <c r="G158" i="30" s="1"/>
  <c r="C190" i="31"/>
  <c r="C183" i="23"/>
  <c r="C217" i="42"/>
  <c r="C226" i="23"/>
  <c r="E226" i="23" s="1"/>
  <c r="D272" i="32"/>
  <c r="D340" i="23"/>
  <c r="D375" i="22"/>
  <c r="D321" i="22"/>
  <c r="D303" i="31"/>
  <c r="E303" i="31" s="1"/>
  <c r="G303" i="31" s="1"/>
  <c r="H303" i="31" s="1"/>
  <c r="D353" i="29"/>
  <c r="D303" i="29"/>
  <c r="E268" i="29"/>
  <c r="G268" i="29" s="1"/>
  <c r="H268" i="29" s="1"/>
  <c r="D377" i="24"/>
  <c r="E377" i="24" s="1"/>
  <c r="D303" i="2"/>
  <c r="D358" i="2"/>
  <c r="D330" i="31"/>
  <c r="D316" i="22"/>
  <c r="D306" i="32"/>
  <c r="D286" i="30"/>
  <c r="D377" i="31"/>
  <c r="D318" i="32"/>
  <c r="D318" i="23"/>
  <c r="E318" i="23" s="1"/>
  <c r="D279" i="2"/>
  <c r="D279" i="30"/>
  <c r="D279" i="32"/>
  <c r="D279" i="29"/>
  <c r="D344" i="2"/>
  <c r="D344" i="32"/>
  <c r="D4" i="2"/>
  <c r="D4" i="24"/>
  <c r="D4" i="32"/>
  <c r="C270" i="22"/>
  <c r="C338" i="30"/>
  <c r="E382" i="42"/>
  <c r="E336" i="29"/>
  <c r="G336" i="29" s="1"/>
  <c r="H336" i="29" s="1"/>
  <c r="BN77" i="40"/>
  <c r="BM88" i="40"/>
  <c r="BN26" i="40"/>
  <c r="BM26" i="40"/>
  <c r="BF28" i="40"/>
  <c r="BF30" i="40"/>
  <c r="BN35" i="40"/>
  <c r="BM35" i="40"/>
  <c r="BF36" i="40"/>
  <c r="BN56" i="40"/>
  <c r="BM56" i="40"/>
  <c r="BN69" i="40"/>
  <c r="BM69" i="40"/>
  <c r="BS286" i="40"/>
  <c r="BS284" i="40"/>
  <c r="BS282" i="40"/>
  <c r="BS280" i="40"/>
  <c r="BS278" i="40"/>
  <c r="BS276" i="40"/>
  <c r="C271" i="30"/>
  <c r="C321" i="32"/>
  <c r="C345" i="22"/>
  <c r="E345" i="22" s="1"/>
  <c r="G345" i="22" s="1"/>
  <c r="H345" i="22" s="1"/>
  <c r="C292" i="32"/>
  <c r="E292" i="32" s="1"/>
  <c r="C356" i="31"/>
  <c r="C382" i="2"/>
  <c r="E382" i="2" s="1"/>
  <c r="C303" i="24"/>
  <c r="C368" i="32"/>
  <c r="C281" i="23"/>
  <c r="BQ172" i="40"/>
  <c r="BQ176" i="40"/>
  <c r="BQ180" i="40"/>
  <c r="BQ185" i="40"/>
  <c r="BQ193" i="40"/>
  <c r="BS320" i="40"/>
  <c r="BS313" i="40"/>
  <c r="BS311" i="40"/>
  <c r="BS309" i="40"/>
  <c r="BS307" i="40"/>
  <c r="BS305" i="40"/>
  <c r="BS303" i="40"/>
  <c r="BS308" i="40"/>
  <c r="HF57" i="14"/>
  <c r="HF54" i="14"/>
  <c r="AJ54" i="14"/>
  <c r="AJ57" i="14"/>
  <c r="DA54" i="14"/>
  <c r="DA57" i="14"/>
  <c r="DS54" i="14"/>
  <c r="DS57" i="14"/>
  <c r="L67" i="14"/>
  <c r="L71" i="14" s="1"/>
  <c r="L57" i="14"/>
  <c r="L74" i="14"/>
  <c r="GN54" i="14"/>
  <c r="GN57" i="14"/>
  <c r="D372" i="29"/>
  <c r="D372" i="22"/>
  <c r="C321" i="2"/>
  <c r="E321" i="2" s="1"/>
  <c r="C368" i="2"/>
  <c r="C281" i="30"/>
  <c r="BQ174" i="40"/>
  <c r="BQ178" i="40"/>
  <c r="BQ189" i="40"/>
  <c r="BS302" i="40"/>
  <c r="BS321" i="40"/>
  <c r="E321" i="30"/>
  <c r="G321" i="30" s="1"/>
  <c r="H321" i="30" s="1"/>
  <c r="BQ162" i="40"/>
  <c r="BQ166" i="40"/>
  <c r="BQ170" i="40"/>
  <c r="BR189" i="40"/>
  <c r="BQ192" i="40"/>
  <c r="BS212" i="40"/>
  <c r="BS214" i="40"/>
  <c r="BQ219" i="40"/>
  <c r="BQ187" i="40"/>
  <c r="BQ195" i="40"/>
  <c r="BS312" i="40"/>
  <c r="BS326" i="40"/>
  <c r="BS319" i="40"/>
  <c r="BS324" i="40"/>
  <c r="BS317" i="40"/>
  <c r="BQ159" i="40"/>
  <c r="BQ163" i="40"/>
  <c r="BR187" i="40"/>
  <c r="BQ211" i="40"/>
  <c r="BQ213" i="40"/>
  <c r="BQ215" i="40"/>
  <c r="BQ263" i="40"/>
  <c r="BS306" i="40"/>
  <c r="BS322" i="40"/>
  <c r="BW54" i="14"/>
  <c r="BW57" i="14"/>
  <c r="CP54" i="14"/>
  <c r="CP57" i="14"/>
  <c r="BB51" i="14"/>
  <c r="BR290" i="40"/>
  <c r="BR299" i="40"/>
  <c r="BR303" i="40"/>
  <c r="BR311" i="40"/>
  <c r="BR315" i="40"/>
  <c r="BS331" i="40"/>
  <c r="BQ300" i="40"/>
  <c r="BQ298" i="40"/>
  <c r="BQ296" i="40"/>
  <c r="BQ294" i="40"/>
  <c r="BQ292" i="40"/>
  <c r="BQ290" i="40"/>
  <c r="BQ338" i="40"/>
  <c r="BQ336" i="40"/>
  <c r="BQ334" i="40"/>
  <c r="BQ332" i="40"/>
  <c r="BQ330" i="40"/>
  <c r="BQ328" i="40"/>
  <c r="BQ313" i="40"/>
  <c r="BQ311" i="40"/>
  <c r="BQ309" i="40"/>
  <c r="BQ307" i="40"/>
  <c r="BQ305" i="40"/>
  <c r="BQ303" i="40"/>
  <c r="DT57" i="14"/>
  <c r="CU57" i="14"/>
  <c r="CU54" i="14"/>
  <c r="HQ49" i="14"/>
  <c r="HQ51" i="14" s="1"/>
  <c r="HQ45" i="14"/>
  <c r="HQ46" i="14" s="1"/>
  <c r="BR351" i="40"/>
  <c r="BR349" i="40"/>
  <c r="BR347" i="40"/>
  <c r="BR345" i="40"/>
  <c r="BR343" i="40"/>
  <c r="BR341" i="40"/>
  <c r="BR326" i="40"/>
  <c r="BR324" i="40"/>
  <c r="BR322" i="40"/>
  <c r="BR320" i="40"/>
  <c r="BR318" i="40"/>
  <c r="BR316" i="40"/>
  <c r="Y67" i="14"/>
  <c r="Y71" i="14" s="1"/>
  <c r="Y74" i="14"/>
  <c r="FA45" i="14"/>
  <c r="FA49" i="14"/>
  <c r="FA51" i="14" s="1"/>
  <c r="O31" i="14"/>
  <c r="O43" i="14"/>
  <c r="O49" i="14" s="1"/>
  <c r="CI45" i="14"/>
  <c r="CI46" i="14" s="1"/>
  <c r="CI49" i="14"/>
  <c r="CS45" i="14"/>
  <c r="CS46" i="14" s="1"/>
  <c r="CS50" i="14"/>
  <c r="CS51" i="14" s="1"/>
  <c r="BS338" i="40"/>
  <c r="BS336" i="40"/>
  <c r="BS334" i="40"/>
  <c r="BS332" i="40"/>
  <c r="BS330" i="40"/>
  <c r="BS328" i="40"/>
  <c r="BR346" i="40"/>
  <c r="M71" i="14"/>
  <c r="CH48" i="14"/>
  <c r="CH51" i="14" s="1"/>
  <c r="CH45" i="14"/>
  <c r="CH46" i="14" s="1"/>
  <c r="CM49" i="14"/>
  <c r="CM51" i="14" s="1"/>
  <c r="CM45" i="14"/>
  <c r="CM46" i="14" s="1"/>
  <c r="H48" i="14"/>
  <c r="H51" i="14" s="1"/>
  <c r="H45" i="14"/>
  <c r="N42" i="14"/>
  <c r="N32" i="14"/>
  <c r="N31" i="14"/>
  <c r="T31" i="14"/>
  <c r="T42" i="14"/>
  <c r="T32" i="14"/>
  <c r="EH54" i="14"/>
  <c r="EH57" i="14"/>
  <c r="J43" i="14"/>
  <c r="J31" i="14"/>
  <c r="EB50" i="14"/>
  <c r="EB51" i="14" s="1"/>
  <c r="EB45" i="14"/>
  <c r="EB46" i="14" s="1"/>
  <c r="GI50" i="14"/>
  <c r="GI51" i="14" s="1"/>
  <c r="GI45" i="14"/>
  <c r="GI46" i="14" s="1"/>
  <c r="HU57" i="14"/>
  <c r="HU54" i="14"/>
  <c r="EU49" i="14"/>
  <c r="EU45" i="14"/>
  <c r="W78" i="14"/>
  <c r="W35" i="14"/>
  <c r="DV50" i="14"/>
  <c r="DV51" i="14" s="1"/>
  <c r="DV45" i="14"/>
  <c r="DV46" i="14" s="1"/>
  <c r="EQ57" i="14"/>
  <c r="U67" i="14"/>
  <c r="U71" i="14" s="1"/>
  <c r="U74" i="14"/>
  <c r="B78" i="14"/>
  <c r="B35" i="14"/>
  <c r="AT49" i="14"/>
  <c r="AT51" i="14" s="1"/>
  <c r="AT45" i="14"/>
  <c r="AT46" i="14" s="1"/>
  <c r="FJ45" i="14"/>
  <c r="FJ50" i="14"/>
  <c r="FJ51" i="14" s="1"/>
  <c r="DU54" i="14"/>
  <c r="DU57" i="14"/>
  <c r="AC45" i="14"/>
  <c r="AC46" i="14" s="1"/>
  <c r="AC49" i="14"/>
  <c r="AC51" i="14" s="1"/>
  <c r="AK35" i="14"/>
  <c r="FN45" i="14"/>
  <c r="FN46" i="14" s="1"/>
  <c r="FN49" i="14"/>
  <c r="FN51" i="14" s="1"/>
  <c r="HE45" i="14"/>
  <c r="HE46" i="14" s="1"/>
  <c r="HE49" i="14"/>
  <c r="HE51" i="14" s="1"/>
  <c r="FE50" i="14"/>
  <c r="FE45" i="14"/>
  <c r="FE46" i="14" s="1"/>
  <c r="BR292" i="40"/>
  <c r="BR308" i="40"/>
  <c r="BR317" i="40"/>
  <c r="BR331" i="40"/>
  <c r="BR339" i="40"/>
  <c r="I67" i="14"/>
  <c r="I71" i="14" s="1"/>
  <c r="U57" i="14"/>
  <c r="GH54" i="14"/>
  <c r="GH57" i="14"/>
  <c r="FE51" i="14"/>
  <c r="AI54" i="14"/>
  <c r="AI57" i="14"/>
  <c r="BN45" i="14"/>
  <c r="BN46" i="14" s="1"/>
  <c r="BN49" i="14"/>
  <c r="DQ45" i="14"/>
  <c r="DQ46" i="14" s="1"/>
  <c r="DQ49" i="14"/>
  <c r="EE51" i="14"/>
  <c r="DC49" i="14"/>
  <c r="DC51" i="14" s="1"/>
  <c r="DC45" i="14"/>
  <c r="DC46" i="14" s="1"/>
  <c r="AF48" i="14"/>
  <c r="AF51" i="14" s="1"/>
  <c r="AF45" i="14"/>
  <c r="FU51" i="14"/>
  <c r="AU51" i="14"/>
  <c r="EM51" i="14"/>
  <c r="W32" i="14"/>
  <c r="W42" i="14"/>
  <c r="AY50" i="14"/>
  <c r="AY51" i="14" s="1"/>
  <c r="AY45" i="14"/>
  <c r="AY46" i="14" s="1"/>
  <c r="HR31" i="14"/>
  <c r="HR42" i="14"/>
  <c r="HR32" i="14"/>
  <c r="CI51" i="14"/>
  <c r="EU51" i="14"/>
  <c r="FZ51" i="14"/>
  <c r="CV51" i="14"/>
  <c r="BU51" i="14"/>
  <c r="AF31" i="14"/>
  <c r="AF32" i="14"/>
  <c r="AN45" i="14"/>
  <c r="AN46" i="14" s="1"/>
  <c r="BM51" i="14"/>
  <c r="X31" i="14"/>
  <c r="X43" i="14"/>
  <c r="DH50" i="14"/>
  <c r="DH51" i="14" s="1"/>
  <c r="FZ50" i="14"/>
  <c r="AB51" i="14"/>
  <c r="GN45" i="14"/>
  <c r="G51" i="14"/>
  <c r="GD51" i="14"/>
  <c r="CD51" i="14"/>
  <c r="CN49" i="14"/>
  <c r="CN51" i="14" s="1"/>
  <c r="CN45" i="14"/>
  <c r="CN46" i="14" s="1"/>
  <c r="E78" i="14"/>
  <c r="E35" i="14"/>
  <c r="GW45" i="14"/>
  <c r="GW48" i="14"/>
  <c r="GW51" i="14" s="1"/>
  <c r="EF48" i="14"/>
  <c r="EF51" i="14" s="1"/>
  <c r="EF45" i="14"/>
  <c r="EF46" i="14" s="1"/>
  <c r="AG48" i="14"/>
  <c r="AG51" i="14" s="1"/>
  <c r="AG45" i="14"/>
  <c r="AG46" i="14" s="1"/>
  <c r="S32" i="14"/>
  <c r="S42" i="14"/>
  <c r="Z42" i="14"/>
  <c r="Z32" i="14"/>
  <c r="S31" i="14"/>
  <c r="BL50" i="14"/>
  <c r="BL51" i="14" s="1"/>
  <c r="BL45" i="14"/>
  <c r="BL46" i="14" s="1"/>
  <c r="L35" i="14"/>
  <c r="U45" i="14"/>
  <c r="U46" i="14" s="1"/>
  <c r="HI45" i="14"/>
  <c r="HI46" i="14" s="1"/>
  <c r="BO48" i="14"/>
  <c r="BO51" i="14" s="1"/>
  <c r="EV48" i="14"/>
  <c r="EV51" i="14" s="1"/>
  <c r="ED48" i="14"/>
  <c r="ED51" i="14" s="1"/>
  <c r="E48" i="14"/>
  <c r="E51" i="14" s="1"/>
  <c r="E45" i="14"/>
  <c r="E46" i="14" s="1"/>
  <c r="H32" i="14"/>
  <c r="H31" i="14"/>
  <c r="O48" i="14"/>
  <c r="O51" i="14" s="1"/>
  <c r="O45" i="14"/>
  <c r="CQ45" i="14"/>
  <c r="CQ46" i="14" s="1"/>
  <c r="K31" i="14"/>
  <c r="K43" i="14"/>
  <c r="GM49" i="14"/>
  <c r="GM51" i="14" s="1"/>
  <c r="BG50" i="14"/>
  <c r="BG51" i="14" s="1"/>
  <c r="BG45" i="14"/>
  <c r="BG46" i="14" s="1"/>
  <c r="B79" i="14"/>
  <c r="B70" i="14"/>
  <c r="FS48" i="14"/>
  <c r="FS51" i="14" s="1"/>
  <c r="FS45" i="14"/>
  <c r="FS46" i="14" s="1"/>
  <c r="DB45" i="14"/>
  <c r="DB46" i="14" s="1"/>
  <c r="BS48" i="14"/>
  <c r="BS51" i="14" s="1"/>
  <c r="BS45" i="14"/>
  <c r="BS46" i="14" s="1"/>
  <c r="B42" i="14"/>
  <c r="B32" i="14"/>
  <c r="AZ48" i="14"/>
  <c r="AZ51" i="14" s="1"/>
  <c r="AZ45" i="14"/>
  <c r="AZ46" i="14" s="1"/>
  <c r="FP50" i="14"/>
  <c r="FP51" i="14" s="1"/>
  <c r="FP45" i="14"/>
  <c r="FP46" i="14" s="1"/>
  <c r="DE48" i="14"/>
  <c r="DE51" i="14" s="1"/>
  <c r="BN51" i="14"/>
  <c r="AN48" i="14"/>
  <c r="AN51" i="14" s="1"/>
  <c r="HD51" i="14"/>
  <c r="DM51" i="14"/>
  <c r="I78" i="14"/>
  <c r="I35" i="14"/>
  <c r="GV49" i="14"/>
  <c r="GV51" i="14" s="1"/>
  <c r="GV45" i="14"/>
  <c r="GV46" i="14" s="1"/>
  <c r="AA51" i="14"/>
  <c r="F43" i="14"/>
  <c r="F31" i="14"/>
  <c r="BF51" i="14"/>
  <c r="HM51" i="14"/>
  <c r="DQ51" i="14"/>
  <c r="W80" i="14"/>
  <c r="HM45" i="14"/>
  <c r="HM46" i="14" s="1"/>
  <c r="FQ48" i="14"/>
  <c r="FQ51" i="14" s="1"/>
  <c r="AK43" i="14"/>
  <c r="AK49" i="14" s="1"/>
  <c r="AK51" i="14" s="1"/>
  <c r="AE31" i="14"/>
  <c r="AE32" i="14"/>
  <c r="EH45" i="14"/>
  <c r="EH46" i="14" s="1"/>
  <c r="HK31" i="14"/>
  <c r="FD45" i="14"/>
  <c r="FD46" i="14" s="1"/>
  <c r="G70" i="14"/>
  <c r="M31" i="14"/>
  <c r="I32" i="14"/>
  <c r="L45" i="14"/>
  <c r="L46" i="14" s="1"/>
  <c r="HC45" i="14"/>
  <c r="HC46" i="14" s="1"/>
  <c r="CU45" i="14"/>
  <c r="CU46" i="14" s="1"/>
  <c r="HX31" i="14"/>
  <c r="EX31" i="14"/>
  <c r="FR31" i="14"/>
  <c r="FJ31" i="14"/>
  <c r="GN31" i="14"/>
  <c r="GX31" i="14" s="1"/>
  <c r="FY31" i="14"/>
  <c r="EK31" i="14"/>
  <c r="FI31" i="14"/>
  <c r="FB31" i="14"/>
  <c r="GW31" i="14"/>
  <c r="FX31" i="14"/>
  <c r="FA31" i="14"/>
  <c r="FK31" i="14" s="1"/>
  <c r="EE31" i="14"/>
  <c r="CX31" i="14"/>
  <c r="EG31" i="14"/>
  <c r="DK31" i="14"/>
  <c r="EU31" i="14"/>
  <c r="DL31" i="14"/>
  <c r="CW31" i="14"/>
  <c r="DP31" i="14"/>
  <c r="BX31" i="14"/>
  <c r="BB94" i="40"/>
  <c r="AH95" i="40"/>
  <c r="AH96" i="40" s="1"/>
  <c r="AH97" i="40" s="1"/>
  <c r="AH98" i="40" s="1"/>
  <c r="BO31" i="14"/>
  <c r="BF97" i="40"/>
  <c r="CE31" i="14"/>
  <c r="BW31" i="14"/>
  <c r="BQ31" i="14"/>
  <c r="E66" i="15"/>
  <c r="G66" i="15"/>
  <c r="F66" i="15"/>
  <c r="AV31" i="14"/>
  <c r="AX31" i="14" s="1"/>
  <c r="BB96" i="40"/>
  <c r="BF98" i="40"/>
  <c r="BG96" i="40"/>
  <c r="W95" i="40"/>
  <c r="BH94" i="40"/>
  <c r="BB97" i="40"/>
  <c r="BG97" i="40" s="1"/>
  <c r="BG94" i="40"/>
  <c r="Z99" i="40"/>
  <c r="C119" i="23"/>
  <c r="C146" i="29"/>
  <c r="E146" i="29" s="1"/>
  <c r="G146" i="29" s="1"/>
  <c r="H146" i="29" s="1"/>
  <c r="C154" i="29"/>
  <c r="E154" i="29" s="1"/>
  <c r="G154" i="29" s="1"/>
  <c r="H154" i="29" s="1"/>
  <c r="C27" i="23"/>
  <c r="E27" i="23" s="1"/>
  <c r="C163" i="32"/>
  <c r="C137" i="31"/>
  <c r="E137" i="31" s="1"/>
  <c r="G137" i="31" s="1"/>
  <c r="H137" i="31" s="1"/>
  <c r="C191" i="22"/>
  <c r="C200" i="42"/>
  <c r="E343" i="29"/>
  <c r="G343" i="29" s="1"/>
  <c r="H343" i="29" s="1"/>
  <c r="E39" i="42"/>
  <c r="G39" i="42" s="1"/>
  <c r="H39" i="42" s="1"/>
  <c r="E180" i="32"/>
  <c r="E236" i="22"/>
  <c r="G236" i="22" s="1"/>
  <c r="H236" i="22" s="1"/>
  <c r="E191" i="22"/>
  <c r="G191" i="22" s="1"/>
  <c r="H191" i="22" s="1"/>
  <c r="E202" i="29"/>
  <c r="G202" i="29" s="1"/>
  <c r="H202" i="29" s="1"/>
  <c r="E264" i="31"/>
  <c r="G264" i="31" s="1"/>
  <c r="H264" i="31" s="1"/>
  <c r="E230" i="2"/>
  <c r="C119" i="24"/>
  <c r="C121" i="22"/>
  <c r="E121" i="22" s="1"/>
  <c r="G121" i="22" s="1"/>
  <c r="H121" i="22" s="1"/>
  <c r="C130" i="30"/>
  <c r="E130" i="30" s="1"/>
  <c r="G130" i="30" s="1"/>
  <c r="H130" i="30" s="1"/>
  <c r="C146" i="30"/>
  <c r="E146" i="30" s="1"/>
  <c r="G146" i="30" s="1"/>
  <c r="H146" i="30" s="1"/>
  <c r="C154" i="30"/>
  <c r="C11" i="29"/>
  <c r="C27" i="29"/>
  <c r="E27" i="29" s="1"/>
  <c r="G27" i="29" s="1"/>
  <c r="H27" i="29" s="1"/>
  <c r="C163" i="42"/>
  <c r="C39" i="32"/>
  <c r="C137" i="24"/>
  <c r="C230" i="24"/>
  <c r="C191" i="42"/>
  <c r="C239" i="31"/>
  <c r="C184" i="23"/>
  <c r="C200" i="23"/>
  <c r="C202" i="42"/>
  <c r="E332" i="31"/>
  <c r="G332" i="31" s="1"/>
  <c r="H332" i="31" s="1"/>
  <c r="E300" i="30"/>
  <c r="G300" i="30" s="1"/>
  <c r="H300" i="30" s="1"/>
  <c r="E15" i="30"/>
  <c r="G15" i="30" s="1"/>
  <c r="H15" i="30" s="1"/>
  <c r="E191" i="29"/>
  <c r="G191" i="29" s="1"/>
  <c r="H191" i="29" s="1"/>
  <c r="E202" i="2"/>
  <c r="C119" i="32"/>
  <c r="C121" i="42"/>
  <c r="C130" i="24"/>
  <c r="C146" i="24"/>
  <c r="C154" i="24"/>
  <c r="C11" i="31"/>
  <c r="C27" i="30"/>
  <c r="E27" i="30" s="1"/>
  <c r="G27" i="30" s="1"/>
  <c r="H27" i="30" s="1"/>
  <c r="C139" i="24"/>
  <c r="C20" i="42"/>
  <c r="C156" i="24"/>
  <c r="C39" i="24"/>
  <c r="E39" i="24" s="1"/>
  <c r="C48" i="30"/>
  <c r="E48" i="30" s="1"/>
  <c r="G48" i="30" s="1"/>
  <c r="C137" i="32"/>
  <c r="C230" i="32"/>
  <c r="C191" i="23"/>
  <c r="E191" i="23" s="1"/>
  <c r="C239" i="42"/>
  <c r="E239" i="42" s="1"/>
  <c r="G239" i="42" s="1"/>
  <c r="H239" i="42" s="1"/>
  <c r="C200" i="22"/>
  <c r="C202" i="32"/>
  <c r="E202" i="32" s="1"/>
  <c r="C251" i="24"/>
  <c r="E321" i="24"/>
  <c r="C264" i="22"/>
  <c r="E242" i="42"/>
  <c r="G242" i="42" s="1"/>
  <c r="H242" i="42" s="1"/>
  <c r="E119" i="23"/>
  <c r="E12" i="32"/>
  <c r="E154" i="2"/>
  <c r="E230" i="29"/>
  <c r="G230" i="29" s="1"/>
  <c r="H230" i="29" s="1"/>
  <c r="E206" i="30"/>
  <c r="G206" i="30" s="1"/>
  <c r="H206" i="30" s="1"/>
  <c r="E196" i="22"/>
  <c r="G196" i="22" s="1"/>
  <c r="H196" i="22" s="1"/>
  <c r="C119" i="31"/>
  <c r="E119" i="31" s="1"/>
  <c r="G119" i="31" s="1"/>
  <c r="H119" i="31" s="1"/>
  <c r="C121" i="24"/>
  <c r="C130" i="22"/>
  <c r="E130" i="22" s="1"/>
  <c r="G130" i="22" s="1"/>
  <c r="H130" i="22" s="1"/>
  <c r="C146" i="22"/>
  <c r="E146" i="22" s="1"/>
  <c r="G146" i="22" s="1"/>
  <c r="H146" i="22" s="1"/>
  <c r="C154" i="22"/>
  <c r="E154" i="22" s="1"/>
  <c r="G154" i="22" s="1"/>
  <c r="H154" i="22" s="1"/>
  <c r="C11" i="24"/>
  <c r="C27" i="24"/>
  <c r="C139" i="32"/>
  <c r="C156" i="42"/>
  <c r="E156" i="42" s="1"/>
  <c r="G156" i="42" s="1"/>
  <c r="H156" i="42" s="1"/>
  <c r="C39" i="22"/>
  <c r="C137" i="42"/>
  <c r="E137" i="42" s="1"/>
  <c r="G137" i="42" s="1"/>
  <c r="H137" i="42" s="1"/>
  <c r="C230" i="31"/>
  <c r="C191" i="29"/>
  <c r="C239" i="23"/>
  <c r="C200" i="24"/>
  <c r="C202" i="22"/>
  <c r="E127" i="42"/>
  <c r="G127" i="42" s="1"/>
  <c r="H127" i="42" s="1"/>
  <c r="E139" i="42"/>
  <c r="G139" i="42" s="1"/>
  <c r="H139" i="42" s="1"/>
  <c r="E42" i="42"/>
  <c r="G42" i="42" s="1"/>
  <c r="H42" i="42" s="1"/>
  <c r="E124" i="42"/>
  <c r="G124" i="42" s="1"/>
  <c r="H124" i="42" s="1"/>
  <c r="E200" i="42"/>
  <c r="C77" i="23"/>
  <c r="E122" i="22"/>
  <c r="G122" i="22" s="1"/>
  <c r="H122" i="22" s="1"/>
  <c r="E239" i="24"/>
  <c r="E191" i="30"/>
  <c r="G191" i="30" s="1"/>
  <c r="H191" i="30" s="1"/>
  <c r="E183" i="23"/>
  <c r="E242" i="29"/>
  <c r="G242" i="29" s="1"/>
  <c r="H242" i="29" s="1"/>
  <c r="E226" i="30"/>
  <c r="G226" i="30" s="1"/>
  <c r="H226" i="30" s="1"/>
  <c r="C119" i="42"/>
  <c r="C121" i="23"/>
  <c r="C18" i="30"/>
  <c r="C130" i="32"/>
  <c r="E130" i="32" s="1"/>
  <c r="C146" i="32"/>
  <c r="C154" i="32"/>
  <c r="C11" i="22"/>
  <c r="C27" i="22"/>
  <c r="E27" i="22" s="1"/>
  <c r="G27" i="22" s="1"/>
  <c r="C139" i="42"/>
  <c r="C175" i="23"/>
  <c r="E175" i="23" s="1"/>
  <c r="C36" i="42"/>
  <c r="E36" i="42" s="1"/>
  <c r="G36" i="42" s="1"/>
  <c r="H36" i="42" s="1"/>
  <c r="C156" i="29"/>
  <c r="E156" i="29" s="1"/>
  <c r="G156" i="29" s="1"/>
  <c r="H156" i="29" s="1"/>
  <c r="C39" i="30"/>
  <c r="E39" i="30" s="1"/>
  <c r="G39" i="30" s="1"/>
  <c r="H39" i="30" s="1"/>
  <c r="C137" i="23"/>
  <c r="C230" i="42"/>
  <c r="E230" i="42" s="1"/>
  <c r="G230" i="42" s="1"/>
  <c r="H230" i="42" s="1"/>
  <c r="C191" i="32"/>
  <c r="C239" i="22"/>
  <c r="E239" i="22" s="1"/>
  <c r="G239" i="22" s="1"/>
  <c r="H239" i="22" s="1"/>
  <c r="C200" i="30"/>
  <c r="E200" i="30" s="1"/>
  <c r="G200" i="30" s="1"/>
  <c r="H200" i="30" s="1"/>
  <c r="C202" i="24"/>
  <c r="C211" i="24"/>
  <c r="E119" i="42"/>
  <c r="G119" i="42" s="1"/>
  <c r="H119" i="42" s="1"/>
  <c r="E206" i="42"/>
  <c r="G206" i="42" s="1"/>
  <c r="H206" i="42" s="1"/>
  <c r="E20" i="42"/>
  <c r="G20" i="42" s="1"/>
  <c r="H20" i="42" s="1"/>
  <c r="E34" i="32"/>
  <c r="E36" i="32"/>
  <c r="E146" i="2"/>
  <c r="E200" i="22"/>
  <c r="G200" i="22" s="1"/>
  <c r="H200" i="22" s="1"/>
  <c r="E227" i="22"/>
  <c r="G227" i="22" s="1"/>
  <c r="H227" i="22" s="1"/>
  <c r="E190" i="22"/>
  <c r="G190" i="22" s="1"/>
  <c r="H190" i="22" s="1"/>
  <c r="C119" i="22"/>
  <c r="E119" i="22" s="1"/>
  <c r="G119" i="22" s="1"/>
  <c r="H119" i="22" s="1"/>
  <c r="C121" i="29"/>
  <c r="E121" i="29" s="1"/>
  <c r="G121" i="29" s="1"/>
  <c r="H121" i="29" s="1"/>
  <c r="C18" i="31"/>
  <c r="E18" i="31" s="1"/>
  <c r="G18" i="31" s="1"/>
  <c r="H18" i="31" s="1"/>
  <c r="C130" i="42"/>
  <c r="E130" i="42" s="1"/>
  <c r="G130" i="42" s="1"/>
  <c r="H130" i="42" s="1"/>
  <c r="C146" i="42"/>
  <c r="E146" i="42" s="1"/>
  <c r="G146" i="42" s="1"/>
  <c r="H146" i="42" s="1"/>
  <c r="C154" i="42"/>
  <c r="E154" i="42" s="1"/>
  <c r="G154" i="42" s="1"/>
  <c r="H154" i="42" s="1"/>
  <c r="C11" i="32"/>
  <c r="C27" i="32"/>
  <c r="C139" i="29"/>
  <c r="E139" i="29" s="1"/>
  <c r="G139" i="29" s="1"/>
  <c r="H139" i="29" s="1"/>
  <c r="C156" i="32"/>
  <c r="E156" i="32" s="1"/>
  <c r="C39" i="31"/>
  <c r="C30" i="30"/>
  <c r="E30" i="30" s="1"/>
  <c r="G30" i="30" s="1"/>
  <c r="H30" i="30" s="1"/>
  <c r="C137" i="22"/>
  <c r="E137" i="22" s="1"/>
  <c r="G137" i="22" s="1"/>
  <c r="H137" i="22" s="1"/>
  <c r="C230" i="30"/>
  <c r="C191" i="31"/>
  <c r="C239" i="24"/>
  <c r="C184" i="24"/>
  <c r="C200" i="31"/>
  <c r="C202" i="31"/>
  <c r="C211" i="29"/>
  <c r="E211" i="29" s="1"/>
  <c r="G211" i="29" s="1"/>
  <c r="H211" i="29" s="1"/>
  <c r="E353" i="29"/>
  <c r="G353" i="29" s="1"/>
  <c r="H353" i="29" s="1"/>
  <c r="E163" i="42"/>
  <c r="G163" i="42" s="1"/>
  <c r="H163" i="42" s="1"/>
  <c r="E154" i="30"/>
  <c r="G154" i="30" s="1"/>
  <c r="H154" i="30" s="1"/>
  <c r="E180" i="30"/>
  <c r="E164" i="30"/>
  <c r="G164" i="30" s="1"/>
  <c r="H164" i="30" s="1"/>
  <c r="E190" i="31"/>
  <c r="G190" i="31" s="1"/>
  <c r="H190" i="31" s="1"/>
  <c r="C119" i="29"/>
  <c r="E119" i="29" s="1"/>
  <c r="G119" i="29" s="1"/>
  <c r="H119" i="29" s="1"/>
  <c r="C121" i="30"/>
  <c r="E121" i="30" s="1"/>
  <c r="G121" i="30" s="1"/>
  <c r="H121" i="30" s="1"/>
  <c r="C130" i="23"/>
  <c r="C146" i="23"/>
  <c r="C154" i="23"/>
  <c r="C11" i="42"/>
  <c r="E11" i="42" s="1"/>
  <c r="G11" i="42" s="1"/>
  <c r="H11" i="42" s="1"/>
  <c r="C27" i="42"/>
  <c r="E27" i="42" s="1"/>
  <c r="G27" i="42" s="1"/>
  <c r="H27" i="42" s="1"/>
  <c r="C163" i="24"/>
  <c r="C172" i="32"/>
  <c r="E172" i="32" s="1"/>
  <c r="C39" i="23"/>
  <c r="E39" i="23" s="1"/>
  <c r="C46" i="42"/>
  <c r="E46" i="42" s="1"/>
  <c r="G46" i="42" s="1"/>
  <c r="H46" i="42" s="1"/>
  <c r="C137" i="30"/>
  <c r="E137" i="30" s="1"/>
  <c r="G137" i="30" s="1"/>
  <c r="H137" i="30" s="1"/>
  <c r="C230" i="23"/>
  <c r="C191" i="24"/>
  <c r="C239" i="30"/>
  <c r="E239" i="30" s="1"/>
  <c r="G239" i="30" s="1"/>
  <c r="H239" i="30" s="1"/>
  <c r="C184" i="31"/>
  <c r="C200" i="29"/>
  <c r="E200" i="29" s="1"/>
  <c r="G200" i="29" s="1"/>
  <c r="H200" i="29" s="1"/>
  <c r="C202" i="30"/>
  <c r="E343" i="32"/>
  <c r="C101" i="2"/>
  <c r="E101" i="2" s="1"/>
  <c r="C254" i="2"/>
  <c r="E246" i="31"/>
  <c r="G246" i="31" s="1"/>
  <c r="H246" i="31" s="1"/>
  <c r="C254" i="31"/>
  <c r="C254" i="23"/>
  <c r="E254" i="31"/>
  <c r="G254" i="31" s="1"/>
  <c r="H254" i="31" s="1"/>
  <c r="C102" i="2"/>
  <c r="C246" i="2"/>
  <c r="C101" i="22"/>
  <c r="E101" i="22" s="1"/>
  <c r="G101" i="22" s="1"/>
  <c r="H101" i="22" s="1"/>
  <c r="C246" i="31"/>
  <c r="C104" i="42"/>
  <c r="E104" i="42" s="1"/>
  <c r="G104" i="42" s="1"/>
  <c r="H104" i="42" s="1"/>
  <c r="C101" i="23"/>
  <c r="E101" i="23" s="1"/>
  <c r="C126" i="2"/>
  <c r="C161" i="2"/>
  <c r="C161" i="24"/>
  <c r="C161" i="31"/>
  <c r="C161" i="22"/>
  <c r="E161" i="22" s="1"/>
  <c r="G161" i="22" s="1"/>
  <c r="H161" i="22" s="1"/>
  <c r="C161" i="30"/>
  <c r="E161" i="30" s="1"/>
  <c r="G161" i="30" s="1"/>
  <c r="H161" i="30" s="1"/>
  <c r="C161" i="23"/>
  <c r="E161" i="23" s="1"/>
  <c r="C161" i="32"/>
  <c r="C153" i="2"/>
  <c r="C153" i="22"/>
  <c r="C153" i="30"/>
  <c r="E153" i="30" s="1"/>
  <c r="C153" i="23"/>
  <c r="C153" i="42"/>
  <c r="E153" i="42" s="1"/>
  <c r="G153" i="42" s="1"/>
  <c r="H153" i="42" s="1"/>
  <c r="C153" i="32"/>
  <c r="C153" i="24"/>
  <c r="C136" i="23"/>
  <c r="C136" i="31"/>
  <c r="E136" i="31" s="1"/>
  <c r="G136" i="31" s="1"/>
  <c r="H136" i="31" s="1"/>
  <c r="C304" i="23"/>
  <c r="C312" i="42"/>
  <c r="C312" i="29"/>
  <c r="C178" i="2"/>
  <c r="E178" i="2" s="1"/>
  <c r="C178" i="24"/>
  <c r="C178" i="31"/>
  <c r="E178" i="31" s="1"/>
  <c r="G178" i="31" s="1"/>
  <c r="H178" i="31" s="1"/>
  <c r="C178" i="30"/>
  <c r="C178" i="29"/>
  <c r="E178" i="29" s="1"/>
  <c r="G178" i="29" s="1"/>
  <c r="H178" i="29" s="1"/>
  <c r="C178" i="23"/>
  <c r="C178" i="32"/>
  <c r="C169" i="31"/>
  <c r="C169" i="23"/>
  <c r="C135" i="22"/>
  <c r="C135" i="24"/>
  <c r="C135" i="42"/>
  <c r="C135" i="32"/>
  <c r="C135" i="29"/>
  <c r="E135" i="29" s="1"/>
  <c r="G135" i="29" s="1"/>
  <c r="H135" i="29" s="1"/>
  <c r="C135" i="2"/>
  <c r="C135" i="31"/>
  <c r="C118" i="2"/>
  <c r="E118" i="2" s="1"/>
  <c r="C118" i="24"/>
  <c r="C118" i="42"/>
  <c r="C118" i="31"/>
  <c r="E118" i="31" s="1"/>
  <c r="G118" i="31" s="1"/>
  <c r="H118" i="31" s="1"/>
  <c r="C118" i="32"/>
  <c r="C118" i="30"/>
  <c r="E118" i="30" s="1"/>
  <c r="G118" i="30" s="1"/>
  <c r="H118" i="30" s="1"/>
  <c r="C118" i="22"/>
  <c r="E118" i="22" s="1"/>
  <c r="G118" i="22" s="1"/>
  <c r="H118" i="22" s="1"/>
  <c r="C44" i="2"/>
  <c r="C44" i="29"/>
  <c r="C44" i="42"/>
  <c r="E44" i="42" s="1"/>
  <c r="G44" i="42" s="1"/>
  <c r="H44" i="42" s="1"/>
  <c r="C44" i="24"/>
  <c r="C44" i="31"/>
  <c r="C35" i="2"/>
  <c r="C35" i="30"/>
  <c r="E35" i="30" s="1"/>
  <c r="G35" i="30" s="1"/>
  <c r="H35" i="30" s="1"/>
  <c r="C35" i="31"/>
  <c r="E35" i="31" s="1"/>
  <c r="G35" i="31" s="1"/>
  <c r="H35" i="31" s="1"/>
  <c r="C35" i="29"/>
  <c r="E35" i="29" s="1"/>
  <c r="G35" i="29" s="1"/>
  <c r="H35" i="29" s="1"/>
  <c r="C35" i="23"/>
  <c r="E35" i="23" s="1"/>
  <c r="C35" i="42"/>
  <c r="C35" i="22"/>
  <c r="E35" i="22" s="1"/>
  <c r="G35" i="22" s="1"/>
  <c r="H35" i="22" s="1"/>
  <c r="C26" i="2"/>
  <c r="C26" i="32"/>
  <c r="C26" i="22"/>
  <c r="E26" i="22" s="1"/>
  <c r="G26" i="22" s="1"/>
  <c r="H26" i="22" s="1"/>
  <c r="C26" i="24"/>
  <c r="C26" i="31"/>
  <c r="C26" i="30"/>
  <c r="E26" i="30" s="1"/>
  <c r="G26" i="30" s="1"/>
  <c r="H26" i="30" s="1"/>
  <c r="C26" i="23"/>
  <c r="C17" i="2"/>
  <c r="C17" i="30"/>
  <c r="E17" i="30" s="1"/>
  <c r="C17" i="23"/>
  <c r="C17" i="42"/>
  <c r="E17" i="42" s="1"/>
  <c r="G17" i="42" s="1"/>
  <c r="H17" i="42" s="1"/>
  <c r="C17" i="32"/>
  <c r="C17" i="29"/>
  <c r="E17" i="29" s="1"/>
  <c r="G17" i="29" s="1"/>
  <c r="H17" i="29" s="1"/>
  <c r="C17" i="31"/>
  <c r="E17" i="31" s="1"/>
  <c r="G17" i="31" s="1"/>
  <c r="H17" i="31" s="1"/>
  <c r="C290" i="29"/>
  <c r="E290" i="29" s="1"/>
  <c r="G290" i="29" s="1"/>
  <c r="H290" i="29" s="1"/>
  <c r="C290" i="42"/>
  <c r="E290" i="42" s="1"/>
  <c r="G290" i="42" s="1"/>
  <c r="H290" i="42" s="1"/>
  <c r="C115" i="31"/>
  <c r="E115" i="31" s="1"/>
  <c r="G115" i="31" s="1"/>
  <c r="H115" i="31" s="1"/>
  <c r="C88" i="22"/>
  <c r="E88" i="22" s="1"/>
  <c r="G88" i="22" s="1"/>
  <c r="H88" i="22" s="1"/>
  <c r="C28" i="42"/>
  <c r="C240" i="32"/>
  <c r="C240" i="24"/>
  <c r="C231" i="2"/>
  <c r="C231" i="30"/>
  <c r="C231" i="22"/>
  <c r="C231" i="24"/>
  <c r="C231" i="32"/>
  <c r="C231" i="23"/>
  <c r="C231" i="31"/>
  <c r="C222" i="32"/>
  <c r="E222" i="32" s="1"/>
  <c r="C222" i="23"/>
  <c r="C203" i="2"/>
  <c r="C203" i="23"/>
  <c r="C203" i="42"/>
  <c r="C203" i="29"/>
  <c r="E203" i="29" s="1"/>
  <c r="G203" i="29" s="1"/>
  <c r="H203" i="29" s="1"/>
  <c r="C203" i="30"/>
  <c r="C203" i="31"/>
  <c r="C203" i="22"/>
  <c r="E203" i="22" s="1"/>
  <c r="G203" i="22" s="1"/>
  <c r="H203" i="22" s="1"/>
  <c r="C159" i="42"/>
  <c r="E159" i="42" s="1"/>
  <c r="G159" i="42" s="1"/>
  <c r="H159" i="42" s="1"/>
  <c r="C159" i="24"/>
  <c r="C151" i="2"/>
  <c r="C151" i="42"/>
  <c r="E151" i="42" s="1"/>
  <c r="G151" i="42" s="1"/>
  <c r="H151" i="42" s="1"/>
  <c r="C151" i="32"/>
  <c r="E151" i="32" s="1"/>
  <c r="C151" i="29"/>
  <c r="E151" i="29" s="1"/>
  <c r="G151" i="29" s="1"/>
  <c r="H151" i="29" s="1"/>
  <c r="C151" i="23"/>
  <c r="C151" i="31"/>
  <c r="E151" i="31" s="1"/>
  <c r="G151" i="31" s="1"/>
  <c r="H151" i="31" s="1"/>
  <c r="C151" i="24"/>
  <c r="E151" i="24" s="1"/>
  <c r="C143" i="2"/>
  <c r="C143" i="22"/>
  <c r="E143" i="22" s="1"/>
  <c r="G143" i="22" s="1"/>
  <c r="H143" i="22" s="1"/>
  <c r="C143" i="24"/>
  <c r="C143" i="42"/>
  <c r="E143" i="42" s="1"/>
  <c r="G143" i="42" s="1"/>
  <c r="H143" i="42" s="1"/>
  <c r="C143" i="32"/>
  <c r="C143" i="29"/>
  <c r="E143" i="29" s="1"/>
  <c r="G143" i="29" s="1"/>
  <c r="H143" i="29" s="1"/>
  <c r="C143" i="31"/>
  <c r="E143" i="31" s="1"/>
  <c r="G143" i="31" s="1"/>
  <c r="H143" i="31" s="1"/>
  <c r="E118" i="24"/>
  <c r="C294" i="22"/>
  <c r="C294" i="32"/>
  <c r="E28" i="42"/>
  <c r="G28" i="42" s="1"/>
  <c r="H28" i="42" s="1"/>
  <c r="E169" i="42"/>
  <c r="G169" i="42" s="1"/>
  <c r="H169" i="42" s="1"/>
  <c r="C88" i="31"/>
  <c r="E88" i="31" s="1"/>
  <c r="G88" i="31" s="1"/>
  <c r="H88" i="31" s="1"/>
  <c r="C178" i="22"/>
  <c r="E178" i="22" s="1"/>
  <c r="G178" i="22" s="1"/>
  <c r="H178" i="22" s="1"/>
  <c r="C185" i="32"/>
  <c r="C185" i="29"/>
  <c r="E185" i="29" s="1"/>
  <c r="G185" i="29" s="1"/>
  <c r="H185" i="29" s="1"/>
  <c r="C185" i="30"/>
  <c r="E185" i="30" s="1"/>
  <c r="G185" i="30" s="1"/>
  <c r="H185" i="30" s="1"/>
  <c r="C185" i="23"/>
  <c r="C185" i="22"/>
  <c r="E185" i="22" s="1"/>
  <c r="G185" i="22" s="1"/>
  <c r="H185" i="22" s="1"/>
  <c r="C185" i="2"/>
  <c r="C185" i="24"/>
  <c r="C176" i="2"/>
  <c r="C176" i="30"/>
  <c r="C176" i="22"/>
  <c r="C176" i="23"/>
  <c r="C176" i="42"/>
  <c r="C176" i="32"/>
  <c r="E176" i="32" s="1"/>
  <c r="C176" i="24"/>
  <c r="C167" i="2"/>
  <c r="C167" i="30"/>
  <c r="E167" i="30" s="1"/>
  <c r="G167" i="30" s="1"/>
  <c r="H167" i="30" s="1"/>
  <c r="C167" i="22"/>
  <c r="E167" i="22" s="1"/>
  <c r="G167" i="22" s="1"/>
  <c r="H167" i="22" s="1"/>
  <c r="C167" i="24"/>
  <c r="C167" i="42"/>
  <c r="E167" i="42" s="1"/>
  <c r="G167" i="42" s="1"/>
  <c r="H167" i="42" s="1"/>
  <c r="C167" i="32"/>
  <c r="C167" i="23"/>
  <c r="E167" i="23" s="1"/>
  <c r="C383" i="23"/>
  <c r="C383" i="22"/>
  <c r="E231" i="30"/>
  <c r="G231" i="30" s="1"/>
  <c r="H231" i="30" s="1"/>
  <c r="C178" i="42"/>
  <c r="C249" i="31"/>
  <c r="E249" i="31" s="1"/>
  <c r="G249" i="31" s="1"/>
  <c r="H249" i="31" s="1"/>
  <c r="C265" i="42"/>
  <c r="E265" i="42" s="1"/>
  <c r="G265" i="42" s="1"/>
  <c r="H265" i="42" s="1"/>
  <c r="C265" i="23"/>
  <c r="C265" i="29"/>
  <c r="E265" i="29" s="1"/>
  <c r="G265" i="29" s="1"/>
  <c r="H265" i="29" s="1"/>
  <c r="C265" i="22"/>
  <c r="C265" i="30"/>
  <c r="C265" i="2"/>
  <c r="E265" i="2" s="1"/>
  <c r="C256" i="24"/>
  <c r="C256" i="42"/>
  <c r="E256" i="42" s="1"/>
  <c r="G256" i="42" s="1"/>
  <c r="H256" i="42" s="1"/>
  <c r="C256" i="30"/>
  <c r="C247" i="2"/>
  <c r="E247" i="2" s="1"/>
  <c r="C247" i="31"/>
  <c r="E247" i="31" s="1"/>
  <c r="G247" i="31" s="1"/>
  <c r="H247" i="31" s="1"/>
  <c r="C238" i="2"/>
  <c r="C238" i="31"/>
  <c r="E238" i="31" s="1"/>
  <c r="G238" i="31" s="1"/>
  <c r="H238" i="31" s="1"/>
  <c r="C238" i="30"/>
  <c r="E238" i="30" s="1"/>
  <c r="G238" i="30" s="1"/>
  <c r="H238" i="30" s="1"/>
  <c r="C238" i="32"/>
  <c r="C238" i="23"/>
  <c r="E238" i="23" s="1"/>
  <c r="C238" i="22"/>
  <c r="E238" i="22" s="1"/>
  <c r="G238" i="22" s="1"/>
  <c r="H238" i="22" s="1"/>
  <c r="C238" i="42"/>
  <c r="E238" i="42" s="1"/>
  <c r="G238" i="42" s="1"/>
  <c r="H238" i="42" s="1"/>
  <c r="C228" i="2"/>
  <c r="C228" i="42"/>
  <c r="C219" i="2"/>
  <c r="C219" i="23"/>
  <c r="E219" i="23" s="1"/>
  <c r="C219" i="42"/>
  <c r="C219" i="31"/>
  <c r="C219" i="32"/>
  <c r="C219" i="22"/>
  <c r="C219" i="29"/>
  <c r="E219" i="29" s="1"/>
  <c r="G219" i="29" s="1"/>
  <c r="H219" i="29" s="1"/>
  <c r="C210" i="2"/>
  <c r="C210" i="42"/>
  <c r="C210" i="24"/>
  <c r="E210" i="24" s="1"/>
  <c r="C210" i="31"/>
  <c r="C210" i="22"/>
  <c r="E210" i="22" s="1"/>
  <c r="G210" i="22" s="1"/>
  <c r="H210" i="22" s="1"/>
  <c r="C210" i="29"/>
  <c r="C210" i="23"/>
  <c r="C193" i="2"/>
  <c r="E193" i="2" s="1"/>
  <c r="C193" i="22"/>
  <c r="C193" i="29"/>
  <c r="C193" i="30"/>
  <c r="E193" i="30" s="1"/>
  <c r="G193" i="30" s="1"/>
  <c r="H193" i="30" s="1"/>
  <c r="C193" i="42"/>
  <c r="C193" i="31"/>
  <c r="E193" i="31" s="1"/>
  <c r="G193" i="31" s="1"/>
  <c r="H193" i="31" s="1"/>
  <c r="C193" i="24"/>
  <c r="C302" i="31"/>
  <c r="E153" i="32"/>
  <c r="C128" i="2"/>
  <c r="C128" i="22"/>
  <c r="E128" i="22" s="1"/>
  <c r="G128" i="22" s="1"/>
  <c r="H128" i="22" s="1"/>
  <c r="C19" i="2"/>
  <c r="C19" i="31"/>
  <c r="E19" i="31" s="1"/>
  <c r="G19" i="31" s="1"/>
  <c r="H19" i="31" s="1"/>
  <c r="C19" i="30"/>
  <c r="E19" i="30" s="1"/>
  <c r="G19" i="30" s="1"/>
  <c r="H19" i="30" s="1"/>
  <c r="C19" i="29"/>
  <c r="E19" i="29" s="1"/>
  <c r="G19" i="29" s="1"/>
  <c r="H19" i="29" s="1"/>
  <c r="C19" i="23"/>
  <c r="C19" i="42"/>
  <c r="E19" i="42" s="1"/>
  <c r="G19" i="42" s="1"/>
  <c r="H19" i="42" s="1"/>
  <c r="C19" i="22"/>
  <c r="E19" i="22" s="1"/>
  <c r="G19" i="22" s="1"/>
  <c r="H19" i="22" s="1"/>
  <c r="C358" i="42"/>
  <c r="C358" i="22"/>
  <c r="E358" i="22" s="1"/>
  <c r="G358" i="22" s="1"/>
  <c r="H358" i="22" s="1"/>
  <c r="C322" i="31"/>
  <c r="C322" i="30"/>
  <c r="E203" i="42"/>
  <c r="G203" i="42" s="1"/>
  <c r="H203" i="42" s="1"/>
  <c r="E366" i="42"/>
  <c r="G366" i="42" s="1"/>
  <c r="H366" i="42" s="1"/>
  <c r="E135" i="42"/>
  <c r="G135" i="42" s="1"/>
  <c r="H135" i="42" s="1"/>
  <c r="E219" i="42"/>
  <c r="G219" i="42" s="1"/>
  <c r="H219" i="42" s="1"/>
  <c r="E178" i="42"/>
  <c r="G178" i="42" s="1"/>
  <c r="H178" i="42" s="1"/>
  <c r="E118" i="42"/>
  <c r="G118" i="42" s="1"/>
  <c r="H118" i="42" s="1"/>
  <c r="E316" i="42"/>
  <c r="G316" i="42" s="1"/>
  <c r="H316" i="42" s="1"/>
  <c r="C106" i="2"/>
  <c r="C118" i="29"/>
  <c r="E118" i="29" s="1"/>
  <c r="G118" i="29" s="1"/>
  <c r="H118" i="29" s="1"/>
  <c r="C19" i="32"/>
  <c r="C17" i="22"/>
  <c r="E17" i="22" s="1"/>
  <c r="G17" i="22" s="1"/>
  <c r="H17" i="22" s="1"/>
  <c r="C265" i="31"/>
  <c r="E35" i="42"/>
  <c r="G35" i="42" s="1"/>
  <c r="H35" i="42" s="1"/>
  <c r="E176" i="42"/>
  <c r="G176" i="42" s="1"/>
  <c r="H176" i="42" s="1"/>
  <c r="C98" i="32"/>
  <c r="E135" i="32"/>
  <c r="E207" i="22"/>
  <c r="G207" i="22" s="1"/>
  <c r="H207" i="22" s="1"/>
  <c r="E238" i="2"/>
  <c r="C26" i="42"/>
  <c r="E26" i="42" s="1"/>
  <c r="G26" i="42" s="1"/>
  <c r="H26" i="42" s="1"/>
  <c r="C35" i="24"/>
  <c r="C135" i="30"/>
  <c r="E135" i="30" s="1"/>
  <c r="G135" i="30" s="1"/>
  <c r="H135" i="30" s="1"/>
  <c r="C17" i="24"/>
  <c r="C203" i="24"/>
  <c r="C210" i="30"/>
  <c r="C272" i="2"/>
  <c r="E17" i="2"/>
  <c r="E216" i="22"/>
  <c r="G216" i="22" s="1"/>
  <c r="H216" i="22" s="1"/>
  <c r="E222" i="23"/>
  <c r="E196" i="29"/>
  <c r="G196" i="29" s="1"/>
  <c r="H196" i="29" s="1"/>
  <c r="E231" i="22"/>
  <c r="G231" i="22" s="1"/>
  <c r="H231" i="22" s="1"/>
  <c r="E210" i="23"/>
  <c r="C123" i="22"/>
  <c r="E123" i="22" s="1"/>
  <c r="G123" i="22" s="1"/>
  <c r="H123" i="22" s="1"/>
  <c r="C34" i="23"/>
  <c r="C50" i="23"/>
  <c r="C23" i="23"/>
  <c r="E23" i="23" s="1"/>
  <c r="C25" i="24"/>
  <c r="C43" i="22"/>
  <c r="E43" i="22" s="1"/>
  <c r="G43" i="22" s="1"/>
  <c r="H43" i="22" s="1"/>
  <c r="C131" i="22"/>
  <c r="E131" i="22" s="1"/>
  <c r="C139" i="22"/>
  <c r="E139" i="22" s="1"/>
  <c r="G139" i="22" s="1"/>
  <c r="H139" i="22" s="1"/>
  <c r="C163" i="22"/>
  <c r="E163" i="22" s="1"/>
  <c r="C175" i="32"/>
  <c r="C156" i="23"/>
  <c r="C126" i="23"/>
  <c r="C134" i="23"/>
  <c r="C190" i="42"/>
  <c r="C207" i="23"/>
  <c r="C184" i="29"/>
  <c r="E184" i="29" s="1"/>
  <c r="G184" i="29" s="1"/>
  <c r="H184" i="29" s="1"/>
  <c r="C216" i="32"/>
  <c r="C250" i="23"/>
  <c r="E375" i="22"/>
  <c r="G375" i="22" s="1"/>
  <c r="H375" i="22" s="1"/>
  <c r="E383" i="22"/>
  <c r="G383" i="22" s="1"/>
  <c r="H383" i="22" s="1"/>
  <c r="E382" i="22"/>
  <c r="G382" i="22" s="1"/>
  <c r="H382" i="22" s="1"/>
  <c r="C380" i="30"/>
  <c r="C361" i="22"/>
  <c r="E361" i="22" s="1"/>
  <c r="G361" i="22" s="1"/>
  <c r="H361" i="22" s="1"/>
  <c r="C338" i="2"/>
  <c r="C338" i="23"/>
  <c r="C276" i="30"/>
  <c r="C351" i="24"/>
  <c r="C316" i="32"/>
  <c r="E176" i="30"/>
  <c r="G176" i="30" s="1"/>
  <c r="H176" i="30" s="1"/>
  <c r="E216" i="29"/>
  <c r="G216" i="29" s="1"/>
  <c r="H216" i="29" s="1"/>
  <c r="E193" i="29"/>
  <c r="G193" i="29" s="1"/>
  <c r="H193" i="29" s="1"/>
  <c r="E185" i="32"/>
  <c r="E199" i="30"/>
  <c r="C262" i="32"/>
  <c r="E366" i="23"/>
  <c r="E351" i="22"/>
  <c r="G351" i="22" s="1"/>
  <c r="H351" i="22" s="1"/>
  <c r="E361" i="29"/>
  <c r="G361" i="29" s="1"/>
  <c r="H361" i="29" s="1"/>
  <c r="C380" i="29"/>
  <c r="E380" i="29" s="1"/>
  <c r="G380" i="29" s="1"/>
  <c r="H380" i="29" s="1"/>
  <c r="C361" i="32"/>
  <c r="C338" i="22"/>
  <c r="E338" i="22" s="1"/>
  <c r="G338" i="22" s="1"/>
  <c r="H338" i="22" s="1"/>
  <c r="C386" i="2"/>
  <c r="C276" i="42"/>
  <c r="E276" i="42" s="1"/>
  <c r="G276" i="42" s="1"/>
  <c r="H276" i="42" s="1"/>
  <c r="C351" i="32"/>
  <c r="C316" i="24"/>
  <c r="C375" i="31"/>
  <c r="E375" i="31" s="1"/>
  <c r="G375" i="31" s="1"/>
  <c r="H375" i="31" s="1"/>
  <c r="E118" i="23"/>
  <c r="E151" i="23"/>
  <c r="E184" i="24"/>
  <c r="E203" i="24"/>
  <c r="E217" i="22"/>
  <c r="G217" i="22" s="1"/>
  <c r="H217" i="22" s="1"/>
  <c r="E223" i="29"/>
  <c r="G223" i="29" s="1"/>
  <c r="H223" i="29" s="1"/>
  <c r="E242" i="30"/>
  <c r="G242" i="30" s="1"/>
  <c r="H242" i="30" s="1"/>
  <c r="E256" i="24"/>
  <c r="E265" i="23"/>
  <c r="C123" i="24"/>
  <c r="C34" i="31"/>
  <c r="E34" i="31" s="1"/>
  <c r="G34" i="31" s="1"/>
  <c r="H34" i="31" s="1"/>
  <c r="C50" i="31"/>
  <c r="E50" i="31" s="1"/>
  <c r="G50" i="31" s="1"/>
  <c r="H50" i="31" s="1"/>
  <c r="C23" i="42"/>
  <c r="E23" i="42" s="1"/>
  <c r="G23" i="42" s="1"/>
  <c r="H23" i="42" s="1"/>
  <c r="C25" i="42"/>
  <c r="C43" i="23"/>
  <c r="C131" i="23"/>
  <c r="C139" i="23"/>
  <c r="C163" i="23"/>
  <c r="C156" i="31"/>
  <c r="C126" i="42"/>
  <c r="E126" i="42" s="1"/>
  <c r="G126" i="42" s="1"/>
  <c r="H126" i="42" s="1"/>
  <c r="C134" i="42"/>
  <c r="E134" i="42" s="1"/>
  <c r="G134" i="42" s="1"/>
  <c r="H134" i="42" s="1"/>
  <c r="C190" i="24"/>
  <c r="C199" i="24"/>
  <c r="E199" i="24" s="1"/>
  <c r="C184" i="22"/>
  <c r="C216" i="31"/>
  <c r="C234" i="24"/>
  <c r="C246" i="22"/>
  <c r="E246" i="22" s="1"/>
  <c r="G246" i="22" s="1"/>
  <c r="H246" i="22" s="1"/>
  <c r="C251" i="22"/>
  <c r="E251" i="22" s="1"/>
  <c r="G251" i="22" s="1"/>
  <c r="H251" i="22" s="1"/>
  <c r="E342" i="32"/>
  <c r="E338" i="30"/>
  <c r="G338" i="30" s="1"/>
  <c r="H338" i="30" s="1"/>
  <c r="C380" i="23"/>
  <c r="E380" i="23" s="1"/>
  <c r="C361" i="42"/>
  <c r="E361" i="42" s="1"/>
  <c r="G361" i="42" s="1"/>
  <c r="H361" i="42" s="1"/>
  <c r="C338" i="31"/>
  <c r="C386" i="22"/>
  <c r="E386" i="22" s="1"/>
  <c r="G386" i="22" s="1"/>
  <c r="H386" i="22" s="1"/>
  <c r="C351" i="42"/>
  <c r="E351" i="42" s="1"/>
  <c r="G351" i="42" s="1"/>
  <c r="H351" i="42" s="1"/>
  <c r="C316" i="30"/>
  <c r="E316" i="30" s="1"/>
  <c r="G316" i="30" s="1"/>
  <c r="H316" i="30" s="1"/>
  <c r="C375" i="32"/>
  <c r="E276" i="22"/>
  <c r="G276" i="22" s="1"/>
  <c r="H276" i="22" s="1"/>
  <c r="E342" i="22"/>
  <c r="G342" i="22" s="1"/>
  <c r="H342" i="22" s="1"/>
  <c r="E316" i="23"/>
  <c r="E122" i="30"/>
  <c r="G122" i="30" s="1"/>
  <c r="H122" i="30" s="1"/>
  <c r="E135" i="22"/>
  <c r="G135" i="22" s="1"/>
  <c r="H135" i="22" s="1"/>
  <c r="E161" i="32"/>
  <c r="E152" i="30"/>
  <c r="G152" i="30" s="1"/>
  <c r="H152" i="30" s="1"/>
  <c r="E147" i="24"/>
  <c r="E200" i="24"/>
  <c r="E192" i="22"/>
  <c r="G192" i="22" s="1"/>
  <c r="H192" i="22" s="1"/>
  <c r="E203" i="31"/>
  <c r="G203" i="31" s="1"/>
  <c r="H203" i="31" s="1"/>
  <c r="E210" i="29"/>
  <c r="G210" i="29" s="1"/>
  <c r="H210" i="29" s="1"/>
  <c r="E256" i="30"/>
  <c r="G256" i="30" s="1"/>
  <c r="H256" i="30" s="1"/>
  <c r="E190" i="2"/>
  <c r="C123" i="23"/>
  <c r="C34" i="22"/>
  <c r="C50" i="22"/>
  <c r="E50" i="22" s="1"/>
  <c r="G50" i="22" s="1"/>
  <c r="H50" i="22" s="1"/>
  <c r="C23" i="22"/>
  <c r="C25" i="30"/>
  <c r="E25" i="30" s="1"/>
  <c r="G25" i="30" s="1"/>
  <c r="H25" i="30" s="1"/>
  <c r="C43" i="30"/>
  <c r="E43" i="30" s="1"/>
  <c r="G43" i="30" s="1"/>
  <c r="H43" i="30" s="1"/>
  <c r="C131" i="31"/>
  <c r="C139" i="31"/>
  <c r="C163" i="30"/>
  <c r="E163" i="30" s="1"/>
  <c r="G163" i="30" s="1"/>
  <c r="H163" i="30" s="1"/>
  <c r="C175" i="24"/>
  <c r="C156" i="22"/>
  <c r="E156" i="22" s="1"/>
  <c r="G156" i="22" s="1"/>
  <c r="H156" i="22" s="1"/>
  <c r="C126" i="22"/>
  <c r="E126" i="22" s="1"/>
  <c r="G126" i="22" s="1"/>
  <c r="H126" i="22" s="1"/>
  <c r="C134" i="22"/>
  <c r="E134" i="22" s="1"/>
  <c r="G134" i="22" s="1"/>
  <c r="H134" i="22" s="1"/>
  <c r="C166" i="32"/>
  <c r="C190" i="29"/>
  <c r="E190" i="29" s="1"/>
  <c r="G190" i="29" s="1"/>
  <c r="H190" i="29" s="1"/>
  <c r="C184" i="30"/>
  <c r="E184" i="30" s="1"/>
  <c r="G184" i="30" s="1"/>
  <c r="H184" i="30" s="1"/>
  <c r="C192" i="29"/>
  <c r="E192" i="29" s="1"/>
  <c r="G192" i="29" s="1"/>
  <c r="H192" i="29" s="1"/>
  <c r="C216" i="23"/>
  <c r="E216" i="23" s="1"/>
  <c r="C246" i="32"/>
  <c r="C259" i="24"/>
  <c r="E300" i="22"/>
  <c r="G300" i="22" s="1"/>
  <c r="H300" i="22" s="1"/>
  <c r="E279" i="29"/>
  <c r="G279" i="29" s="1"/>
  <c r="H279" i="29" s="1"/>
  <c r="C380" i="2"/>
  <c r="C380" i="42"/>
  <c r="E380" i="42" s="1"/>
  <c r="G380" i="42" s="1"/>
  <c r="H380" i="42" s="1"/>
  <c r="C361" i="2"/>
  <c r="E361" i="2" s="1"/>
  <c r="C361" i="23"/>
  <c r="E361" i="23" s="1"/>
  <c r="C338" i="32"/>
  <c r="E338" i="32" s="1"/>
  <c r="C386" i="23"/>
  <c r="C351" i="2"/>
  <c r="C351" i="23"/>
  <c r="C316" i="29"/>
  <c r="E158" i="23"/>
  <c r="E124" i="23"/>
  <c r="E28" i="32"/>
  <c r="E153" i="29"/>
  <c r="G153" i="29" s="1"/>
  <c r="H153" i="29" s="1"/>
  <c r="E232" i="23"/>
  <c r="E192" i="31"/>
  <c r="G192" i="31" s="1"/>
  <c r="H192" i="31" s="1"/>
  <c r="E219" i="22"/>
  <c r="G219" i="22" s="1"/>
  <c r="H219" i="22" s="1"/>
  <c r="E211" i="31"/>
  <c r="G211" i="31" s="1"/>
  <c r="H211" i="31" s="1"/>
  <c r="E238" i="29"/>
  <c r="G238" i="29" s="1"/>
  <c r="H238" i="29" s="1"/>
  <c r="E202" i="30"/>
  <c r="G202" i="30" s="1"/>
  <c r="H202" i="30" s="1"/>
  <c r="C123" i="30"/>
  <c r="E123" i="30" s="1"/>
  <c r="G123" i="30" s="1"/>
  <c r="H123" i="30" s="1"/>
  <c r="C50" i="32"/>
  <c r="E50" i="32" s="1"/>
  <c r="C23" i="30"/>
  <c r="E23" i="30" s="1"/>
  <c r="G23" i="30" s="1"/>
  <c r="H23" i="30" s="1"/>
  <c r="C25" i="22"/>
  <c r="E25" i="22" s="1"/>
  <c r="G25" i="22" s="1"/>
  <c r="H25" i="22" s="1"/>
  <c r="C43" i="31"/>
  <c r="E43" i="31" s="1"/>
  <c r="G43" i="31" s="1"/>
  <c r="H43" i="31" s="1"/>
  <c r="C131" i="30"/>
  <c r="E131" i="30" s="1"/>
  <c r="G131" i="30" s="1"/>
  <c r="C139" i="30"/>
  <c r="E139" i="30" s="1"/>
  <c r="G139" i="30" s="1"/>
  <c r="H139" i="30" s="1"/>
  <c r="C163" i="31"/>
  <c r="C175" i="22"/>
  <c r="E175" i="22" s="1"/>
  <c r="G175" i="22" s="1"/>
  <c r="H175" i="22" s="1"/>
  <c r="C156" i="30"/>
  <c r="E156" i="30" s="1"/>
  <c r="G156" i="30" s="1"/>
  <c r="H156" i="30" s="1"/>
  <c r="C134" i="30"/>
  <c r="E134" i="30" s="1"/>
  <c r="G134" i="30" s="1"/>
  <c r="H134" i="30" s="1"/>
  <c r="C190" i="32"/>
  <c r="C184" i="32"/>
  <c r="C216" i="30"/>
  <c r="E216" i="30" s="1"/>
  <c r="G216" i="30" s="1"/>
  <c r="H216" i="30" s="1"/>
  <c r="C264" i="24"/>
  <c r="E298" i="23"/>
  <c r="E268" i="22"/>
  <c r="G268" i="22" s="1"/>
  <c r="H268" i="22" s="1"/>
  <c r="E271" i="31"/>
  <c r="G271" i="31" s="1"/>
  <c r="H271" i="31" s="1"/>
  <c r="E271" i="30"/>
  <c r="G271" i="30" s="1"/>
  <c r="H271" i="30" s="1"/>
  <c r="E292" i="29"/>
  <c r="G292" i="29" s="1"/>
  <c r="H292" i="29" s="1"/>
  <c r="E338" i="2"/>
  <c r="E279" i="32"/>
  <c r="F10" i="37"/>
  <c r="D10" i="42" s="1"/>
  <c r="F3" i="37"/>
  <c r="D3" i="42" s="1"/>
  <c r="F8" i="37"/>
  <c r="D8" i="42" s="1"/>
  <c r="F7" i="37"/>
  <c r="D7" i="42" s="1"/>
  <c r="C358" i="31"/>
  <c r="E358" i="31" s="1"/>
  <c r="G358" i="31" s="1"/>
  <c r="H358" i="31" s="1"/>
  <c r="C383" i="24"/>
  <c r="E383" i="24" s="1"/>
  <c r="E345" i="31"/>
  <c r="G345" i="31" s="1"/>
  <c r="H345" i="31" s="1"/>
  <c r="C358" i="2"/>
  <c r="C346" i="24"/>
  <c r="C383" i="31"/>
  <c r="C358" i="24"/>
  <c r="C346" i="42"/>
  <c r="E346" i="42" s="1"/>
  <c r="G346" i="42" s="1"/>
  <c r="H346" i="42" s="1"/>
  <c r="C383" i="42"/>
  <c r="E383" i="42" s="1"/>
  <c r="G383" i="42" s="1"/>
  <c r="H383" i="42" s="1"/>
  <c r="E380" i="31"/>
  <c r="G380" i="31" s="1"/>
  <c r="H380" i="31" s="1"/>
  <c r="C358" i="30"/>
  <c r="C346" i="29"/>
  <c r="E346" i="29" s="1"/>
  <c r="G346" i="29" s="1"/>
  <c r="H346" i="29" s="1"/>
  <c r="C383" i="29"/>
  <c r="E383" i="29" s="1"/>
  <c r="G383" i="29" s="1"/>
  <c r="H383" i="29" s="1"/>
  <c r="E375" i="42"/>
  <c r="G375" i="42" s="1"/>
  <c r="H375" i="42" s="1"/>
  <c r="E377" i="30"/>
  <c r="G377" i="30" s="1"/>
  <c r="H377" i="30" s="1"/>
  <c r="C358" i="23"/>
  <c r="C358" i="32"/>
  <c r="E358" i="32" s="1"/>
  <c r="E358" i="42"/>
  <c r="E346" i="31"/>
  <c r="G346" i="31" s="1"/>
  <c r="H346" i="31" s="1"/>
  <c r="C383" i="2"/>
  <c r="E220" i="31"/>
  <c r="G220" i="31" s="1"/>
  <c r="H220" i="31" s="1"/>
  <c r="E202" i="42"/>
  <c r="E228" i="42"/>
  <c r="G228" i="42" s="1"/>
  <c r="H228" i="42" s="1"/>
  <c r="E300" i="42"/>
  <c r="G300" i="42" s="1"/>
  <c r="H300" i="42" s="1"/>
  <c r="C111" i="22"/>
  <c r="E111" i="22" s="1"/>
  <c r="G111" i="22" s="1"/>
  <c r="H111" i="22" s="1"/>
  <c r="E118" i="32"/>
  <c r="E150" i="2"/>
  <c r="E265" i="31"/>
  <c r="G265" i="31" s="1"/>
  <c r="H265" i="31" s="1"/>
  <c r="E198" i="2"/>
  <c r="C120" i="42"/>
  <c r="E120" i="42" s="1"/>
  <c r="G120" i="42" s="1"/>
  <c r="H120" i="42" s="1"/>
  <c r="C47" i="22"/>
  <c r="E47" i="22" s="1"/>
  <c r="G47" i="22" s="1"/>
  <c r="H47" i="22" s="1"/>
  <c r="C128" i="30"/>
  <c r="C30" i="32"/>
  <c r="C150" i="30"/>
  <c r="E150" i="30" s="1"/>
  <c r="G150" i="30" s="1"/>
  <c r="H150" i="30" s="1"/>
  <c r="C166" i="42"/>
  <c r="E166" i="42" s="1"/>
  <c r="G166" i="42" s="1"/>
  <c r="H166" i="42" s="1"/>
  <c r="C198" i="31"/>
  <c r="C235" i="22"/>
  <c r="C228" i="22"/>
  <c r="E228" i="22" s="1"/>
  <c r="G228" i="22" s="1"/>
  <c r="H228" i="22" s="1"/>
  <c r="C212" i="22"/>
  <c r="C262" i="42"/>
  <c r="E262" i="42" s="1"/>
  <c r="G262" i="42" s="1"/>
  <c r="H262" i="42" s="1"/>
  <c r="E304" i="29"/>
  <c r="G304" i="29" s="1"/>
  <c r="H304" i="29" s="1"/>
  <c r="E288" i="31"/>
  <c r="G288" i="31" s="1"/>
  <c r="H288" i="31" s="1"/>
  <c r="C272" i="30"/>
  <c r="C304" i="2"/>
  <c r="C304" i="31"/>
  <c r="C312" i="23"/>
  <c r="C294" i="42"/>
  <c r="C298" i="32"/>
  <c r="C322" i="22"/>
  <c r="E136" i="42"/>
  <c r="G136" i="42" s="1"/>
  <c r="H136" i="42" s="1"/>
  <c r="E312" i="42"/>
  <c r="G312" i="42" s="1"/>
  <c r="H312" i="42" s="1"/>
  <c r="E33" i="22"/>
  <c r="G33" i="22" s="1"/>
  <c r="H33" i="22" s="1"/>
  <c r="E164" i="31"/>
  <c r="G164" i="31" s="1"/>
  <c r="H164" i="31" s="1"/>
  <c r="E152" i="22"/>
  <c r="G152" i="22" s="1"/>
  <c r="H152" i="22" s="1"/>
  <c r="E196" i="24"/>
  <c r="C120" i="24"/>
  <c r="C128" i="31"/>
  <c r="C14" i="30"/>
  <c r="E14" i="30" s="1"/>
  <c r="C38" i="42"/>
  <c r="C150" i="31"/>
  <c r="C182" i="30"/>
  <c r="E182" i="30" s="1"/>
  <c r="G182" i="30" s="1"/>
  <c r="H182" i="30" s="1"/>
  <c r="C198" i="24"/>
  <c r="C235" i="23"/>
  <c r="E235" i="23" s="1"/>
  <c r="C228" i="24"/>
  <c r="C212" i="30"/>
  <c r="E212" i="30" s="1"/>
  <c r="G212" i="30" s="1"/>
  <c r="H212" i="30" s="1"/>
  <c r="C262" i="29"/>
  <c r="E262" i="29" s="1"/>
  <c r="G262" i="29" s="1"/>
  <c r="H262" i="29" s="1"/>
  <c r="C243" i="30"/>
  <c r="E243" i="30" s="1"/>
  <c r="G243" i="30" s="1"/>
  <c r="H243" i="30" s="1"/>
  <c r="E282" i="29"/>
  <c r="G282" i="29" s="1"/>
  <c r="H282" i="29" s="1"/>
  <c r="E321" i="32"/>
  <c r="E300" i="2"/>
  <c r="E316" i="22"/>
  <c r="G316" i="22" s="1"/>
  <c r="H316" i="22" s="1"/>
  <c r="C272" i="22"/>
  <c r="C304" i="24"/>
  <c r="C312" i="2"/>
  <c r="C312" i="31"/>
  <c r="C298" i="42"/>
  <c r="C322" i="24"/>
  <c r="E112" i="42"/>
  <c r="E190" i="42"/>
  <c r="G190" i="42" s="1"/>
  <c r="H190" i="42" s="1"/>
  <c r="C105" i="24"/>
  <c r="C101" i="30"/>
  <c r="E101" i="30" s="1"/>
  <c r="G101" i="30" s="1"/>
  <c r="H101" i="30" s="1"/>
  <c r="C98" i="31"/>
  <c r="E98" i="31" s="1"/>
  <c r="G98" i="31" s="1"/>
  <c r="H98" i="31" s="1"/>
  <c r="E150" i="22"/>
  <c r="G150" i="22" s="1"/>
  <c r="H150" i="22" s="1"/>
  <c r="E126" i="23"/>
  <c r="E170" i="2"/>
  <c r="E200" i="31"/>
  <c r="G200" i="31" s="1"/>
  <c r="H200" i="31" s="1"/>
  <c r="E198" i="32"/>
  <c r="E215" i="23"/>
  <c r="C120" i="23"/>
  <c r="E120" i="23" s="1"/>
  <c r="C128" i="24"/>
  <c r="C174" i="24"/>
  <c r="E174" i="24" s="1"/>
  <c r="C14" i="32"/>
  <c r="E14" i="32" s="1"/>
  <c r="C150" i="23"/>
  <c r="E150" i="23" s="1"/>
  <c r="C182" i="32"/>
  <c r="E182" i="32" s="1"/>
  <c r="C198" i="42"/>
  <c r="E198" i="42" s="1"/>
  <c r="C235" i="32"/>
  <c r="C228" i="31"/>
  <c r="E228" i="31" s="1"/>
  <c r="G228" i="31" s="1"/>
  <c r="H228" i="31" s="1"/>
  <c r="C212" i="29"/>
  <c r="E212" i="29" s="1"/>
  <c r="G212" i="29" s="1"/>
  <c r="H212" i="29" s="1"/>
  <c r="C262" i="30"/>
  <c r="E262" i="30" s="1"/>
  <c r="G262" i="30" s="1"/>
  <c r="H262" i="30" s="1"/>
  <c r="C262" i="23"/>
  <c r="E262" i="23" s="1"/>
  <c r="C243" i="22"/>
  <c r="E298" i="22"/>
  <c r="G298" i="22" s="1"/>
  <c r="H298" i="22" s="1"/>
  <c r="C272" i="32"/>
  <c r="C304" i="30"/>
  <c r="C312" i="24"/>
  <c r="C298" i="29"/>
  <c r="C322" i="32"/>
  <c r="E223" i="42"/>
  <c r="G223" i="42" s="1"/>
  <c r="H223" i="42" s="1"/>
  <c r="C105" i="29"/>
  <c r="E105" i="29" s="1"/>
  <c r="G105" i="29" s="1"/>
  <c r="H105" i="29" s="1"/>
  <c r="E135" i="23"/>
  <c r="E124" i="22"/>
  <c r="G124" i="22" s="1"/>
  <c r="H124" i="22" s="1"/>
  <c r="E235" i="22"/>
  <c r="G235" i="22" s="1"/>
  <c r="E203" i="30"/>
  <c r="G203" i="30" s="1"/>
  <c r="H203" i="30" s="1"/>
  <c r="E188" i="31"/>
  <c r="G188" i="31" s="1"/>
  <c r="H188" i="31" s="1"/>
  <c r="E262" i="31"/>
  <c r="G262" i="31" s="1"/>
  <c r="H262" i="31" s="1"/>
  <c r="E226" i="2"/>
  <c r="C120" i="22"/>
  <c r="E120" i="22" s="1"/>
  <c r="G120" i="22" s="1"/>
  <c r="H120" i="22" s="1"/>
  <c r="C128" i="29"/>
  <c r="E128" i="29" s="1"/>
  <c r="G128" i="29" s="1"/>
  <c r="H128" i="29" s="1"/>
  <c r="C174" i="23"/>
  <c r="E174" i="23" s="1"/>
  <c r="C142" i="30"/>
  <c r="E142" i="30" s="1"/>
  <c r="G142" i="30" s="1"/>
  <c r="H142" i="30" s="1"/>
  <c r="C150" i="29"/>
  <c r="E150" i="29" s="1"/>
  <c r="G150" i="29" s="1"/>
  <c r="H150" i="29" s="1"/>
  <c r="C198" i="22"/>
  <c r="E198" i="22" s="1"/>
  <c r="G198" i="22" s="1"/>
  <c r="H198" i="22" s="1"/>
  <c r="C235" i="30"/>
  <c r="E235" i="30" s="1"/>
  <c r="G235" i="30" s="1"/>
  <c r="H235" i="30" s="1"/>
  <c r="C228" i="30"/>
  <c r="E228" i="30" s="1"/>
  <c r="G228" i="30" s="1"/>
  <c r="H228" i="30" s="1"/>
  <c r="C212" i="24"/>
  <c r="C262" i="2"/>
  <c r="E262" i="2" s="1"/>
  <c r="C243" i="29"/>
  <c r="C272" i="42"/>
  <c r="E272" i="42" s="1"/>
  <c r="G272" i="42" s="1"/>
  <c r="H272" i="42" s="1"/>
  <c r="C304" i="22"/>
  <c r="C312" i="30"/>
  <c r="C322" i="42"/>
  <c r="E322" i="42" s="1"/>
  <c r="G322" i="42" s="1"/>
  <c r="H322" i="42" s="1"/>
  <c r="E217" i="42"/>
  <c r="C105" i="42"/>
  <c r="E105" i="42" s="1"/>
  <c r="G105" i="42" s="1"/>
  <c r="H105" i="42" s="1"/>
  <c r="C101" i="29"/>
  <c r="E101" i="29" s="1"/>
  <c r="G101" i="29" s="1"/>
  <c r="H101" i="29" s="1"/>
  <c r="C98" i="42"/>
  <c r="E98" i="42" s="1"/>
  <c r="G98" i="42" s="1"/>
  <c r="H98" i="42" s="1"/>
  <c r="C88" i="30"/>
  <c r="E88" i="30" s="1"/>
  <c r="G88" i="30" s="1"/>
  <c r="H88" i="30" s="1"/>
  <c r="C75" i="32"/>
  <c r="E39" i="31"/>
  <c r="G39" i="31" s="1"/>
  <c r="H39" i="31" s="1"/>
  <c r="E153" i="23"/>
  <c r="E176" i="23"/>
  <c r="E144" i="23"/>
  <c r="E137" i="2"/>
  <c r="E130" i="2"/>
  <c r="E34" i="2"/>
  <c r="E216" i="31"/>
  <c r="G216" i="31" s="1"/>
  <c r="H216" i="31" s="1"/>
  <c r="E204" i="22"/>
  <c r="G204" i="22" s="1"/>
  <c r="H204" i="22" s="1"/>
  <c r="E226" i="31"/>
  <c r="G226" i="31" s="1"/>
  <c r="H226" i="31" s="1"/>
  <c r="E233" i="2"/>
  <c r="C120" i="29"/>
  <c r="E120" i="29" s="1"/>
  <c r="G120" i="29" s="1"/>
  <c r="H120" i="29" s="1"/>
  <c r="C128" i="32"/>
  <c r="E128" i="32" s="1"/>
  <c r="C22" i="30"/>
  <c r="E22" i="30" s="1"/>
  <c r="G22" i="30" s="1"/>
  <c r="H22" i="30" s="1"/>
  <c r="C142" i="32"/>
  <c r="E142" i="32" s="1"/>
  <c r="C150" i="32"/>
  <c r="E150" i="32" s="1"/>
  <c r="C198" i="30"/>
  <c r="E198" i="30" s="1"/>
  <c r="G198" i="30" s="1"/>
  <c r="H198" i="30" s="1"/>
  <c r="C235" i="31"/>
  <c r="C228" i="23"/>
  <c r="C188" i="42"/>
  <c r="E188" i="42" s="1"/>
  <c r="G188" i="42" s="1"/>
  <c r="H188" i="42" s="1"/>
  <c r="C212" i="31"/>
  <c r="C262" i="22"/>
  <c r="E262" i="22" s="1"/>
  <c r="G262" i="22" s="1"/>
  <c r="H262" i="22" s="1"/>
  <c r="E298" i="29"/>
  <c r="G298" i="29" s="1"/>
  <c r="H298" i="29" s="1"/>
  <c r="C272" i="29"/>
  <c r="E272" i="29" s="1"/>
  <c r="G272" i="29" s="1"/>
  <c r="H272" i="29" s="1"/>
  <c r="C304" i="32"/>
  <c r="C312" i="22"/>
  <c r="C298" i="2"/>
  <c r="C298" i="31"/>
  <c r="E298" i="31" s="1"/>
  <c r="G298" i="31" s="1"/>
  <c r="H298" i="31" s="1"/>
  <c r="C322" i="29"/>
  <c r="E294" i="42"/>
  <c r="G294" i="42" s="1"/>
  <c r="H294" i="42" s="1"/>
  <c r="E278" i="32"/>
  <c r="C105" i="23"/>
  <c r="C102" i="24"/>
  <c r="C92" i="24"/>
  <c r="E23" i="24"/>
  <c r="E37" i="23"/>
  <c r="E156" i="31"/>
  <c r="G156" i="31" s="1"/>
  <c r="H156" i="31" s="1"/>
  <c r="E128" i="30"/>
  <c r="E232" i="31"/>
  <c r="G232" i="31" s="1"/>
  <c r="H232" i="31" s="1"/>
  <c r="E212" i="22"/>
  <c r="G212" i="22" s="1"/>
  <c r="H212" i="22" s="1"/>
  <c r="E210" i="30"/>
  <c r="G210" i="30" s="1"/>
  <c r="H210" i="30" s="1"/>
  <c r="E243" i="22"/>
  <c r="G243" i="22" s="1"/>
  <c r="H243" i="22" s="1"/>
  <c r="E264" i="22"/>
  <c r="G264" i="22" s="1"/>
  <c r="H264" i="22" s="1"/>
  <c r="E210" i="2"/>
  <c r="C120" i="30"/>
  <c r="E120" i="30" s="1"/>
  <c r="G120" i="30" s="1"/>
  <c r="H120" i="30" s="1"/>
  <c r="C128" i="42"/>
  <c r="E128" i="42" s="1"/>
  <c r="G128" i="42" s="1"/>
  <c r="H128" i="42" s="1"/>
  <c r="C22" i="32"/>
  <c r="E22" i="32" s="1"/>
  <c r="C150" i="42"/>
  <c r="E150" i="42" s="1"/>
  <c r="G150" i="42" s="1"/>
  <c r="H150" i="42" s="1"/>
  <c r="C198" i="23"/>
  <c r="E198" i="23" s="1"/>
  <c r="C235" i="29"/>
  <c r="E235" i="29" s="1"/>
  <c r="G235" i="29" s="1"/>
  <c r="H235" i="29" s="1"/>
  <c r="C228" i="29"/>
  <c r="E228" i="29" s="1"/>
  <c r="G228" i="29" s="1"/>
  <c r="H228" i="29" s="1"/>
  <c r="C188" i="23"/>
  <c r="E188" i="23" s="1"/>
  <c r="C212" i="42"/>
  <c r="E212" i="42" s="1"/>
  <c r="G212" i="42" s="1"/>
  <c r="H212" i="42" s="1"/>
  <c r="C262" i="24"/>
  <c r="C15" i="2"/>
  <c r="E340" i="30"/>
  <c r="G340" i="30" s="1"/>
  <c r="H340" i="30" s="1"/>
  <c r="E292" i="24"/>
  <c r="C272" i="23"/>
  <c r="C304" i="42"/>
  <c r="E304" i="42" s="1"/>
  <c r="G304" i="42" s="1"/>
  <c r="H304" i="42" s="1"/>
  <c r="C312" i="32"/>
  <c r="C298" i="30"/>
  <c r="E298" i="30" s="1"/>
  <c r="G298" i="30" s="1"/>
  <c r="H298" i="30" s="1"/>
  <c r="C322" i="23"/>
  <c r="E224" i="42"/>
  <c r="G224" i="42" s="1"/>
  <c r="H224" i="42" s="1"/>
  <c r="E195" i="42"/>
  <c r="G195" i="42" s="1"/>
  <c r="H195" i="42" s="1"/>
  <c r="E172" i="42"/>
  <c r="G172" i="42" s="1"/>
  <c r="H172" i="42" s="1"/>
  <c r="C112" i="32"/>
  <c r="C105" i="2"/>
  <c r="C102" i="32"/>
  <c r="C97" i="22"/>
  <c r="E97" i="22" s="1"/>
  <c r="G97" i="22" s="1"/>
  <c r="H97" i="22" s="1"/>
  <c r="C92" i="23"/>
  <c r="E92" i="23" s="1"/>
  <c r="E166" i="32"/>
  <c r="E134" i="23"/>
  <c r="E129" i="23"/>
  <c r="E119" i="32"/>
  <c r="E15" i="23"/>
  <c r="E25" i="23"/>
  <c r="E158" i="2"/>
  <c r="E198" i="31"/>
  <c r="G198" i="31" s="1"/>
  <c r="H198" i="31" s="1"/>
  <c r="E212" i="31"/>
  <c r="G212" i="31" s="1"/>
  <c r="H212" i="31" s="1"/>
  <c r="E252" i="31"/>
  <c r="G252" i="31" s="1"/>
  <c r="H252" i="31" s="1"/>
  <c r="E217" i="2"/>
  <c r="C120" i="32"/>
  <c r="C128" i="23"/>
  <c r="E128" i="23" s="1"/>
  <c r="C150" i="24"/>
  <c r="E150" i="24" s="1"/>
  <c r="C198" i="29"/>
  <c r="E198" i="29" s="1"/>
  <c r="G198" i="29" s="1"/>
  <c r="H198" i="29" s="1"/>
  <c r="C235" i="42"/>
  <c r="E235" i="42" s="1"/>
  <c r="G235" i="42" s="1"/>
  <c r="H235" i="42" s="1"/>
  <c r="C228" i="32"/>
  <c r="C212" i="32"/>
  <c r="E212" i="32" s="1"/>
  <c r="E322" i="29"/>
  <c r="G322" i="29" s="1"/>
  <c r="H322" i="29" s="1"/>
  <c r="E322" i="22"/>
  <c r="G322" i="22" s="1"/>
  <c r="H322" i="22" s="1"/>
  <c r="C272" i="24"/>
  <c r="C294" i="24"/>
  <c r="C322" i="2"/>
  <c r="C40" i="23"/>
  <c r="E40" i="23" s="1"/>
  <c r="C48" i="31"/>
  <c r="E48" i="31" s="1"/>
  <c r="G48" i="31" s="1"/>
  <c r="H48" i="31" s="1"/>
  <c r="C40" i="22"/>
  <c r="E40" i="22" s="1"/>
  <c r="G40" i="22" s="1"/>
  <c r="H40" i="22" s="1"/>
  <c r="C48" i="24"/>
  <c r="E40" i="42"/>
  <c r="E25" i="42"/>
  <c r="G25" i="42" s="1"/>
  <c r="H25" i="42" s="1"/>
  <c r="C96" i="30"/>
  <c r="C40" i="30"/>
  <c r="C48" i="29"/>
  <c r="E48" i="29" s="1"/>
  <c r="G48" i="29" s="1"/>
  <c r="H48" i="29" s="1"/>
  <c r="C96" i="24"/>
  <c r="H42" i="30"/>
  <c r="E39" i="22"/>
  <c r="G39" i="22" s="1"/>
  <c r="H39" i="22" s="1"/>
  <c r="C40" i="31"/>
  <c r="E40" i="31" s="1"/>
  <c r="G40" i="31" s="1"/>
  <c r="H40" i="31" s="1"/>
  <c r="C48" i="32"/>
  <c r="E48" i="32" s="1"/>
  <c r="C96" i="42"/>
  <c r="E96" i="42" s="1"/>
  <c r="G96" i="42" s="1"/>
  <c r="H96" i="42" s="1"/>
  <c r="C83" i="22"/>
  <c r="E83" i="22" s="1"/>
  <c r="G83" i="22" s="1"/>
  <c r="H83" i="22" s="1"/>
  <c r="C78" i="23"/>
  <c r="E78" i="23" s="1"/>
  <c r="C40" i="24"/>
  <c r="C48" i="42"/>
  <c r="E48" i="42" s="1"/>
  <c r="G48" i="42" s="1"/>
  <c r="H48" i="42" s="1"/>
  <c r="C96" i="23"/>
  <c r="E96" i="23" s="1"/>
  <c r="C92" i="32"/>
  <c r="C88" i="42"/>
  <c r="C83" i="42"/>
  <c r="C78" i="29"/>
  <c r="E78" i="29" s="1"/>
  <c r="G78" i="29" s="1"/>
  <c r="H78" i="29" s="1"/>
  <c r="C75" i="31"/>
  <c r="E75" i="31" s="1"/>
  <c r="G75" i="31" s="1"/>
  <c r="H75" i="31" s="1"/>
  <c r="C40" i="29"/>
  <c r="E40" i="29" s="1"/>
  <c r="G40" i="29" s="1"/>
  <c r="H40" i="29" s="1"/>
  <c r="C48" i="23"/>
  <c r="E48" i="23" s="1"/>
  <c r="E72" i="42"/>
  <c r="G72" i="42" s="1"/>
  <c r="H72" i="42" s="1"/>
  <c r="C78" i="32"/>
  <c r="E57" i="23"/>
  <c r="C40" i="32"/>
  <c r="E40" i="32" s="1"/>
  <c r="C48" i="22"/>
  <c r="E48" i="22" s="1"/>
  <c r="G48" i="22" s="1"/>
  <c r="H48" i="22" s="1"/>
  <c r="E26" i="2"/>
  <c r="C57" i="32"/>
  <c r="C52" i="29"/>
  <c r="C31" i="32"/>
  <c r="C46" i="24"/>
  <c r="E46" i="24" s="1"/>
  <c r="E83" i="42"/>
  <c r="G83" i="42" s="1"/>
  <c r="H83" i="42" s="1"/>
  <c r="E14" i="42"/>
  <c r="G14" i="42" s="1"/>
  <c r="H14" i="42" s="1"/>
  <c r="C78" i="42"/>
  <c r="C75" i="23"/>
  <c r="C52" i="32"/>
  <c r="C31" i="42"/>
  <c r="C46" i="22"/>
  <c r="E46" i="22" s="1"/>
  <c r="C88" i="23"/>
  <c r="E88" i="23" s="1"/>
  <c r="C84" i="24"/>
  <c r="C78" i="24"/>
  <c r="C76" i="31"/>
  <c r="E76" i="31" s="1"/>
  <c r="G76" i="31" s="1"/>
  <c r="H76" i="31" s="1"/>
  <c r="E38" i="32"/>
  <c r="C52" i="31"/>
  <c r="C31" i="24"/>
  <c r="E31" i="24" s="1"/>
  <c r="C46" i="30"/>
  <c r="E46" i="30" s="1"/>
  <c r="C95" i="24"/>
  <c r="C84" i="42"/>
  <c r="E84" i="42" s="1"/>
  <c r="G84" i="42" s="1"/>
  <c r="H84" i="42" s="1"/>
  <c r="C80" i="24"/>
  <c r="C78" i="22"/>
  <c r="E78" i="22" s="1"/>
  <c r="G78" i="22" s="1"/>
  <c r="H78" i="22" s="1"/>
  <c r="C76" i="22"/>
  <c r="E76" i="22" s="1"/>
  <c r="G76" i="22" s="1"/>
  <c r="H76" i="22" s="1"/>
  <c r="E34" i="22"/>
  <c r="G34" i="22" s="1"/>
  <c r="H34" i="22" s="1"/>
  <c r="E31" i="32"/>
  <c r="C54" i="31"/>
  <c r="E54" i="31" s="1"/>
  <c r="G54" i="31" s="1"/>
  <c r="H54" i="31" s="1"/>
  <c r="C52" i="24"/>
  <c r="C31" i="22"/>
  <c r="E31" i="22" s="1"/>
  <c r="G31" i="22" s="1"/>
  <c r="H31" i="22" s="1"/>
  <c r="C46" i="31"/>
  <c r="C78" i="30"/>
  <c r="E78" i="30" s="1"/>
  <c r="G78" i="30" s="1"/>
  <c r="H78" i="30" s="1"/>
  <c r="C76" i="42"/>
  <c r="E76" i="42" s="1"/>
  <c r="G76" i="42" s="1"/>
  <c r="H76" i="42" s="1"/>
  <c r="E46" i="2"/>
  <c r="C52" i="22"/>
  <c r="E52" i="22" s="1"/>
  <c r="G52" i="22" s="1"/>
  <c r="H52" i="22" s="1"/>
  <c r="C31" i="30"/>
  <c r="E31" i="30" s="1"/>
  <c r="G31" i="30" s="1"/>
  <c r="H31" i="30" s="1"/>
  <c r="C46" i="23"/>
  <c r="E46" i="23" s="1"/>
  <c r="E38" i="42"/>
  <c r="C86" i="42"/>
  <c r="C78" i="31"/>
  <c r="E78" i="31" s="1"/>
  <c r="G78" i="31" s="1"/>
  <c r="H78" i="31" s="1"/>
  <c r="C76" i="2"/>
  <c r="C65" i="22"/>
  <c r="C52" i="30"/>
  <c r="C31" i="31"/>
  <c r="E31" i="31" s="1"/>
  <c r="G31" i="31" s="1"/>
  <c r="H31" i="31" s="1"/>
  <c r="C38" i="30"/>
  <c r="E38" i="30" s="1"/>
  <c r="G38" i="30" s="1"/>
  <c r="H38" i="30" s="1"/>
  <c r="C46" i="29"/>
  <c r="E46" i="29" s="1"/>
  <c r="G46" i="29" s="1"/>
  <c r="H46" i="29" s="1"/>
  <c r="E31" i="42"/>
  <c r="G31" i="42" s="1"/>
  <c r="H31" i="42" s="1"/>
  <c r="E42" i="22"/>
  <c r="G42" i="22" s="1"/>
  <c r="H42" i="22" s="1"/>
  <c r="C65" i="32"/>
  <c r="C52" i="42"/>
  <c r="E52" i="42" s="1"/>
  <c r="G52" i="42" s="1"/>
  <c r="H52" i="42" s="1"/>
  <c r="C31" i="23"/>
  <c r="E31" i="23" s="1"/>
  <c r="C46" i="32"/>
  <c r="E46" i="32" s="1"/>
  <c r="C257" i="29"/>
  <c r="E257" i="29" s="1"/>
  <c r="G257" i="29" s="1"/>
  <c r="H257" i="29" s="1"/>
  <c r="C257" i="31"/>
  <c r="E257" i="31" s="1"/>
  <c r="G257" i="31" s="1"/>
  <c r="H257" i="31" s="1"/>
  <c r="C257" i="23"/>
  <c r="C257" i="22"/>
  <c r="E257" i="22" s="1"/>
  <c r="G257" i="22" s="1"/>
  <c r="H257" i="22" s="1"/>
  <c r="C257" i="30"/>
  <c r="E257" i="30" s="1"/>
  <c r="G257" i="30" s="1"/>
  <c r="H257" i="30" s="1"/>
  <c r="C257" i="24"/>
  <c r="C257" i="2"/>
  <c r="C225" i="29"/>
  <c r="C225" i="30"/>
  <c r="E225" i="30" s="1"/>
  <c r="G225" i="30" s="1"/>
  <c r="H225" i="30" s="1"/>
  <c r="C225" i="42"/>
  <c r="C225" i="2"/>
  <c r="C225" i="22"/>
  <c r="E225" i="22" s="1"/>
  <c r="G225" i="22" s="1"/>
  <c r="H225" i="22" s="1"/>
  <c r="C225" i="24"/>
  <c r="C225" i="32"/>
  <c r="C225" i="23"/>
  <c r="C132" i="2"/>
  <c r="C132" i="32"/>
  <c r="C132" i="29"/>
  <c r="E132" i="29" s="1"/>
  <c r="G132" i="29" s="1"/>
  <c r="H132" i="29" s="1"/>
  <c r="C132" i="23"/>
  <c r="C132" i="42"/>
  <c r="E132" i="42" s="1"/>
  <c r="G132" i="42" s="1"/>
  <c r="H132" i="42" s="1"/>
  <c r="C132" i="30"/>
  <c r="E132" i="30" s="1"/>
  <c r="G132" i="30" s="1"/>
  <c r="H132" i="30" s="1"/>
  <c r="C132" i="22"/>
  <c r="E132" i="22" s="1"/>
  <c r="G132" i="22" s="1"/>
  <c r="H132" i="22" s="1"/>
  <c r="C306" i="22"/>
  <c r="C306" i="30"/>
  <c r="C306" i="31"/>
  <c r="C306" i="2"/>
  <c r="C306" i="29"/>
  <c r="E306" i="29" s="1"/>
  <c r="G306" i="29" s="1"/>
  <c r="H306" i="29" s="1"/>
  <c r="C306" i="42"/>
  <c r="E306" i="42" s="1"/>
  <c r="G306" i="42" s="1"/>
  <c r="H306" i="42" s="1"/>
  <c r="C306" i="23"/>
  <c r="E306" i="23" s="1"/>
  <c r="C306" i="32"/>
  <c r="C306" i="24"/>
  <c r="C286" i="42"/>
  <c r="C286" i="32"/>
  <c r="E286" i="32" s="1"/>
  <c r="C286" i="31"/>
  <c r="C286" i="22"/>
  <c r="E286" i="22" s="1"/>
  <c r="G286" i="22" s="1"/>
  <c r="H286" i="22" s="1"/>
  <c r="C286" i="30"/>
  <c r="E286" i="30" s="1"/>
  <c r="G286" i="30" s="1"/>
  <c r="H286" i="30" s="1"/>
  <c r="C286" i="23"/>
  <c r="C286" i="29"/>
  <c r="C286" i="24"/>
  <c r="C286" i="2"/>
  <c r="C385" i="42"/>
  <c r="E385" i="42" s="1"/>
  <c r="G385" i="42" s="1"/>
  <c r="H385" i="42" s="1"/>
  <c r="C385" i="32"/>
  <c r="C385" i="31"/>
  <c r="E385" i="31" s="1"/>
  <c r="G385" i="31" s="1"/>
  <c r="H385" i="31" s="1"/>
  <c r="C385" i="30"/>
  <c r="E385" i="30" s="1"/>
  <c r="G385" i="30" s="1"/>
  <c r="H385" i="30" s="1"/>
  <c r="C385" i="24"/>
  <c r="C385" i="23"/>
  <c r="C385" i="29"/>
  <c r="E385" i="29" s="1"/>
  <c r="G385" i="29" s="1"/>
  <c r="H385" i="29" s="1"/>
  <c r="C385" i="22"/>
  <c r="C385" i="2"/>
  <c r="C374" i="42"/>
  <c r="E374" i="42" s="1"/>
  <c r="G374" i="42" s="1"/>
  <c r="H374" i="42" s="1"/>
  <c r="C374" i="32"/>
  <c r="C374" i="23"/>
  <c r="C374" i="30"/>
  <c r="C374" i="22"/>
  <c r="C374" i="2"/>
  <c r="C374" i="31"/>
  <c r="C337" i="30"/>
  <c r="C337" i="42"/>
  <c r="C337" i="32"/>
  <c r="C337" i="22"/>
  <c r="C314" i="31"/>
  <c r="E314" i="31" s="1"/>
  <c r="G314" i="31" s="1"/>
  <c r="H314" i="31" s="1"/>
  <c r="C314" i="2"/>
  <c r="C314" i="23"/>
  <c r="C314" i="29"/>
  <c r="C314" i="32"/>
  <c r="C314" i="24"/>
  <c r="C314" i="42"/>
  <c r="E142" i="42"/>
  <c r="G142" i="42" s="1"/>
  <c r="H142" i="42" s="1"/>
  <c r="E138" i="2"/>
  <c r="C155" i="30"/>
  <c r="E155" i="30" s="1"/>
  <c r="G155" i="30" s="1"/>
  <c r="H155" i="30" s="1"/>
  <c r="C201" i="31"/>
  <c r="E201" i="31" s="1"/>
  <c r="G201" i="31" s="1"/>
  <c r="H201" i="31" s="1"/>
  <c r="C201" i="30"/>
  <c r="C201" i="32"/>
  <c r="C201" i="24"/>
  <c r="C201" i="42"/>
  <c r="E201" i="42" s="1"/>
  <c r="G201" i="42" s="1"/>
  <c r="H201" i="42" s="1"/>
  <c r="C201" i="29"/>
  <c r="C201" i="23"/>
  <c r="E201" i="23" s="1"/>
  <c r="C201" i="22"/>
  <c r="C295" i="30"/>
  <c r="C295" i="24"/>
  <c r="C295" i="31"/>
  <c r="E295" i="31" s="1"/>
  <c r="G295" i="31" s="1"/>
  <c r="H295" i="31" s="1"/>
  <c r="C295" i="2"/>
  <c r="C295" i="29"/>
  <c r="C295" i="42"/>
  <c r="E295" i="42" s="1"/>
  <c r="G295" i="42" s="1"/>
  <c r="H295" i="42" s="1"/>
  <c r="C295" i="23"/>
  <c r="C295" i="32"/>
  <c r="C295" i="22"/>
  <c r="C273" i="32"/>
  <c r="C273" i="23"/>
  <c r="E273" i="23" s="1"/>
  <c r="C273" i="29"/>
  <c r="C273" i="42"/>
  <c r="E273" i="42" s="1"/>
  <c r="G273" i="42" s="1"/>
  <c r="H273" i="42" s="1"/>
  <c r="C273" i="22"/>
  <c r="E273" i="22" s="1"/>
  <c r="G273" i="22" s="1"/>
  <c r="H273" i="22" s="1"/>
  <c r="C273" i="30"/>
  <c r="E273" i="30" s="1"/>
  <c r="G273" i="30" s="1"/>
  <c r="H273" i="30" s="1"/>
  <c r="C273" i="24"/>
  <c r="C273" i="2"/>
  <c r="C384" i="29"/>
  <c r="C384" i="22"/>
  <c r="E384" i="22" s="1"/>
  <c r="G384" i="22" s="1"/>
  <c r="H384" i="22" s="1"/>
  <c r="C384" i="30"/>
  <c r="E384" i="30" s="1"/>
  <c r="G384" i="30" s="1"/>
  <c r="H384" i="30" s="1"/>
  <c r="C384" i="23"/>
  <c r="C370" i="23"/>
  <c r="C370" i="2"/>
  <c r="C370" i="29"/>
  <c r="C370" i="42"/>
  <c r="E370" i="42" s="1"/>
  <c r="G370" i="42" s="1"/>
  <c r="H370" i="42" s="1"/>
  <c r="C370" i="24"/>
  <c r="C370" i="31"/>
  <c r="C370" i="32"/>
  <c r="C370" i="22"/>
  <c r="C370" i="30"/>
  <c r="E370" i="30" s="1"/>
  <c r="G370" i="30" s="1"/>
  <c r="H370" i="30" s="1"/>
  <c r="C348" i="23"/>
  <c r="C348" i="32"/>
  <c r="C348" i="31"/>
  <c r="C348" i="24"/>
  <c r="C313" i="30"/>
  <c r="E313" i="30" s="1"/>
  <c r="G313" i="30" s="1"/>
  <c r="H313" i="30" s="1"/>
  <c r="C313" i="31"/>
  <c r="C313" i="2"/>
  <c r="C313" i="23"/>
  <c r="C313" i="42"/>
  <c r="E313" i="42" s="1"/>
  <c r="G313" i="42" s="1"/>
  <c r="H313" i="42" s="1"/>
  <c r="C313" i="32"/>
  <c r="C313" i="29"/>
  <c r="E78" i="42"/>
  <c r="G78" i="42" s="1"/>
  <c r="H78" i="42" s="1"/>
  <c r="E354" i="42"/>
  <c r="G354" i="42" s="1"/>
  <c r="H354" i="42" s="1"/>
  <c r="C115" i="23"/>
  <c r="C111" i="31"/>
  <c r="E111" i="31" s="1"/>
  <c r="G111" i="31" s="1"/>
  <c r="H111" i="31" s="1"/>
  <c r="C108" i="42"/>
  <c r="C107" i="23"/>
  <c r="E107" i="23" s="1"/>
  <c r="C102" i="22"/>
  <c r="E102" i="22" s="1"/>
  <c r="G102" i="22" s="1"/>
  <c r="H102" i="22" s="1"/>
  <c r="C98" i="2"/>
  <c r="C94" i="22"/>
  <c r="E94" i="22" s="1"/>
  <c r="G94" i="22" s="1"/>
  <c r="H94" i="22" s="1"/>
  <c r="C84" i="29"/>
  <c r="E84" i="29" s="1"/>
  <c r="G84" i="29" s="1"/>
  <c r="H84" i="29" s="1"/>
  <c r="C266" i="22"/>
  <c r="C266" i="24"/>
  <c r="C248" i="30"/>
  <c r="C248" i="23"/>
  <c r="C248" i="22"/>
  <c r="C248" i="42"/>
  <c r="E248" i="42" s="1"/>
  <c r="G248" i="42" s="1"/>
  <c r="H248" i="42" s="1"/>
  <c r="C155" i="29"/>
  <c r="E155" i="29" s="1"/>
  <c r="G155" i="29" s="1"/>
  <c r="H155" i="29" s="1"/>
  <c r="C155" i="23"/>
  <c r="C155" i="42"/>
  <c r="C155" i="32"/>
  <c r="C155" i="22"/>
  <c r="E155" i="22" s="1"/>
  <c r="G155" i="22" s="1"/>
  <c r="H155" i="22" s="1"/>
  <c r="C155" i="24"/>
  <c r="C326" i="42"/>
  <c r="E326" i="42" s="1"/>
  <c r="G326" i="42" s="1"/>
  <c r="H326" i="42" s="1"/>
  <c r="C326" i="32"/>
  <c r="C326" i="31"/>
  <c r="E326" i="31" s="1"/>
  <c r="G326" i="31" s="1"/>
  <c r="H326" i="31" s="1"/>
  <c r="C326" i="22"/>
  <c r="E326" i="22" s="1"/>
  <c r="G326" i="22" s="1"/>
  <c r="H326" i="22" s="1"/>
  <c r="C326" i="2"/>
  <c r="C326" i="23"/>
  <c r="C326" i="29"/>
  <c r="C326" i="24"/>
  <c r="C326" i="30"/>
  <c r="E326" i="30" s="1"/>
  <c r="G326" i="30" s="1"/>
  <c r="H326" i="30" s="1"/>
  <c r="C115" i="22"/>
  <c r="E115" i="22" s="1"/>
  <c r="G115" i="22" s="1"/>
  <c r="H115" i="22" s="1"/>
  <c r="C111" i="30"/>
  <c r="E111" i="30" s="1"/>
  <c r="G111" i="30" s="1"/>
  <c r="H111" i="30" s="1"/>
  <c r="C108" i="31"/>
  <c r="E108" i="31" s="1"/>
  <c r="G108" i="31" s="1"/>
  <c r="H108" i="31" s="1"/>
  <c r="C107" i="24"/>
  <c r="C56" i="42"/>
  <c r="E56" i="42" s="1"/>
  <c r="G56" i="42" s="1"/>
  <c r="H56" i="42" s="1"/>
  <c r="C56" i="30"/>
  <c r="E56" i="30" s="1"/>
  <c r="G56" i="30" s="1"/>
  <c r="H56" i="30" s="1"/>
  <c r="C208" i="2"/>
  <c r="C208" i="23"/>
  <c r="C208" i="22"/>
  <c r="E208" i="22" s="1"/>
  <c r="G208" i="22" s="1"/>
  <c r="H208" i="22" s="1"/>
  <c r="C208" i="24"/>
  <c r="C208" i="32"/>
  <c r="E208" i="32" s="1"/>
  <c r="C208" i="31"/>
  <c r="C208" i="42"/>
  <c r="E208" i="42" s="1"/>
  <c r="G208" i="42" s="1"/>
  <c r="H208" i="42" s="1"/>
  <c r="C284" i="31"/>
  <c r="C284" i="24"/>
  <c r="C284" i="32"/>
  <c r="C284" i="30"/>
  <c r="E284" i="30" s="1"/>
  <c r="G284" i="30" s="1"/>
  <c r="H284" i="30" s="1"/>
  <c r="C336" i="30"/>
  <c r="C336" i="24"/>
  <c r="E336" i="24" s="1"/>
  <c r="C336" i="23"/>
  <c r="C336" i="2"/>
  <c r="C336" i="42"/>
  <c r="E336" i="42" s="1"/>
  <c r="G336" i="42" s="1"/>
  <c r="H336" i="42" s="1"/>
  <c r="C336" i="32"/>
  <c r="C336" i="22"/>
  <c r="E336" i="22" s="1"/>
  <c r="G336" i="22" s="1"/>
  <c r="H336" i="22" s="1"/>
  <c r="C324" i="31"/>
  <c r="E324" i="31" s="1"/>
  <c r="G324" i="31" s="1"/>
  <c r="H324" i="31" s="1"/>
  <c r="C324" i="23"/>
  <c r="C324" i="29"/>
  <c r="E324" i="29" s="1"/>
  <c r="G324" i="29" s="1"/>
  <c r="H324" i="29" s="1"/>
  <c r="C324" i="30"/>
  <c r="C324" i="24"/>
  <c r="C324" i="42"/>
  <c r="C324" i="32"/>
  <c r="C324" i="22"/>
  <c r="C324" i="2"/>
  <c r="C362" i="30"/>
  <c r="E362" i="30" s="1"/>
  <c r="G362" i="30" s="1"/>
  <c r="H362" i="30" s="1"/>
  <c r="C362" i="23"/>
  <c r="E362" i="23" s="1"/>
  <c r="C362" i="29"/>
  <c r="E362" i="29" s="1"/>
  <c r="G362" i="29" s="1"/>
  <c r="H362" i="29" s="1"/>
  <c r="C362" i="32"/>
  <c r="C362" i="24"/>
  <c r="C362" i="42"/>
  <c r="E362" i="42" s="1"/>
  <c r="G362" i="42" s="1"/>
  <c r="H362" i="42" s="1"/>
  <c r="C362" i="2"/>
  <c r="E362" i="2" s="1"/>
  <c r="C362" i="31"/>
  <c r="C362" i="22"/>
  <c r="E107" i="42"/>
  <c r="G107" i="42" s="1"/>
  <c r="H107" i="42" s="1"/>
  <c r="E286" i="42"/>
  <c r="G286" i="42" s="1"/>
  <c r="H286" i="42" s="1"/>
  <c r="C115" i="29"/>
  <c r="E115" i="29" s="1"/>
  <c r="G115" i="29" s="1"/>
  <c r="H115" i="29" s="1"/>
  <c r="C111" i="23"/>
  <c r="C108" i="23"/>
  <c r="E108" i="23" s="1"/>
  <c r="C102" i="30"/>
  <c r="E102" i="30" s="1"/>
  <c r="G102" i="30" s="1"/>
  <c r="H102" i="30" s="1"/>
  <c r="C94" i="31"/>
  <c r="E94" i="31" s="1"/>
  <c r="G94" i="31" s="1"/>
  <c r="H94" i="31" s="1"/>
  <c r="C84" i="32"/>
  <c r="E119" i="30"/>
  <c r="E171" i="30"/>
  <c r="G171" i="30" s="1"/>
  <c r="H171" i="30" s="1"/>
  <c r="C70" i="30"/>
  <c r="E70" i="30" s="1"/>
  <c r="G70" i="30" s="1"/>
  <c r="H70" i="30" s="1"/>
  <c r="C70" i="42"/>
  <c r="E70" i="42" s="1"/>
  <c r="G70" i="42" s="1"/>
  <c r="H70" i="42" s="1"/>
  <c r="C70" i="29"/>
  <c r="E70" i="29" s="1"/>
  <c r="G70" i="29" s="1"/>
  <c r="H70" i="29" s="1"/>
  <c r="C70" i="22"/>
  <c r="E70" i="22" s="1"/>
  <c r="G70" i="22" s="1"/>
  <c r="H70" i="22" s="1"/>
  <c r="C63" i="29"/>
  <c r="E63" i="29" s="1"/>
  <c r="G63" i="29" s="1"/>
  <c r="H63" i="29" s="1"/>
  <c r="C63" i="42"/>
  <c r="E63" i="42" s="1"/>
  <c r="G63" i="42" s="1"/>
  <c r="H63" i="42" s="1"/>
  <c r="C374" i="24"/>
  <c r="C374" i="29"/>
  <c r="E374" i="29" s="1"/>
  <c r="G374" i="29" s="1"/>
  <c r="H374" i="29" s="1"/>
  <c r="C76" i="30"/>
  <c r="E76" i="30" s="1"/>
  <c r="G76" i="30" s="1"/>
  <c r="H76" i="30" s="1"/>
  <c r="E167" i="24"/>
  <c r="C41" i="23"/>
  <c r="C41" i="29"/>
  <c r="E41" i="29" s="1"/>
  <c r="G41" i="29" s="1"/>
  <c r="H41" i="29" s="1"/>
  <c r="C314" i="30"/>
  <c r="E314" i="30" s="1"/>
  <c r="G314" i="30" s="1"/>
  <c r="H314" i="30" s="1"/>
  <c r="C108" i="32"/>
  <c r="C73" i="22"/>
  <c r="E73" i="22" s="1"/>
  <c r="G73" i="22" s="1"/>
  <c r="H73" i="22" s="1"/>
  <c r="C73" i="42"/>
  <c r="E73" i="42" s="1"/>
  <c r="G73" i="42" s="1"/>
  <c r="H73" i="42" s="1"/>
  <c r="C73" i="31"/>
  <c r="E73" i="31" s="1"/>
  <c r="G73" i="31" s="1"/>
  <c r="H73" i="31" s="1"/>
  <c r="C73" i="30"/>
  <c r="E73" i="30" s="1"/>
  <c r="G73" i="30" s="1"/>
  <c r="H73" i="30" s="1"/>
  <c r="E26" i="31"/>
  <c r="G26" i="31" s="1"/>
  <c r="H26" i="31" s="1"/>
  <c r="E121" i="42"/>
  <c r="G121" i="42" s="1"/>
  <c r="H121" i="42" s="1"/>
  <c r="E231" i="42"/>
  <c r="G231" i="42" s="1"/>
  <c r="H231" i="42" s="1"/>
  <c r="C111" i="42"/>
  <c r="E111" i="42" s="1"/>
  <c r="G111" i="42" s="1"/>
  <c r="H111" i="42" s="1"/>
  <c r="C106" i="22"/>
  <c r="E106" i="22" s="1"/>
  <c r="G106" i="22" s="1"/>
  <c r="H106" i="22" s="1"/>
  <c r="C102" i="42"/>
  <c r="E102" i="42" s="1"/>
  <c r="G102" i="42" s="1"/>
  <c r="H102" i="42" s="1"/>
  <c r="C97" i="31"/>
  <c r="E97" i="31" s="1"/>
  <c r="G97" i="31" s="1"/>
  <c r="H97" i="31" s="1"/>
  <c r="C94" i="42"/>
  <c r="E94" i="42" s="1"/>
  <c r="G94" i="42" s="1"/>
  <c r="H94" i="42" s="1"/>
  <c r="C86" i="30"/>
  <c r="E86" i="30" s="1"/>
  <c r="G86" i="30" s="1"/>
  <c r="H86" i="30" s="1"/>
  <c r="H164" i="42"/>
  <c r="E140" i="42"/>
  <c r="G140" i="42" s="1"/>
  <c r="H140" i="42" s="1"/>
  <c r="C111" i="2"/>
  <c r="C106" i="42"/>
  <c r="E106" i="42" s="1"/>
  <c r="G106" i="42" s="1"/>
  <c r="H106" i="42" s="1"/>
  <c r="C86" i="31"/>
  <c r="C83" i="30"/>
  <c r="C82" i="22"/>
  <c r="E82" i="22" s="1"/>
  <c r="G82" i="22" s="1"/>
  <c r="H82" i="22" s="1"/>
  <c r="E185" i="2"/>
  <c r="E257" i="2"/>
  <c r="C47" i="2"/>
  <c r="C47" i="42"/>
  <c r="E47" i="42" s="1"/>
  <c r="G47" i="42" s="1"/>
  <c r="H47" i="42" s="1"/>
  <c r="C47" i="32"/>
  <c r="C47" i="29"/>
  <c r="E47" i="29" s="1"/>
  <c r="G47" i="29" s="1"/>
  <c r="H47" i="29" s="1"/>
  <c r="C47" i="23"/>
  <c r="E47" i="23" s="1"/>
  <c r="C47" i="31"/>
  <c r="E47" i="31" s="1"/>
  <c r="G47" i="31" s="1"/>
  <c r="H47" i="31" s="1"/>
  <c r="C47" i="30"/>
  <c r="E47" i="30" s="1"/>
  <c r="C32" i="2"/>
  <c r="C32" i="23"/>
  <c r="E32" i="23" s="1"/>
  <c r="C32" i="42"/>
  <c r="E32" i="42" s="1"/>
  <c r="G32" i="42" s="1"/>
  <c r="H32" i="42" s="1"/>
  <c r="C32" i="32"/>
  <c r="E32" i="32" s="1"/>
  <c r="C32" i="29"/>
  <c r="E32" i="29" s="1"/>
  <c r="G32" i="29" s="1"/>
  <c r="H32" i="29" s="1"/>
  <c r="C32" i="24"/>
  <c r="C32" i="31"/>
  <c r="C18" i="29"/>
  <c r="E18" i="29" s="1"/>
  <c r="G18" i="29" s="1"/>
  <c r="H18" i="29" s="1"/>
  <c r="C18" i="23"/>
  <c r="C18" i="42"/>
  <c r="E18" i="42" s="1"/>
  <c r="G18" i="42" s="1"/>
  <c r="H18" i="42" s="1"/>
  <c r="C18" i="32"/>
  <c r="C18" i="22"/>
  <c r="E18" i="22" s="1"/>
  <c r="G18" i="22" s="1"/>
  <c r="H18" i="22" s="1"/>
  <c r="C18" i="24"/>
  <c r="C10" i="2"/>
  <c r="C10" i="42"/>
  <c r="C10" i="30"/>
  <c r="C314" i="22"/>
  <c r="E314" i="22" s="1"/>
  <c r="G314" i="22" s="1"/>
  <c r="H314" i="22" s="1"/>
  <c r="C111" i="32"/>
  <c r="C225" i="31"/>
  <c r="E225" i="31" s="1"/>
  <c r="G225" i="31" s="1"/>
  <c r="H225" i="31" s="1"/>
  <c r="E108" i="42"/>
  <c r="G108" i="42" s="1"/>
  <c r="H108" i="42" s="1"/>
  <c r="E155" i="42"/>
  <c r="G155" i="42" s="1"/>
  <c r="H155" i="42" s="1"/>
  <c r="E86" i="42"/>
  <c r="G86" i="42" s="1"/>
  <c r="H86" i="42" s="1"/>
  <c r="E88" i="42"/>
  <c r="G88" i="42" s="1"/>
  <c r="H88" i="42" s="1"/>
  <c r="E30" i="42"/>
  <c r="G30" i="42" s="1"/>
  <c r="H30" i="42" s="1"/>
  <c r="E337" i="42"/>
  <c r="G337" i="42" s="1"/>
  <c r="H337" i="42" s="1"/>
  <c r="E314" i="42"/>
  <c r="G314" i="42" s="1"/>
  <c r="H314" i="42" s="1"/>
  <c r="C115" i="2"/>
  <c r="C111" i="24"/>
  <c r="C109" i="30"/>
  <c r="E109" i="30" s="1"/>
  <c r="G109" i="30" s="1"/>
  <c r="C108" i="2"/>
  <c r="C98" i="29"/>
  <c r="E98" i="29" s="1"/>
  <c r="G98" i="29" s="1"/>
  <c r="H98" i="29" s="1"/>
  <c r="C88" i="29"/>
  <c r="E88" i="29" s="1"/>
  <c r="G88" i="29" s="1"/>
  <c r="H88" i="29" s="1"/>
  <c r="C84" i="31"/>
  <c r="E84" i="31" s="1"/>
  <c r="G84" i="31" s="1"/>
  <c r="H84" i="31" s="1"/>
  <c r="C83" i="31"/>
  <c r="E83" i="31" s="1"/>
  <c r="G83" i="31" s="1"/>
  <c r="H83" i="31" s="1"/>
  <c r="E201" i="29"/>
  <c r="G201" i="29" s="1"/>
  <c r="H201" i="29" s="1"/>
  <c r="C66" i="42"/>
  <c r="E66" i="42" s="1"/>
  <c r="G66" i="42" s="1"/>
  <c r="H66" i="42" s="1"/>
  <c r="C66" i="29"/>
  <c r="E66" i="29" s="1"/>
  <c r="G66" i="29" s="1"/>
  <c r="H66" i="29" s="1"/>
  <c r="C66" i="31"/>
  <c r="E66" i="31" s="1"/>
  <c r="G66" i="31" s="1"/>
  <c r="H66" i="31" s="1"/>
  <c r="C66" i="30"/>
  <c r="E66" i="30" s="1"/>
  <c r="G66" i="30" s="1"/>
  <c r="H66" i="30" s="1"/>
  <c r="C132" i="31"/>
  <c r="C208" i="30"/>
  <c r="E208" i="30" s="1"/>
  <c r="G208" i="30" s="1"/>
  <c r="H208" i="30" s="1"/>
  <c r="C194" i="30"/>
  <c r="E194" i="30" s="1"/>
  <c r="G194" i="30" s="1"/>
  <c r="H194" i="30" s="1"/>
  <c r="C194" i="42"/>
  <c r="C194" i="31"/>
  <c r="C194" i="24"/>
  <c r="C194" i="32"/>
  <c r="C194" i="2"/>
  <c r="C194" i="29"/>
  <c r="E194" i="29" s="1"/>
  <c r="G194" i="29" s="1"/>
  <c r="H194" i="29" s="1"/>
  <c r="C194" i="23"/>
  <c r="E194" i="23" s="1"/>
  <c r="C194" i="22"/>
  <c r="E194" i="22" s="1"/>
  <c r="G194" i="22" s="1"/>
  <c r="H194" i="22" s="1"/>
  <c r="C162" i="2"/>
  <c r="E162" i="2" s="1"/>
  <c r="C162" i="29"/>
  <c r="E162" i="29" s="1"/>
  <c r="G162" i="29" s="1"/>
  <c r="H162" i="29" s="1"/>
  <c r="C162" i="23"/>
  <c r="C162" i="42"/>
  <c r="E162" i="42" s="1"/>
  <c r="G162" i="42" s="1"/>
  <c r="H162" i="42" s="1"/>
  <c r="C162" i="32"/>
  <c r="E162" i="32" s="1"/>
  <c r="C162" i="22"/>
  <c r="E162" i="22" s="1"/>
  <c r="G162" i="22" s="1"/>
  <c r="H162" i="22" s="1"/>
  <c r="C162" i="24"/>
  <c r="C155" i="2"/>
  <c r="E178" i="30"/>
  <c r="G178" i="30" s="1"/>
  <c r="E162" i="31"/>
  <c r="G162" i="31" s="1"/>
  <c r="H162" i="31" s="1"/>
  <c r="E177" i="23"/>
  <c r="E23" i="22"/>
  <c r="G23" i="22" s="1"/>
  <c r="H23" i="22" s="1"/>
  <c r="E145" i="22"/>
  <c r="G145" i="22" s="1"/>
  <c r="H145" i="22" s="1"/>
  <c r="E176" i="22"/>
  <c r="G176" i="22" s="1"/>
  <c r="H176" i="22" s="1"/>
  <c r="E160" i="22"/>
  <c r="G160" i="22" s="1"/>
  <c r="H160" i="22" s="1"/>
  <c r="E144" i="22"/>
  <c r="G144" i="22" s="1"/>
  <c r="H144" i="22" s="1"/>
  <c r="E140" i="32"/>
  <c r="E208" i="31"/>
  <c r="G208" i="31" s="1"/>
  <c r="H208" i="31" s="1"/>
  <c r="E230" i="30"/>
  <c r="G230" i="30" s="1"/>
  <c r="H230" i="30" s="1"/>
  <c r="E225" i="29"/>
  <c r="G225" i="29" s="1"/>
  <c r="H225" i="29" s="1"/>
  <c r="E185" i="23"/>
  <c r="E207" i="23"/>
  <c r="E248" i="22"/>
  <c r="G248" i="22" s="1"/>
  <c r="H248" i="22" s="1"/>
  <c r="C65" i="30"/>
  <c r="E65" i="30" s="1"/>
  <c r="G65" i="30" s="1"/>
  <c r="H65" i="30" s="1"/>
  <c r="C59" i="29"/>
  <c r="E59" i="29" s="1"/>
  <c r="G59" i="29" s="1"/>
  <c r="H59" i="29" s="1"/>
  <c r="C175" i="30"/>
  <c r="E175" i="30" s="1"/>
  <c r="G175" i="30" s="1"/>
  <c r="H175" i="30" s="1"/>
  <c r="C44" i="22"/>
  <c r="E44" i="22" s="1"/>
  <c r="G44" i="22" s="1"/>
  <c r="H44" i="22" s="1"/>
  <c r="C215" i="2"/>
  <c r="C215" i="31"/>
  <c r="C215" i="32"/>
  <c r="C215" i="24"/>
  <c r="C215" i="29"/>
  <c r="E215" i="29" s="1"/>
  <c r="G215" i="29" s="1"/>
  <c r="H215" i="29" s="1"/>
  <c r="C215" i="30"/>
  <c r="E215" i="30" s="1"/>
  <c r="G215" i="30" s="1"/>
  <c r="H215" i="30" s="1"/>
  <c r="C207" i="2"/>
  <c r="C207" i="32"/>
  <c r="C207" i="31"/>
  <c r="E207" i="31" s="1"/>
  <c r="G207" i="31" s="1"/>
  <c r="H207" i="31" s="1"/>
  <c r="C207" i="24"/>
  <c r="C207" i="29"/>
  <c r="C207" i="30"/>
  <c r="E207" i="30" s="1"/>
  <c r="G207" i="30" s="1"/>
  <c r="H207" i="30" s="1"/>
  <c r="C192" i="2"/>
  <c r="C192" i="30"/>
  <c r="E192" i="30" s="1"/>
  <c r="G192" i="30" s="1"/>
  <c r="H192" i="30" s="1"/>
  <c r="C192" i="42"/>
  <c r="E192" i="42" s="1"/>
  <c r="G192" i="42" s="1"/>
  <c r="H192" i="42" s="1"/>
  <c r="C192" i="24"/>
  <c r="C192" i="32"/>
  <c r="E192" i="32" s="1"/>
  <c r="C192" i="23"/>
  <c r="C169" i="2"/>
  <c r="C169" i="32"/>
  <c r="C169" i="29"/>
  <c r="E169" i="29" s="1"/>
  <c r="G169" i="29" s="1"/>
  <c r="H169" i="29" s="1"/>
  <c r="C169" i="24"/>
  <c r="C169" i="30"/>
  <c r="E169" i="30" s="1"/>
  <c r="G169" i="30" s="1"/>
  <c r="H169" i="30" s="1"/>
  <c r="C169" i="22"/>
  <c r="E169" i="22" s="1"/>
  <c r="G169" i="22" s="1"/>
  <c r="H169" i="22" s="1"/>
  <c r="E385" i="32"/>
  <c r="E384" i="23"/>
  <c r="E274" i="23"/>
  <c r="C280" i="22"/>
  <c r="E280" i="22" s="1"/>
  <c r="G280" i="22" s="1"/>
  <c r="H280" i="22" s="1"/>
  <c r="C354" i="31"/>
  <c r="E162" i="30"/>
  <c r="G162" i="30" s="1"/>
  <c r="H162" i="30" s="1"/>
  <c r="E130" i="31"/>
  <c r="G130" i="31" s="1"/>
  <c r="H130" i="31" s="1"/>
  <c r="E41" i="23"/>
  <c r="E175" i="24"/>
  <c r="E131" i="31"/>
  <c r="G131" i="31" s="1"/>
  <c r="H131" i="31" s="1"/>
  <c r="E127" i="24"/>
  <c r="E208" i="29"/>
  <c r="G208" i="29" s="1"/>
  <c r="H208" i="29" s="1"/>
  <c r="E235" i="31"/>
  <c r="G235" i="31" s="1"/>
  <c r="H235" i="31" s="1"/>
  <c r="E201" i="24"/>
  <c r="E223" i="23"/>
  <c r="E183" i="29"/>
  <c r="G183" i="29" s="1"/>
  <c r="E202" i="22"/>
  <c r="G202" i="22" s="1"/>
  <c r="H202" i="22" s="1"/>
  <c r="E194" i="31"/>
  <c r="G194" i="31" s="1"/>
  <c r="H194" i="31" s="1"/>
  <c r="C67" i="29"/>
  <c r="E67" i="29" s="1"/>
  <c r="G67" i="29" s="1"/>
  <c r="H67" i="29" s="1"/>
  <c r="C65" i="29"/>
  <c r="E65" i="29" s="1"/>
  <c r="G65" i="29" s="1"/>
  <c r="H65" i="29" s="1"/>
  <c r="C175" i="31"/>
  <c r="E175" i="31" s="1"/>
  <c r="G175" i="31" s="1"/>
  <c r="H175" i="31" s="1"/>
  <c r="C44" i="30"/>
  <c r="C254" i="29"/>
  <c r="E254" i="29" s="1"/>
  <c r="G254" i="29" s="1"/>
  <c r="H254" i="29" s="1"/>
  <c r="C254" i="42"/>
  <c r="E254" i="42" s="1"/>
  <c r="G254" i="42" s="1"/>
  <c r="H254" i="42" s="1"/>
  <c r="C254" i="32"/>
  <c r="C254" i="24"/>
  <c r="E254" i="24" s="1"/>
  <c r="C254" i="22"/>
  <c r="E254" i="22" s="1"/>
  <c r="G254" i="22" s="1"/>
  <c r="H254" i="22" s="1"/>
  <c r="C222" i="2"/>
  <c r="E222" i="2" s="1"/>
  <c r="C222" i="31"/>
  <c r="C222" i="22"/>
  <c r="E222" i="22" s="1"/>
  <c r="G222" i="22" s="1"/>
  <c r="H222" i="22" s="1"/>
  <c r="C222" i="24"/>
  <c r="C222" i="29"/>
  <c r="E222" i="29" s="1"/>
  <c r="G222" i="29" s="1"/>
  <c r="H222" i="29" s="1"/>
  <c r="C222" i="30"/>
  <c r="E222" i="30" s="1"/>
  <c r="G222" i="30" s="1"/>
  <c r="H222" i="30" s="1"/>
  <c r="C214" i="2"/>
  <c r="E214" i="2" s="1"/>
  <c r="C214" i="30"/>
  <c r="E214" i="30" s="1"/>
  <c r="G214" i="30" s="1"/>
  <c r="H214" i="30" s="1"/>
  <c r="C214" i="23"/>
  <c r="E214" i="23" s="1"/>
  <c r="C214" i="22"/>
  <c r="C214" i="32"/>
  <c r="C214" i="42"/>
  <c r="E214" i="42" s="1"/>
  <c r="G214" i="42" s="1"/>
  <c r="H214" i="42" s="1"/>
  <c r="C199" i="32"/>
  <c r="C199" i="22"/>
  <c r="E199" i="22" s="1"/>
  <c r="G199" i="22" s="1"/>
  <c r="H199" i="22" s="1"/>
  <c r="C199" i="23"/>
  <c r="C199" i="2"/>
  <c r="C199" i="42"/>
  <c r="E199" i="42" s="1"/>
  <c r="G199" i="42" s="1"/>
  <c r="H199" i="42" s="1"/>
  <c r="C199" i="29"/>
  <c r="C168" i="2"/>
  <c r="C168" i="32"/>
  <c r="C168" i="29"/>
  <c r="E168" i="29" s="1"/>
  <c r="G168" i="29" s="1"/>
  <c r="H168" i="29" s="1"/>
  <c r="C168" i="24"/>
  <c r="C168" i="30"/>
  <c r="E168" i="30" s="1"/>
  <c r="G168" i="30" s="1"/>
  <c r="H168" i="30" s="1"/>
  <c r="C168" i="22"/>
  <c r="E168" i="22" s="1"/>
  <c r="G168" i="22" s="1"/>
  <c r="H168" i="22" s="1"/>
  <c r="C38" i="2"/>
  <c r="E38" i="2" s="1"/>
  <c r="C38" i="29"/>
  <c r="E38" i="29" s="1"/>
  <c r="G38" i="29" s="1"/>
  <c r="H38" i="29" s="1"/>
  <c r="C38" i="23"/>
  <c r="E38" i="23" s="1"/>
  <c r="C38" i="31"/>
  <c r="C38" i="22"/>
  <c r="E38" i="22" s="1"/>
  <c r="G38" i="22" s="1"/>
  <c r="H38" i="22" s="1"/>
  <c r="C38" i="24"/>
  <c r="E304" i="2"/>
  <c r="E313" i="29"/>
  <c r="G313" i="29" s="1"/>
  <c r="H313" i="29" s="1"/>
  <c r="E126" i="30"/>
  <c r="G126" i="30" s="1"/>
  <c r="H126" i="30" s="1"/>
  <c r="E40" i="30"/>
  <c r="G40" i="30" s="1"/>
  <c r="H40" i="30" s="1"/>
  <c r="E32" i="30"/>
  <c r="G32" i="30" s="1"/>
  <c r="H32" i="30" s="1"/>
  <c r="E27" i="31"/>
  <c r="G27" i="31" s="1"/>
  <c r="H27" i="31" s="1"/>
  <c r="E126" i="2"/>
  <c r="E129" i="2"/>
  <c r="E192" i="23"/>
  <c r="E201" i="30"/>
  <c r="G201" i="30" s="1"/>
  <c r="H201" i="30" s="1"/>
  <c r="E228" i="23"/>
  <c r="E210" i="31"/>
  <c r="G210" i="31" s="1"/>
  <c r="H210" i="31" s="1"/>
  <c r="E248" i="30"/>
  <c r="G248" i="30" s="1"/>
  <c r="H248" i="30" s="1"/>
  <c r="E243" i="29"/>
  <c r="G243" i="29" s="1"/>
  <c r="H243" i="29" s="1"/>
  <c r="E265" i="30"/>
  <c r="G265" i="30" s="1"/>
  <c r="H265" i="30" s="1"/>
  <c r="E225" i="2"/>
  <c r="C220" i="2"/>
  <c r="C220" i="29"/>
  <c r="E220" i="29" s="1"/>
  <c r="G220" i="29" s="1"/>
  <c r="H220" i="29" s="1"/>
  <c r="C220" i="30"/>
  <c r="E220" i="30" s="1"/>
  <c r="G220" i="30" s="1"/>
  <c r="H220" i="30" s="1"/>
  <c r="C220" i="22"/>
  <c r="C220" i="23"/>
  <c r="C220" i="42"/>
  <c r="E220" i="42" s="1"/>
  <c r="G220" i="42" s="1"/>
  <c r="H220" i="42" s="1"/>
  <c r="C159" i="2"/>
  <c r="C159" i="32"/>
  <c r="E159" i="32" s="1"/>
  <c r="C159" i="29"/>
  <c r="E159" i="29" s="1"/>
  <c r="G159" i="29" s="1"/>
  <c r="H159" i="29" s="1"/>
  <c r="C159" i="23"/>
  <c r="E159" i="23" s="1"/>
  <c r="C159" i="30"/>
  <c r="E159" i="30" s="1"/>
  <c r="G159" i="30" s="1"/>
  <c r="H159" i="30" s="1"/>
  <c r="C159" i="22"/>
  <c r="C30" i="2"/>
  <c r="E30" i="2" s="1"/>
  <c r="C30" i="29"/>
  <c r="E30" i="29" s="1"/>
  <c r="G30" i="29" s="1"/>
  <c r="H30" i="29" s="1"/>
  <c r="C30" i="23"/>
  <c r="C30" i="31"/>
  <c r="C30" i="22"/>
  <c r="E30" i="22" s="1"/>
  <c r="G30" i="22" s="1"/>
  <c r="H30" i="22" s="1"/>
  <c r="C30" i="24"/>
  <c r="E273" i="29"/>
  <c r="G273" i="29" s="1"/>
  <c r="H273" i="29" s="1"/>
  <c r="E276" i="30"/>
  <c r="G276" i="30" s="1"/>
  <c r="H276" i="30" s="1"/>
  <c r="E306" i="2"/>
  <c r="C302" i="22"/>
  <c r="C302" i="30"/>
  <c r="C302" i="23"/>
  <c r="C302" i="2"/>
  <c r="C302" i="42"/>
  <c r="C302" i="32"/>
  <c r="C290" i="32"/>
  <c r="C290" i="24"/>
  <c r="E290" i="24" s="1"/>
  <c r="C290" i="22"/>
  <c r="E290" i="22" s="1"/>
  <c r="G290" i="22" s="1"/>
  <c r="H290" i="22" s="1"/>
  <c r="C290" i="31"/>
  <c r="E290" i="31" s="1"/>
  <c r="G290" i="31" s="1"/>
  <c r="H290" i="31" s="1"/>
  <c r="C290" i="2"/>
  <c r="C290" i="23"/>
  <c r="C280" i="2"/>
  <c r="C280" i="31"/>
  <c r="C280" i="24"/>
  <c r="C280" i="23"/>
  <c r="E280" i="23" s="1"/>
  <c r="C280" i="42"/>
  <c r="E280" i="42" s="1"/>
  <c r="G280" i="42" s="1"/>
  <c r="H280" i="42" s="1"/>
  <c r="C280" i="32"/>
  <c r="C270" i="23"/>
  <c r="E270" i="23" s="1"/>
  <c r="C270" i="30"/>
  <c r="E270" i="30" s="1"/>
  <c r="G270" i="30" s="1"/>
  <c r="H270" i="30" s="1"/>
  <c r="C270" i="29"/>
  <c r="E270" i="29" s="1"/>
  <c r="G270" i="29" s="1"/>
  <c r="H270" i="29" s="1"/>
  <c r="C270" i="42"/>
  <c r="E270" i="42" s="1"/>
  <c r="G270" i="42" s="1"/>
  <c r="H270" i="42" s="1"/>
  <c r="C270" i="31"/>
  <c r="E270" i="31" s="1"/>
  <c r="G270" i="31" s="1"/>
  <c r="H270" i="31" s="1"/>
  <c r="C270" i="24"/>
  <c r="C354" i="30"/>
  <c r="C354" i="23"/>
  <c r="C354" i="2"/>
  <c r="C354" i="29"/>
  <c r="C354" i="32"/>
  <c r="C354" i="24"/>
  <c r="C332" i="23"/>
  <c r="C332" i="29"/>
  <c r="E332" i="29" s="1"/>
  <c r="G332" i="29" s="1"/>
  <c r="H332" i="29" s="1"/>
  <c r="C332" i="22"/>
  <c r="E332" i="22" s="1"/>
  <c r="G332" i="22" s="1"/>
  <c r="H332" i="22" s="1"/>
  <c r="C332" i="24"/>
  <c r="C332" i="42"/>
  <c r="E332" i="42" s="1"/>
  <c r="G332" i="42" s="1"/>
  <c r="H332" i="42" s="1"/>
  <c r="C332" i="2"/>
  <c r="E332" i="2" s="1"/>
  <c r="C320" i="31"/>
  <c r="E320" i="31" s="1"/>
  <c r="G320" i="31" s="1"/>
  <c r="H320" i="31" s="1"/>
  <c r="C320" i="2"/>
  <c r="E170" i="31"/>
  <c r="G170" i="31" s="1"/>
  <c r="H170" i="31" s="1"/>
  <c r="E30" i="23"/>
  <c r="E143" i="24"/>
  <c r="E135" i="31"/>
  <c r="G135" i="31" s="1"/>
  <c r="H135" i="31" s="1"/>
  <c r="E65" i="22"/>
  <c r="G65" i="22" s="1"/>
  <c r="H65" i="22" s="1"/>
  <c r="E163" i="31"/>
  <c r="G163" i="31" s="1"/>
  <c r="H163" i="31" s="1"/>
  <c r="E132" i="31"/>
  <c r="G132" i="31" s="1"/>
  <c r="H132" i="31" s="1"/>
  <c r="E240" i="29"/>
  <c r="G240" i="29" s="1"/>
  <c r="H240" i="29" s="1"/>
  <c r="E214" i="22"/>
  <c r="G214" i="22" s="1"/>
  <c r="H214" i="22" s="1"/>
  <c r="E265" i="22"/>
  <c r="G265" i="22" s="1"/>
  <c r="H265" i="22" s="1"/>
  <c r="C65" i="2"/>
  <c r="C54" i="22"/>
  <c r="E54" i="22" s="1"/>
  <c r="G54" i="22" s="1"/>
  <c r="H54" i="22" s="1"/>
  <c r="C175" i="29"/>
  <c r="E175" i="29" s="1"/>
  <c r="G175" i="29" s="1"/>
  <c r="H175" i="29" s="1"/>
  <c r="C44" i="23"/>
  <c r="C234" i="2"/>
  <c r="E234" i="2" s="1"/>
  <c r="C234" i="31"/>
  <c r="E234" i="31" s="1"/>
  <c r="G234" i="31" s="1"/>
  <c r="H234" i="31" s="1"/>
  <c r="C234" i="30"/>
  <c r="E234" i="30" s="1"/>
  <c r="G234" i="30" s="1"/>
  <c r="H234" i="30" s="1"/>
  <c r="C234" i="22"/>
  <c r="E234" i="22" s="1"/>
  <c r="G234" i="22" s="1"/>
  <c r="H234" i="22" s="1"/>
  <c r="C234" i="32"/>
  <c r="C234" i="23"/>
  <c r="C211" i="30"/>
  <c r="E211" i="30" s="1"/>
  <c r="G211" i="30" s="1"/>
  <c r="H211" i="30" s="1"/>
  <c r="C211" i="22"/>
  <c r="E211" i="22" s="1"/>
  <c r="G211" i="22" s="1"/>
  <c r="H211" i="22" s="1"/>
  <c r="C211" i="23"/>
  <c r="C211" i="2"/>
  <c r="C211" i="32"/>
  <c r="C211" i="42"/>
  <c r="E211" i="42" s="1"/>
  <c r="G211" i="42" s="1"/>
  <c r="H211" i="42" s="1"/>
  <c r="C188" i="2"/>
  <c r="C188" i="32"/>
  <c r="E188" i="32" s="1"/>
  <c r="C188" i="29"/>
  <c r="E188" i="29" s="1"/>
  <c r="G188" i="29" s="1"/>
  <c r="H188" i="29" s="1"/>
  <c r="C188" i="30"/>
  <c r="E188" i="30" s="1"/>
  <c r="G188" i="30" s="1"/>
  <c r="H188" i="30" s="1"/>
  <c r="C188" i="22"/>
  <c r="E188" i="22" s="1"/>
  <c r="G188" i="22" s="1"/>
  <c r="H188" i="22" s="1"/>
  <c r="C188" i="24"/>
  <c r="C182" i="2"/>
  <c r="E182" i="2" s="1"/>
  <c r="C182" i="29"/>
  <c r="E182" i="29" s="1"/>
  <c r="G182" i="29" s="1"/>
  <c r="H182" i="29" s="1"/>
  <c r="C182" i="23"/>
  <c r="E182" i="23" s="1"/>
  <c r="C182" i="31"/>
  <c r="E182" i="31" s="1"/>
  <c r="G182" i="31" s="1"/>
  <c r="H182" i="31" s="1"/>
  <c r="C182" i="22"/>
  <c r="E182" i="22" s="1"/>
  <c r="G182" i="22" s="1"/>
  <c r="H182" i="22" s="1"/>
  <c r="C182" i="24"/>
  <c r="E182" i="24" s="1"/>
  <c r="C174" i="2"/>
  <c r="E174" i="2" s="1"/>
  <c r="C174" i="31"/>
  <c r="C174" i="30"/>
  <c r="E174" i="30" s="1"/>
  <c r="G174" i="30" s="1"/>
  <c r="H174" i="30" s="1"/>
  <c r="C174" i="22"/>
  <c r="E174" i="22" s="1"/>
  <c r="G174" i="22" s="1"/>
  <c r="H174" i="22" s="1"/>
  <c r="C174" i="42"/>
  <c r="E174" i="42" s="1"/>
  <c r="C174" i="32"/>
  <c r="E174" i="32" s="1"/>
  <c r="C166" i="2"/>
  <c r="E166" i="2" s="1"/>
  <c r="C166" i="29"/>
  <c r="E166" i="29" s="1"/>
  <c r="G166" i="29" s="1"/>
  <c r="H166" i="29" s="1"/>
  <c r="C166" i="23"/>
  <c r="E166" i="23" s="1"/>
  <c r="C166" i="31"/>
  <c r="E166" i="31" s="1"/>
  <c r="G166" i="31" s="1"/>
  <c r="H166" i="31" s="1"/>
  <c r="C166" i="22"/>
  <c r="E166" i="22" s="1"/>
  <c r="G166" i="22" s="1"/>
  <c r="H166" i="22" s="1"/>
  <c r="C166" i="24"/>
  <c r="C136" i="2"/>
  <c r="C136" i="32"/>
  <c r="C136" i="29"/>
  <c r="E136" i="29" s="1"/>
  <c r="G136" i="29" s="1"/>
  <c r="H136" i="29" s="1"/>
  <c r="C136" i="24"/>
  <c r="C136" i="30"/>
  <c r="E136" i="30" s="1"/>
  <c r="G136" i="30" s="1"/>
  <c r="H136" i="30" s="1"/>
  <c r="C136" i="22"/>
  <c r="E136" i="22" s="1"/>
  <c r="G136" i="22" s="1"/>
  <c r="H136" i="22" s="1"/>
  <c r="C22" i="29"/>
  <c r="E22" i="29" s="1"/>
  <c r="G22" i="29" s="1"/>
  <c r="H22" i="29" s="1"/>
  <c r="C22" i="23"/>
  <c r="E22" i="23" s="1"/>
  <c r="C22" i="31"/>
  <c r="C22" i="2"/>
  <c r="E22" i="2" s="1"/>
  <c r="C22" i="22"/>
  <c r="E22" i="22" s="1"/>
  <c r="G22" i="22" s="1"/>
  <c r="H22" i="22" s="1"/>
  <c r="C22" i="24"/>
  <c r="E22" i="24" s="1"/>
  <c r="E363" i="22"/>
  <c r="G363" i="22" s="1"/>
  <c r="H363" i="22" s="1"/>
  <c r="E290" i="30"/>
  <c r="G290" i="30" s="1"/>
  <c r="H290" i="30" s="1"/>
  <c r="E329" i="29"/>
  <c r="G329" i="29" s="1"/>
  <c r="H329" i="29" s="1"/>
  <c r="C302" i="29"/>
  <c r="E154" i="31"/>
  <c r="G154" i="31" s="1"/>
  <c r="H154" i="31" s="1"/>
  <c r="E138" i="31"/>
  <c r="G138" i="31" s="1"/>
  <c r="H138" i="31" s="1"/>
  <c r="E30" i="32"/>
  <c r="E18" i="30"/>
  <c r="E159" i="22"/>
  <c r="G159" i="22" s="1"/>
  <c r="H159" i="22" s="1"/>
  <c r="E139" i="31"/>
  <c r="G139" i="31" s="1"/>
  <c r="H139" i="31" s="1"/>
  <c r="E169" i="31"/>
  <c r="G169" i="31" s="1"/>
  <c r="H169" i="31" s="1"/>
  <c r="E153" i="22"/>
  <c r="G153" i="22" s="1"/>
  <c r="H153" i="22" s="1"/>
  <c r="E148" i="32"/>
  <c r="E132" i="32"/>
  <c r="E25" i="2"/>
  <c r="E18" i="2"/>
  <c r="E208" i="23"/>
  <c r="E201" i="22"/>
  <c r="G201" i="22" s="1"/>
  <c r="H201" i="22" s="1"/>
  <c r="E215" i="22"/>
  <c r="G215" i="22" s="1"/>
  <c r="H215" i="22" s="1"/>
  <c r="E199" i="29"/>
  <c r="G199" i="29" s="1"/>
  <c r="H199" i="29" s="1"/>
  <c r="C220" i="24"/>
  <c r="E220" i="24" s="1"/>
  <c r="C180" i="2"/>
  <c r="C180" i="22"/>
  <c r="E180" i="22" s="1"/>
  <c r="G180" i="22" s="1"/>
  <c r="H180" i="22" s="1"/>
  <c r="C180" i="24"/>
  <c r="C180" i="31"/>
  <c r="E180" i="31" s="1"/>
  <c r="G180" i="31" s="1"/>
  <c r="H180" i="31" s="1"/>
  <c r="C180" i="29"/>
  <c r="E180" i="29" s="1"/>
  <c r="G180" i="29" s="1"/>
  <c r="H180" i="29" s="1"/>
  <c r="C180" i="23"/>
  <c r="C142" i="2"/>
  <c r="E142" i="2" s="1"/>
  <c r="C142" i="29"/>
  <c r="E142" i="29" s="1"/>
  <c r="G142" i="29" s="1"/>
  <c r="H142" i="29" s="1"/>
  <c r="C142" i="23"/>
  <c r="E142" i="23" s="1"/>
  <c r="C142" i="31"/>
  <c r="C142" i="22"/>
  <c r="E142" i="22" s="1"/>
  <c r="G142" i="22" s="1"/>
  <c r="H142" i="22" s="1"/>
  <c r="C142" i="24"/>
  <c r="E142" i="24" s="1"/>
  <c r="C49" i="32"/>
  <c r="C49" i="22"/>
  <c r="E49" i="22" s="1"/>
  <c r="G49" i="22" s="1"/>
  <c r="H49" i="22" s="1"/>
  <c r="C14" i="2"/>
  <c r="E14" i="2" s="1"/>
  <c r="C14" i="29"/>
  <c r="E14" i="29" s="1"/>
  <c r="G14" i="29" s="1"/>
  <c r="H14" i="29" s="1"/>
  <c r="C14" i="23"/>
  <c r="E14" i="23" s="1"/>
  <c r="C14" i="31"/>
  <c r="C14" i="22"/>
  <c r="E14" i="22" s="1"/>
  <c r="G14" i="22" s="1"/>
  <c r="H14" i="22" s="1"/>
  <c r="C14" i="24"/>
  <c r="E273" i="32"/>
  <c r="E295" i="30"/>
  <c r="G295" i="30" s="1"/>
  <c r="H295" i="30" s="1"/>
  <c r="E280" i="31"/>
  <c r="G280" i="31" s="1"/>
  <c r="H280" i="31" s="1"/>
  <c r="E270" i="32"/>
  <c r="E170" i="30"/>
  <c r="G170" i="30" s="1"/>
  <c r="E122" i="31"/>
  <c r="G122" i="31" s="1"/>
  <c r="H122" i="31" s="1"/>
  <c r="E42" i="31"/>
  <c r="G42" i="31" s="1"/>
  <c r="H42" i="31" s="1"/>
  <c r="E171" i="31"/>
  <c r="G171" i="31" s="1"/>
  <c r="H171" i="31" s="1"/>
  <c r="E184" i="31"/>
  <c r="G184" i="31" s="1"/>
  <c r="H184" i="31" s="1"/>
  <c r="E206" i="29"/>
  <c r="G206" i="29" s="1"/>
  <c r="H206" i="29" s="1"/>
  <c r="E220" i="22"/>
  <c r="G220" i="22" s="1"/>
  <c r="H220" i="22" s="1"/>
  <c r="E239" i="31"/>
  <c r="G239" i="31" s="1"/>
  <c r="H239" i="31" s="1"/>
  <c r="E231" i="31"/>
  <c r="G231" i="31" s="1"/>
  <c r="H231" i="31" s="1"/>
  <c r="E215" i="31"/>
  <c r="G215" i="31" s="1"/>
  <c r="H215" i="31" s="1"/>
  <c r="E207" i="29"/>
  <c r="G207" i="29" s="1"/>
  <c r="H207" i="29" s="1"/>
  <c r="E248" i="23"/>
  <c r="E194" i="2"/>
  <c r="E201" i="2"/>
  <c r="C54" i="42"/>
  <c r="E54" i="42" s="1"/>
  <c r="G54" i="42" s="1"/>
  <c r="H54" i="42" s="1"/>
  <c r="C175" i="42"/>
  <c r="E175" i="42" s="1"/>
  <c r="C44" i="32"/>
  <c r="C159" i="31"/>
  <c r="C220" i="32"/>
  <c r="C249" i="23"/>
  <c r="C249" i="32"/>
  <c r="C249" i="24"/>
  <c r="E249" i="24" s="1"/>
  <c r="C249" i="22"/>
  <c r="E249" i="22" s="1"/>
  <c r="G249" i="22" s="1"/>
  <c r="H249" i="22" s="1"/>
  <c r="C249" i="2"/>
  <c r="C240" i="2"/>
  <c r="C240" i="30"/>
  <c r="E240" i="30" s="1"/>
  <c r="C240" i="23"/>
  <c r="E240" i="23" s="1"/>
  <c r="C240" i="42"/>
  <c r="E240" i="42" s="1"/>
  <c r="G240" i="42" s="1"/>
  <c r="H240" i="42" s="1"/>
  <c r="C240" i="31"/>
  <c r="E240" i="31" s="1"/>
  <c r="G240" i="31" s="1"/>
  <c r="H240" i="31" s="1"/>
  <c r="C240" i="22"/>
  <c r="E240" i="22" s="1"/>
  <c r="G240" i="22" s="1"/>
  <c r="H240" i="22" s="1"/>
  <c r="E313" i="23"/>
  <c r="E324" i="32"/>
  <c r="E332" i="24"/>
  <c r="E295" i="2"/>
  <c r="C246" i="24"/>
  <c r="C264" i="32"/>
  <c r="E336" i="23"/>
  <c r="E338" i="29"/>
  <c r="G338" i="29" s="1"/>
  <c r="H338" i="29" s="1"/>
  <c r="E368" i="29"/>
  <c r="E288" i="30"/>
  <c r="G288" i="30" s="1"/>
  <c r="H288" i="30" s="1"/>
  <c r="E295" i="32"/>
  <c r="E366" i="30"/>
  <c r="G366" i="30" s="1"/>
  <c r="H366" i="30" s="1"/>
  <c r="E292" i="30"/>
  <c r="G292" i="30" s="1"/>
  <c r="H292" i="30" s="1"/>
  <c r="E362" i="22"/>
  <c r="G362" i="22" s="1"/>
  <c r="H362" i="22" s="1"/>
  <c r="E374" i="31"/>
  <c r="G374" i="31" s="1"/>
  <c r="H374" i="31" s="1"/>
  <c r="E324" i="2"/>
  <c r="E286" i="2"/>
  <c r="E342" i="29"/>
  <c r="G342" i="29" s="1"/>
  <c r="H342" i="29" s="1"/>
  <c r="E304" i="32"/>
  <c r="E342" i="23"/>
  <c r="E288" i="22"/>
  <c r="G288" i="22" s="1"/>
  <c r="H288" i="22" s="1"/>
  <c r="E353" i="23"/>
  <c r="E370" i="22"/>
  <c r="G370" i="22" s="1"/>
  <c r="H370" i="22" s="1"/>
  <c r="E352" i="31"/>
  <c r="G352" i="31" s="1"/>
  <c r="H352" i="31" s="1"/>
  <c r="E326" i="29"/>
  <c r="G326" i="29" s="1"/>
  <c r="H326" i="29" s="1"/>
  <c r="E313" i="22"/>
  <c r="G313" i="22" s="1"/>
  <c r="H313" i="22" s="1"/>
  <c r="E306" i="31"/>
  <c r="G306" i="31" s="1"/>
  <c r="H306" i="31" s="1"/>
  <c r="E368" i="30"/>
  <c r="G368" i="30" s="1"/>
  <c r="H368" i="30" s="1"/>
  <c r="E367" i="31"/>
  <c r="G367" i="31" s="1"/>
  <c r="H367" i="31" s="1"/>
  <c r="E295" i="22"/>
  <c r="G295" i="22" s="1"/>
  <c r="H295" i="22" s="1"/>
  <c r="E358" i="30"/>
  <c r="G358" i="30" s="1"/>
  <c r="H358" i="30" s="1"/>
  <c r="C246" i="42"/>
  <c r="E246" i="42" s="1"/>
  <c r="G246" i="42" s="1"/>
  <c r="H246" i="42" s="1"/>
  <c r="E272" i="22"/>
  <c r="G272" i="22" s="1"/>
  <c r="H272" i="22" s="1"/>
  <c r="E314" i="29"/>
  <c r="G314" i="29" s="1"/>
  <c r="H314" i="29" s="1"/>
  <c r="E300" i="31"/>
  <c r="G300" i="31" s="1"/>
  <c r="H300" i="31" s="1"/>
  <c r="E370" i="29"/>
  <c r="G370" i="29" s="1"/>
  <c r="H370" i="29" s="1"/>
  <c r="E385" i="23"/>
  <c r="E386" i="23"/>
  <c r="E358" i="29"/>
  <c r="G358" i="29" s="1"/>
  <c r="H358" i="29" s="1"/>
  <c r="E313" i="31"/>
  <c r="G313" i="31" s="1"/>
  <c r="H313" i="31" s="1"/>
  <c r="E328" i="31"/>
  <c r="G328" i="31" s="1"/>
  <c r="H328" i="31" s="1"/>
  <c r="E320" i="2"/>
  <c r="E342" i="30"/>
  <c r="G342" i="30" s="1"/>
  <c r="H342" i="30" s="1"/>
  <c r="E382" i="29"/>
  <c r="G382" i="29" s="1"/>
  <c r="H382" i="29" s="1"/>
  <c r="E319" i="31"/>
  <c r="G319" i="31" s="1"/>
  <c r="H319" i="31" s="1"/>
  <c r="C246" i="29"/>
  <c r="E246" i="29" s="1"/>
  <c r="G246" i="29" s="1"/>
  <c r="H246" i="29" s="1"/>
  <c r="E337" i="22"/>
  <c r="G337" i="22" s="1"/>
  <c r="H337" i="22" s="1"/>
  <c r="E314" i="24"/>
  <c r="E314" i="23"/>
  <c r="E321" i="22"/>
  <c r="G321" i="22" s="1"/>
  <c r="H321" i="22" s="1"/>
  <c r="E306" i="30"/>
  <c r="G306" i="30" s="1"/>
  <c r="H306" i="30" s="1"/>
  <c r="E273" i="24"/>
  <c r="E286" i="24"/>
  <c r="E348" i="31"/>
  <c r="G348" i="31" s="1"/>
  <c r="H348" i="31" s="1"/>
  <c r="E368" i="22"/>
  <c r="G368" i="22" s="1"/>
  <c r="H368" i="22" s="1"/>
  <c r="E336" i="30"/>
  <c r="G336" i="30" s="1"/>
  <c r="H336" i="30" s="1"/>
  <c r="E322" i="2"/>
  <c r="E353" i="24"/>
  <c r="C246" i="30"/>
  <c r="E246" i="30" s="1"/>
  <c r="G246" i="30" s="1"/>
  <c r="H246" i="30" s="1"/>
  <c r="E298" i="32"/>
  <c r="E314" i="32"/>
  <c r="E268" i="30"/>
  <c r="G268" i="30" s="1"/>
  <c r="H268" i="30" s="1"/>
  <c r="E384" i="29"/>
  <c r="G384" i="29" s="1"/>
  <c r="H384" i="29" s="1"/>
  <c r="E271" i="29"/>
  <c r="G271" i="29" s="1"/>
  <c r="H271" i="29" s="1"/>
  <c r="E385" i="22"/>
  <c r="G385" i="22" s="1"/>
  <c r="H385" i="22" s="1"/>
  <c r="E354" i="23"/>
  <c r="E322" i="32"/>
  <c r="E316" i="29"/>
  <c r="G316" i="29" s="1"/>
  <c r="H316" i="29" s="1"/>
  <c r="E312" i="22"/>
  <c r="G312" i="22" s="1"/>
  <c r="H312" i="22" s="1"/>
  <c r="E268" i="32"/>
  <c r="E351" i="32"/>
  <c r="E313" i="24"/>
  <c r="D6" i="31"/>
  <c r="D6" i="32"/>
  <c r="D6" i="29"/>
  <c r="D6" i="22"/>
  <c r="D6" i="30"/>
  <c r="C81" i="29"/>
  <c r="E81" i="29" s="1"/>
  <c r="G81" i="29" s="1"/>
  <c r="H81" i="29" s="1"/>
  <c r="C81" i="2"/>
  <c r="E81" i="2" s="1"/>
  <c r="C81" i="31"/>
  <c r="E81" i="31" s="1"/>
  <c r="G81" i="31" s="1"/>
  <c r="H81" i="31" s="1"/>
  <c r="C81" i="22"/>
  <c r="E81" i="22" s="1"/>
  <c r="G81" i="22" s="1"/>
  <c r="H81" i="22" s="1"/>
  <c r="C81" i="30"/>
  <c r="E81" i="30" s="1"/>
  <c r="C81" i="23"/>
  <c r="E81" i="23" s="1"/>
  <c r="C81" i="42"/>
  <c r="E81" i="42" s="1"/>
  <c r="G81" i="42" s="1"/>
  <c r="H81" i="42" s="1"/>
  <c r="C81" i="32"/>
  <c r="C91" i="2"/>
  <c r="E91" i="2" s="1"/>
  <c r="C91" i="31"/>
  <c r="E91" i="31" s="1"/>
  <c r="G91" i="31" s="1"/>
  <c r="H91" i="31" s="1"/>
  <c r="C91" i="29"/>
  <c r="E91" i="29" s="1"/>
  <c r="G91" i="29" s="1"/>
  <c r="H91" i="29" s="1"/>
  <c r="C91" i="23"/>
  <c r="E91" i="23" s="1"/>
  <c r="C91" i="42"/>
  <c r="C91" i="32"/>
  <c r="C91" i="22"/>
  <c r="E91" i="22" s="1"/>
  <c r="G91" i="22" s="1"/>
  <c r="H91" i="22" s="1"/>
  <c r="C91" i="24"/>
  <c r="C93" i="32"/>
  <c r="C93" i="23"/>
  <c r="E93" i="23" s="1"/>
  <c r="C93" i="42"/>
  <c r="E93" i="42" s="1"/>
  <c r="G93" i="42" s="1"/>
  <c r="H93" i="42" s="1"/>
  <c r="C93" i="24"/>
  <c r="C90" i="23"/>
  <c r="C90" i="32"/>
  <c r="C90" i="22"/>
  <c r="E90" i="22" s="1"/>
  <c r="G90" i="22" s="1"/>
  <c r="H90" i="22" s="1"/>
  <c r="C90" i="30"/>
  <c r="E90" i="30" s="1"/>
  <c r="G90" i="30" s="1"/>
  <c r="H90" i="30" s="1"/>
  <c r="E92" i="42"/>
  <c r="G92" i="42" s="1"/>
  <c r="H92" i="42" s="1"/>
  <c r="C112" i="23"/>
  <c r="E112" i="23" s="1"/>
  <c r="C107" i="29"/>
  <c r="E107" i="29" s="1"/>
  <c r="G107" i="29" s="1"/>
  <c r="H107" i="29" s="1"/>
  <c r="C95" i="31"/>
  <c r="E95" i="31" s="1"/>
  <c r="G95" i="31" s="1"/>
  <c r="H95" i="31" s="1"/>
  <c r="C80" i="22"/>
  <c r="E80" i="22" s="1"/>
  <c r="G80" i="22" s="1"/>
  <c r="H80" i="22" s="1"/>
  <c r="C77" i="29"/>
  <c r="E77" i="29" s="1"/>
  <c r="G77" i="29" s="1"/>
  <c r="H77" i="29" s="1"/>
  <c r="C69" i="2"/>
  <c r="C69" i="23"/>
  <c r="C69" i="30"/>
  <c r="E69" i="30" s="1"/>
  <c r="G69" i="30" s="1"/>
  <c r="H69" i="30" s="1"/>
  <c r="C69" i="31"/>
  <c r="E69" i="31" s="1"/>
  <c r="G69" i="31" s="1"/>
  <c r="H69" i="31" s="1"/>
  <c r="C61" i="42"/>
  <c r="E61" i="42" s="1"/>
  <c r="G61" i="42" s="1"/>
  <c r="H61" i="42" s="1"/>
  <c r="C61" i="30"/>
  <c r="E61" i="30" s="1"/>
  <c r="G61" i="30" s="1"/>
  <c r="H61" i="30" s="1"/>
  <c r="C45" i="2"/>
  <c r="C45" i="32"/>
  <c r="C45" i="29"/>
  <c r="E45" i="29" s="1"/>
  <c r="G45" i="29" s="1"/>
  <c r="H45" i="29" s="1"/>
  <c r="C45" i="42"/>
  <c r="E45" i="42" s="1"/>
  <c r="C45" i="30"/>
  <c r="E45" i="30" s="1"/>
  <c r="G45" i="30" s="1"/>
  <c r="H45" i="30" s="1"/>
  <c r="C45" i="22"/>
  <c r="E45" i="22" s="1"/>
  <c r="G45" i="22" s="1"/>
  <c r="H45" i="22" s="1"/>
  <c r="C45" i="24"/>
  <c r="E45" i="24" s="1"/>
  <c r="C45" i="23"/>
  <c r="E45" i="23" s="1"/>
  <c r="C45" i="31"/>
  <c r="D261" i="23"/>
  <c r="D261" i="2"/>
  <c r="D261" i="22"/>
  <c r="D261" i="24"/>
  <c r="D261" i="30"/>
  <c r="D261" i="32"/>
  <c r="D261" i="29"/>
  <c r="C109" i="24"/>
  <c r="C109" i="2"/>
  <c r="C108" i="29"/>
  <c r="E108" i="29" s="1"/>
  <c r="G108" i="29" s="1"/>
  <c r="H108" i="29" s="1"/>
  <c r="C107" i="30"/>
  <c r="E107" i="30" s="1"/>
  <c r="G107" i="30" s="1"/>
  <c r="H107" i="30" s="1"/>
  <c r="C106" i="29"/>
  <c r="E106" i="29" s="1"/>
  <c r="G106" i="29" s="1"/>
  <c r="H106" i="29" s="1"/>
  <c r="C105" i="32"/>
  <c r="C104" i="24"/>
  <c r="C101" i="42"/>
  <c r="E101" i="42" s="1"/>
  <c r="G101" i="42" s="1"/>
  <c r="H101" i="42" s="1"/>
  <c r="C98" i="23"/>
  <c r="C97" i="32"/>
  <c r="C96" i="32"/>
  <c r="C95" i="2"/>
  <c r="C84" i="22"/>
  <c r="E84" i="22" s="1"/>
  <c r="G84" i="22" s="1"/>
  <c r="H84" i="22" s="1"/>
  <c r="C83" i="24"/>
  <c r="C82" i="30"/>
  <c r="E82" i="30" s="1"/>
  <c r="G82" i="30" s="1"/>
  <c r="H82" i="30" s="1"/>
  <c r="C80" i="30"/>
  <c r="E80" i="30" s="1"/>
  <c r="G80" i="30" s="1"/>
  <c r="H80" i="30" s="1"/>
  <c r="C77" i="32"/>
  <c r="C76" i="24"/>
  <c r="E76" i="24" s="1"/>
  <c r="E72" i="23"/>
  <c r="C107" i="31"/>
  <c r="E107" i="31" s="1"/>
  <c r="G107" i="31" s="1"/>
  <c r="H107" i="31" s="1"/>
  <c r="C107" i="2"/>
  <c r="E107" i="2" s="1"/>
  <c r="C87" i="22"/>
  <c r="E87" i="22" s="1"/>
  <c r="G87" i="22" s="1"/>
  <c r="H87" i="22" s="1"/>
  <c r="C82" i="31"/>
  <c r="E82" i="31" s="1"/>
  <c r="G82" i="31" s="1"/>
  <c r="H82" i="31" s="1"/>
  <c r="C80" i="31"/>
  <c r="E80" i="31" s="1"/>
  <c r="G80" i="31" s="1"/>
  <c r="H80" i="31" s="1"/>
  <c r="C80" i="2"/>
  <c r="C77" i="31"/>
  <c r="E77" i="31" s="1"/>
  <c r="G77" i="31" s="1"/>
  <c r="H77" i="31" s="1"/>
  <c r="H158" i="30"/>
  <c r="C58" i="22"/>
  <c r="E58" i="22" s="1"/>
  <c r="G58" i="22" s="1"/>
  <c r="H58" i="22" s="1"/>
  <c r="C58" i="30"/>
  <c r="E58" i="30" s="1"/>
  <c r="G58" i="30" s="1"/>
  <c r="H58" i="30" s="1"/>
  <c r="C77" i="24"/>
  <c r="C116" i="22"/>
  <c r="E116" i="22" s="1"/>
  <c r="C109" i="29"/>
  <c r="E109" i="29" s="1"/>
  <c r="G109" i="29" s="1"/>
  <c r="H109" i="29" s="1"/>
  <c r="C108" i="24"/>
  <c r="C107" i="22"/>
  <c r="E107" i="22" s="1"/>
  <c r="G107" i="22" s="1"/>
  <c r="C101" i="32"/>
  <c r="E101" i="32" s="1"/>
  <c r="C83" i="29"/>
  <c r="E83" i="29" s="1"/>
  <c r="G83" i="29" s="1"/>
  <c r="H83" i="29" s="1"/>
  <c r="C82" i="42"/>
  <c r="E82" i="42" s="1"/>
  <c r="G82" i="42" s="1"/>
  <c r="H82" i="42" s="1"/>
  <c r="C80" i="29"/>
  <c r="E80" i="29" s="1"/>
  <c r="G80" i="29" s="1"/>
  <c r="H80" i="29" s="1"/>
  <c r="C79" i="24"/>
  <c r="C77" i="22"/>
  <c r="E77" i="22" s="1"/>
  <c r="G77" i="22" s="1"/>
  <c r="H77" i="22" s="1"/>
  <c r="E45" i="31"/>
  <c r="G45" i="31" s="1"/>
  <c r="H45" i="31" s="1"/>
  <c r="C116" i="30"/>
  <c r="E116" i="30" s="1"/>
  <c r="G116" i="30" s="1"/>
  <c r="H116" i="30" s="1"/>
  <c r="C112" i="22"/>
  <c r="E112" i="22" s="1"/>
  <c r="G112" i="22" s="1"/>
  <c r="H112" i="22" s="1"/>
  <c r="C108" i="22"/>
  <c r="E108" i="22" s="1"/>
  <c r="G108" i="22" s="1"/>
  <c r="H108" i="22" s="1"/>
  <c r="C107" i="32"/>
  <c r="C105" i="22"/>
  <c r="E105" i="22" s="1"/>
  <c r="G105" i="22" s="1"/>
  <c r="H105" i="22" s="1"/>
  <c r="C101" i="24"/>
  <c r="E86" i="31"/>
  <c r="G86" i="31" s="1"/>
  <c r="H86" i="31" s="1"/>
  <c r="C82" i="29"/>
  <c r="E82" i="29" s="1"/>
  <c r="G82" i="29" s="1"/>
  <c r="H82" i="29" s="1"/>
  <c r="C80" i="42"/>
  <c r="E80" i="42" s="1"/>
  <c r="G80" i="42" s="1"/>
  <c r="H80" i="42" s="1"/>
  <c r="C79" i="30"/>
  <c r="E79" i="30" s="1"/>
  <c r="G79" i="30" s="1"/>
  <c r="H79" i="30" s="1"/>
  <c r="C77" i="30"/>
  <c r="E77" i="30" s="1"/>
  <c r="G77" i="30" s="1"/>
  <c r="H77" i="30" s="1"/>
  <c r="C76" i="23"/>
  <c r="E76" i="23" s="1"/>
  <c r="C116" i="29"/>
  <c r="E116" i="29" s="1"/>
  <c r="G116" i="29" s="1"/>
  <c r="H116" i="29" s="1"/>
  <c r="C112" i="31"/>
  <c r="E112" i="31" s="1"/>
  <c r="G112" i="31" s="1"/>
  <c r="H112" i="31" s="1"/>
  <c r="C105" i="30"/>
  <c r="E105" i="30" s="1"/>
  <c r="G105" i="30" s="1"/>
  <c r="H105" i="30" s="1"/>
  <c r="C96" i="22"/>
  <c r="E96" i="22" s="1"/>
  <c r="G96" i="22" s="1"/>
  <c r="H96" i="22" s="1"/>
  <c r="C80" i="23"/>
  <c r="E80" i="23" s="1"/>
  <c r="C77" i="42"/>
  <c r="E77" i="42" s="1"/>
  <c r="G77" i="42" s="1"/>
  <c r="H77" i="42" s="1"/>
  <c r="C76" i="29"/>
  <c r="E76" i="29" s="1"/>
  <c r="G76" i="29" s="1"/>
  <c r="H76" i="29" s="1"/>
  <c r="D6" i="2"/>
  <c r="D195" i="2"/>
  <c r="D195" i="30"/>
  <c r="D195" i="29"/>
  <c r="C71" i="23"/>
  <c r="C71" i="42"/>
  <c r="E71" i="42" s="1"/>
  <c r="G71" i="42" s="1"/>
  <c r="H71" i="42" s="1"/>
  <c r="C71" i="24"/>
  <c r="E71" i="24" s="1"/>
  <c r="C255" i="29"/>
  <c r="E255" i="29" s="1"/>
  <c r="G255" i="29" s="1"/>
  <c r="H255" i="29" s="1"/>
  <c r="C255" i="42"/>
  <c r="E255" i="42" s="1"/>
  <c r="G255" i="42" s="1"/>
  <c r="H255" i="42" s="1"/>
  <c r="C255" i="32"/>
  <c r="E255" i="32" s="1"/>
  <c r="C255" i="22"/>
  <c r="E255" i="22" s="1"/>
  <c r="G255" i="22" s="1"/>
  <c r="H255" i="22" s="1"/>
  <c r="C255" i="30"/>
  <c r="E255" i="30" s="1"/>
  <c r="G255" i="30" s="1"/>
  <c r="H255" i="30" s="1"/>
  <c r="C255" i="24"/>
  <c r="C255" i="31"/>
  <c r="E255" i="31" s="1"/>
  <c r="G255" i="31" s="1"/>
  <c r="H255" i="31" s="1"/>
  <c r="C255" i="2"/>
  <c r="C381" i="23"/>
  <c r="C381" i="29"/>
  <c r="C381" i="22"/>
  <c r="C381" i="30"/>
  <c r="C381" i="24"/>
  <c r="C381" i="31"/>
  <c r="C381" i="42"/>
  <c r="E381" i="42" s="1"/>
  <c r="G381" i="42" s="1"/>
  <c r="H381" i="42" s="1"/>
  <c r="C381" i="2"/>
  <c r="C381" i="32"/>
  <c r="C373" i="32"/>
  <c r="C373" i="23"/>
  <c r="C373" i="29"/>
  <c r="C373" i="22"/>
  <c r="C373" i="30"/>
  <c r="C373" i="24"/>
  <c r="C373" i="31"/>
  <c r="C373" i="42"/>
  <c r="E373" i="42" s="1"/>
  <c r="G373" i="42" s="1"/>
  <c r="H373" i="42" s="1"/>
  <c r="C373" i="2"/>
  <c r="C365" i="23"/>
  <c r="C365" i="29"/>
  <c r="C365" i="22"/>
  <c r="C365" i="30"/>
  <c r="C365" i="24"/>
  <c r="C365" i="31"/>
  <c r="C365" i="42"/>
  <c r="E365" i="42" s="1"/>
  <c r="G365" i="42" s="1"/>
  <c r="H365" i="42" s="1"/>
  <c r="C365" i="2"/>
  <c r="C365" i="32"/>
  <c r="C357" i="32"/>
  <c r="C357" i="23"/>
  <c r="C357" i="29"/>
  <c r="C357" i="22"/>
  <c r="C357" i="30"/>
  <c r="C357" i="24"/>
  <c r="C357" i="31"/>
  <c r="C357" i="2"/>
  <c r="C349" i="42"/>
  <c r="E349" i="42" s="1"/>
  <c r="G349" i="42" s="1"/>
  <c r="H349" i="42" s="1"/>
  <c r="C349" i="2"/>
  <c r="C349" i="32"/>
  <c r="C349" i="23"/>
  <c r="C349" i="29"/>
  <c r="C349" i="22"/>
  <c r="C349" i="30"/>
  <c r="C349" i="24"/>
  <c r="C349" i="31"/>
  <c r="C341" i="31"/>
  <c r="C341" i="42"/>
  <c r="E341" i="42" s="1"/>
  <c r="G341" i="42" s="1"/>
  <c r="H341" i="42" s="1"/>
  <c r="C341" i="2"/>
  <c r="C341" i="32"/>
  <c r="C341" i="23"/>
  <c r="C341" i="29"/>
  <c r="C341" i="22"/>
  <c r="E341" i="22" s="1"/>
  <c r="G341" i="22" s="1"/>
  <c r="H341" i="22" s="1"/>
  <c r="C341" i="30"/>
  <c r="C341" i="24"/>
  <c r="C333" i="24"/>
  <c r="C333" i="2"/>
  <c r="C333" i="29"/>
  <c r="C333" i="22"/>
  <c r="C333" i="42"/>
  <c r="E333" i="42" s="1"/>
  <c r="G333" i="42" s="1"/>
  <c r="H333" i="42" s="1"/>
  <c r="C333" i="32"/>
  <c r="E333" i="32" s="1"/>
  <c r="C333" i="31"/>
  <c r="C333" i="23"/>
  <c r="C333" i="30"/>
  <c r="C325" i="30"/>
  <c r="C325" i="24"/>
  <c r="C325" i="2"/>
  <c r="C325" i="29"/>
  <c r="C325" i="42"/>
  <c r="E325" i="42" s="1"/>
  <c r="G325" i="42" s="1"/>
  <c r="H325" i="42" s="1"/>
  <c r="C325" i="32"/>
  <c r="C325" i="31"/>
  <c r="C325" i="22"/>
  <c r="C325" i="23"/>
  <c r="C317" i="30"/>
  <c r="C317" i="24"/>
  <c r="C317" i="22"/>
  <c r="C317" i="29"/>
  <c r="C317" i="2"/>
  <c r="C317" i="42"/>
  <c r="E317" i="42" s="1"/>
  <c r="G317" i="42" s="1"/>
  <c r="H317" i="42" s="1"/>
  <c r="C317" i="32"/>
  <c r="C317" i="31"/>
  <c r="C317" i="23"/>
  <c r="C309" i="23"/>
  <c r="C309" i="30"/>
  <c r="C309" i="24"/>
  <c r="C309" i="22"/>
  <c r="C309" i="29"/>
  <c r="C309" i="2"/>
  <c r="C309" i="42"/>
  <c r="E309" i="42" s="1"/>
  <c r="G309" i="42" s="1"/>
  <c r="H309" i="42" s="1"/>
  <c r="C309" i="32"/>
  <c r="C309" i="31"/>
  <c r="C301" i="31"/>
  <c r="C301" i="23"/>
  <c r="C301" i="30"/>
  <c r="C301" i="24"/>
  <c r="C301" i="2"/>
  <c r="C301" i="29"/>
  <c r="C301" i="22"/>
  <c r="C301" i="42"/>
  <c r="E301" i="42" s="1"/>
  <c r="G301" i="42" s="1"/>
  <c r="H301" i="42" s="1"/>
  <c r="C301" i="32"/>
  <c r="C293" i="30"/>
  <c r="C293" i="24"/>
  <c r="C293" i="2"/>
  <c r="C293" i="29"/>
  <c r="C293" i="22"/>
  <c r="C293" i="42"/>
  <c r="E293" i="42" s="1"/>
  <c r="G293" i="42" s="1"/>
  <c r="H293" i="42" s="1"/>
  <c r="C293" i="32"/>
  <c r="E293" i="32" s="1"/>
  <c r="C293" i="31"/>
  <c r="C293" i="23"/>
  <c r="C285" i="24"/>
  <c r="C285" i="2"/>
  <c r="C285" i="29"/>
  <c r="C285" i="22"/>
  <c r="C285" i="42"/>
  <c r="E285" i="42" s="1"/>
  <c r="G285" i="42" s="1"/>
  <c r="H285" i="42" s="1"/>
  <c r="C285" i="32"/>
  <c r="C285" i="31"/>
  <c r="C285" i="23"/>
  <c r="C285" i="30"/>
  <c r="C277" i="31"/>
  <c r="C277" i="23"/>
  <c r="C277" i="30"/>
  <c r="C277" i="24"/>
  <c r="C277" i="2"/>
  <c r="C277" i="29"/>
  <c r="C277" i="22"/>
  <c r="C277" i="42"/>
  <c r="E277" i="42" s="1"/>
  <c r="G277" i="42" s="1"/>
  <c r="H277" i="42" s="1"/>
  <c r="C269" i="32"/>
  <c r="C269" i="31"/>
  <c r="C269" i="23"/>
  <c r="C269" i="30"/>
  <c r="E269" i="30" s="1"/>
  <c r="G269" i="30" s="1"/>
  <c r="H269" i="30" s="1"/>
  <c r="C269" i="24"/>
  <c r="C269" i="2"/>
  <c r="C269" i="29"/>
  <c r="C269" i="22"/>
  <c r="C269" i="42"/>
  <c r="E269" i="42" s="1"/>
  <c r="G269" i="42" s="1"/>
  <c r="H269" i="42" s="1"/>
  <c r="C261" i="30"/>
  <c r="C261" i="24"/>
  <c r="C261" i="2"/>
  <c r="C261" i="29"/>
  <c r="C261" i="22"/>
  <c r="C261" i="42"/>
  <c r="E261" i="42" s="1"/>
  <c r="C261" i="32"/>
  <c r="C261" i="31"/>
  <c r="E261" i="31" s="1"/>
  <c r="G261" i="31" s="1"/>
  <c r="H261" i="31" s="1"/>
  <c r="C253" i="23"/>
  <c r="C253" i="30"/>
  <c r="C253" i="24"/>
  <c r="C253" i="22"/>
  <c r="C253" i="29"/>
  <c r="C253" i="2"/>
  <c r="C253" i="42"/>
  <c r="C253" i="32"/>
  <c r="C245" i="31"/>
  <c r="C245" i="23"/>
  <c r="C245" i="30"/>
  <c r="C245" i="24"/>
  <c r="C245" i="22"/>
  <c r="C245" i="29"/>
  <c r="C245" i="2"/>
  <c r="C245" i="42"/>
  <c r="E245" i="42" s="1"/>
  <c r="G245" i="42" s="1"/>
  <c r="H245" i="42" s="1"/>
  <c r="C237" i="24"/>
  <c r="C237" i="2"/>
  <c r="C237" i="32"/>
  <c r="C237" i="23"/>
  <c r="C237" i="42"/>
  <c r="E237" i="42" s="1"/>
  <c r="G237" i="42" s="1"/>
  <c r="H237" i="42" s="1"/>
  <c r="C237" i="29"/>
  <c r="C237" i="31"/>
  <c r="C237" i="30"/>
  <c r="C229" i="22"/>
  <c r="C229" i="42"/>
  <c r="E229" i="42" s="1"/>
  <c r="G229" i="42" s="1"/>
  <c r="H229" i="42" s="1"/>
  <c r="C229" i="31"/>
  <c r="C229" i="2"/>
  <c r="C229" i="32"/>
  <c r="C229" i="29"/>
  <c r="C229" i="24"/>
  <c r="C229" i="23"/>
  <c r="C221" i="24"/>
  <c r="C221" i="29"/>
  <c r="C221" i="30"/>
  <c r="C221" i="23"/>
  <c r="C221" i="42"/>
  <c r="E221" i="42" s="1"/>
  <c r="G221" i="42" s="1"/>
  <c r="H221" i="42" s="1"/>
  <c r="C221" i="2"/>
  <c r="C221" i="31"/>
  <c r="C221" i="32"/>
  <c r="C213" i="22"/>
  <c r="C213" i="29"/>
  <c r="C213" i="30"/>
  <c r="C213" i="23"/>
  <c r="C213" i="32"/>
  <c r="C213" i="31"/>
  <c r="C213" i="24"/>
  <c r="C205" i="22"/>
  <c r="C205" i="2"/>
  <c r="C205" i="23"/>
  <c r="C205" i="42"/>
  <c r="E205" i="42" s="1"/>
  <c r="G205" i="42" s="1"/>
  <c r="H205" i="42" s="1"/>
  <c r="C205" i="29"/>
  <c r="C205" i="30"/>
  <c r="C205" i="31"/>
  <c r="C205" i="24"/>
  <c r="C197" i="22"/>
  <c r="C197" i="32"/>
  <c r="C197" i="29"/>
  <c r="C197" i="2"/>
  <c r="C197" i="23"/>
  <c r="C197" i="30"/>
  <c r="C197" i="42"/>
  <c r="C197" i="24"/>
  <c r="C189" i="24"/>
  <c r="C189" i="42"/>
  <c r="E189" i="42" s="1"/>
  <c r="G189" i="42" s="1"/>
  <c r="H189" i="42" s="1"/>
  <c r="C189" i="31"/>
  <c r="C189" i="32"/>
  <c r="C189" i="29"/>
  <c r="C189" i="2"/>
  <c r="C189" i="30"/>
  <c r="C189" i="23"/>
  <c r="C181" i="32"/>
  <c r="C181" i="29"/>
  <c r="E181" i="29" s="1"/>
  <c r="G181" i="29" s="1"/>
  <c r="H181" i="29" s="1"/>
  <c r="C181" i="42"/>
  <c r="E181" i="42" s="1"/>
  <c r="G181" i="42" s="1"/>
  <c r="H181" i="42" s="1"/>
  <c r="C181" i="30"/>
  <c r="E181" i="30" s="1"/>
  <c r="G181" i="30" s="1"/>
  <c r="H181" i="30" s="1"/>
  <c r="C181" i="22"/>
  <c r="E181" i="22" s="1"/>
  <c r="G181" i="22" s="1"/>
  <c r="H181" i="22" s="1"/>
  <c r="C181" i="24"/>
  <c r="E181" i="24" s="1"/>
  <c r="C173" i="32"/>
  <c r="C173" i="2"/>
  <c r="E173" i="2" s="1"/>
  <c r="C173" i="29"/>
  <c r="E173" i="29" s="1"/>
  <c r="G173" i="29" s="1"/>
  <c r="H173" i="29" s="1"/>
  <c r="C173" i="42"/>
  <c r="E173" i="42" s="1"/>
  <c r="G173" i="42" s="1"/>
  <c r="H173" i="42" s="1"/>
  <c r="C173" i="30"/>
  <c r="E173" i="30" s="1"/>
  <c r="G173" i="30" s="1"/>
  <c r="H173" i="30" s="1"/>
  <c r="C173" i="22"/>
  <c r="E173" i="22" s="1"/>
  <c r="G173" i="22" s="1"/>
  <c r="H173" i="22" s="1"/>
  <c r="C173" i="24"/>
  <c r="E173" i="24" s="1"/>
  <c r="C165" i="32"/>
  <c r="C165" i="29"/>
  <c r="E165" i="29" s="1"/>
  <c r="G165" i="29" s="1"/>
  <c r="H165" i="29" s="1"/>
  <c r="C165" i="2"/>
  <c r="C165" i="42"/>
  <c r="E165" i="42" s="1"/>
  <c r="G165" i="42" s="1"/>
  <c r="H165" i="42" s="1"/>
  <c r="C165" i="30"/>
  <c r="E165" i="30" s="1"/>
  <c r="G165" i="30" s="1"/>
  <c r="H165" i="30" s="1"/>
  <c r="C165" i="22"/>
  <c r="E165" i="22" s="1"/>
  <c r="G165" i="22" s="1"/>
  <c r="H165" i="22" s="1"/>
  <c r="C165" i="24"/>
  <c r="E165" i="24" s="1"/>
  <c r="C157" i="32"/>
  <c r="E157" i="32" s="1"/>
  <c r="C157" i="29"/>
  <c r="E157" i="29" s="1"/>
  <c r="G157" i="29" s="1"/>
  <c r="H157" i="29" s="1"/>
  <c r="C157" i="42"/>
  <c r="E157" i="42" s="1"/>
  <c r="G157" i="42" s="1"/>
  <c r="H157" i="42" s="1"/>
  <c r="C157" i="30"/>
  <c r="E157" i="30" s="1"/>
  <c r="G157" i="30" s="1"/>
  <c r="H157" i="30" s="1"/>
  <c r="C157" i="2"/>
  <c r="E157" i="2" s="1"/>
  <c r="C157" i="22"/>
  <c r="E157" i="22" s="1"/>
  <c r="C157" i="24"/>
  <c r="E157" i="24" s="1"/>
  <c r="C149" i="32"/>
  <c r="C149" i="29"/>
  <c r="E149" i="29" s="1"/>
  <c r="G149" i="29" s="1"/>
  <c r="H149" i="29" s="1"/>
  <c r="C149" i="42"/>
  <c r="E149" i="42" s="1"/>
  <c r="G149" i="42" s="1"/>
  <c r="H149" i="42" s="1"/>
  <c r="C149" i="30"/>
  <c r="E149" i="30" s="1"/>
  <c r="G149" i="30" s="1"/>
  <c r="H149" i="30" s="1"/>
  <c r="C149" i="22"/>
  <c r="E149" i="22" s="1"/>
  <c r="G149" i="22" s="1"/>
  <c r="H149" i="22" s="1"/>
  <c r="C149" i="24"/>
  <c r="E149" i="24" s="1"/>
  <c r="C141" i="32"/>
  <c r="C141" i="2"/>
  <c r="E141" i="2" s="1"/>
  <c r="C141" i="29"/>
  <c r="E141" i="29" s="1"/>
  <c r="G141" i="29" s="1"/>
  <c r="H141" i="29" s="1"/>
  <c r="C141" i="42"/>
  <c r="E141" i="42" s="1"/>
  <c r="G141" i="42" s="1"/>
  <c r="H141" i="42" s="1"/>
  <c r="C141" i="30"/>
  <c r="E141" i="30" s="1"/>
  <c r="G141" i="30" s="1"/>
  <c r="H141" i="30" s="1"/>
  <c r="C141" i="22"/>
  <c r="E141" i="22" s="1"/>
  <c r="G141" i="22" s="1"/>
  <c r="H141" i="22" s="1"/>
  <c r="C141" i="24"/>
  <c r="E141" i="24" s="1"/>
  <c r="C133" i="32"/>
  <c r="C133" i="29"/>
  <c r="E133" i="29" s="1"/>
  <c r="G133" i="29" s="1"/>
  <c r="H133" i="29" s="1"/>
  <c r="C133" i="2"/>
  <c r="C133" i="42"/>
  <c r="E133" i="42" s="1"/>
  <c r="C133" i="30"/>
  <c r="E133" i="30" s="1"/>
  <c r="G133" i="30" s="1"/>
  <c r="H133" i="30" s="1"/>
  <c r="C133" i="22"/>
  <c r="E133" i="22" s="1"/>
  <c r="G133" i="22" s="1"/>
  <c r="H133" i="22" s="1"/>
  <c r="C133" i="24"/>
  <c r="E133" i="24" s="1"/>
  <c r="C125" i="32"/>
  <c r="C125" i="29"/>
  <c r="E125" i="29" s="1"/>
  <c r="G125" i="29" s="1"/>
  <c r="H125" i="29" s="1"/>
  <c r="C125" i="42"/>
  <c r="E125" i="42" s="1"/>
  <c r="G125" i="42" s="1"/>
  <c r="H125" i="42" s="1"/>
  <c r="C125" i="30"/>
  <c r="E125" i="30" s="1"/>
  <c r="G125" i="30" s="1"/>
  <c r="H125" i="30" s="1"/>
  <c r="C125" i="2"/>
  <c r="C125" i="22"/>
  <c r="E125" i="22" s="1"/>
  <c r="G125" i="22" s="1"/>
  <c r="H125" i="22" s="1"/>
  <c r="C125" i="24"/>
  <c r="E125" i="24" s="1"/>
  <c r="C37" i="32"/>
  <c r="C37" i="2"/>
  <c r="C37" i="29"/>
  <c r="E37" i="29" s="1"/>
  <c r="G37" i="29" s="1"/>
  <c r="H37" i="29" s="1"/>
  <c r="C37" i="42"/>
  <c r="E37" i="42" s="1"/>
  <c r="G37" i="42" s="1"/>
  <c r="H37" i="42" s="1"/>
  <c r="C37" i="30"/>
  <c r="E37" i="30" s="1"/>
  <c r="G37" i="30" s="1"/>
  <c r="H37" i="30" s="1"/>
  <c r="C37" i="22"/>
  <c r="E37" i="22" s="1"/>
  <c r="G37" i="22" s="1"/>
  <c r="H37" i="22" s="1"/>
  <c r="C37" i="31"/>
  <c r="E37" i="31" s="1"/>
  <c r="G37" i="31" s="1"/>
  <c r="H37" i="31" s="1"/>
  <c r="C29" i="32"/>
  <c r="C29" i="29"/>
  <c r="E29" i="29" s="1"/>
  <c r="G29" i="29" s="1"/>
  <c r="H29" i="29" s="1"/>
  <c r="C29" i="2"/>
  <c r="C29" i="42"/>
  <c r="E29" i="42" s="1"/>
  <c r="G29" i="42" s="1"/>
  <c r="H29" i="42" s="1"/>
  <c r="C29" i="30"/>
  <c r="E29" i="30" s="1"/>
  <c r="G29" i="30" s="1"/>
  <c r="H29" i="30" s="1"/>
  <c r="C29" i="22"/>
  <c r="E29" i="22" s="1"/>
  <c r="G29" i="22" s="1"/>
  <c r="H29" i="22" s="1"/>
  <c r="C29" i="24"/>
  <c r="E29" i="24" s="1"/>
  <c r="C21" i="23"/>
  <c r="E21" i="23" s="1"/>
  <c r="C21" i="32"/>
  <c r="C21" i="29"/>
  <c r="E21" i="29" s="1"/>
  <c r="G21" i="29" s="1"/>
  <c r="H21" i="29" s="1"/>
  <c r="C21" i="2"/>
  <c r="E21" i="2" s="1"/>
  <c r="C21" i="30"/>
  <c r="E21" i="30" s="1"/>
  <c r="G21" i="30" s="1"/>
  <c r="C21" i="22"/>
  <c r="E21" i="22" s="1"/>
  <c r="G21" i="22" s="1"/>
  <c r="H21" i="22" s="1"/>
  <c r="C21" i="24"/>
  <c r="C21" i="31"/>
  <c r="E21" i="31" s="1"/>
  <c r="G21" i="31" s="1"/>
  <c r="H21" i="31" s="1"/>
  <c r="C13" i="29"/>
  <c r="E13" i="29" s="1"/>
  <c r="G13" i="29" s="1"/>
  <c r="H13" i="29" s="1"/>
  <c r="C13" i="23"/>
  <c r="C13" i="2"/>
  <c r="C13" i="30"/>
  <c r="E13" i="30" s="1"/>
  <c r="G13" i="30" s="1"/>
  <c r="H13" i="30" s="1"/>
  <c r="C13" i="22"/>
  <c r="E13" i="22" s="1"/>
  <c r="G13" i="22" s="1"/>
  <c r="H13" i="22" s="1"/>
  <c r="C13" i="24"/>
  <c r="E13" i="24" s="1"/>
  <c r="C13" i="31"/>
  <c r="E13" i="31" s="1"/>
  <c r="G13" i="31" s="1"/>
  <c r="H13" i="31" s="1"/>
  <c r="C5" i="31"/>
  <c r="E5" i="31" s="1"/>
  <c r="G5" i="31" s="1"/>
  <c r="H5" i="31" s="1"/>
  <c r="C5" i="32"/>
  <c r="E5" i="32" s="1"/>
  <c r="C5" i="23"/>
  <c r="E5" i="23" s="1"/>
  <c r="C5" i="22"/>
  <c r="E5" i="22" s="1"/>
  <c r="G5" i="22" s="1"/>
  <c r="H5" i="22" s="1"/>
  <c r="D373" i="22"/>
  <c r="D373" i="31"/>
  <c r="D373" i="23"/>
  <c r="D373" i="29"/>
  <c r="E373" i="29" s="1"/>
  <c r="G373" i="29" s="1"/>
  <c r="H373" i="29" s="1"/>
  <c r="D373" i="32"/>
  <c r="E373" i="32" s="1"/>
  <c r="D373" i="24"/>
  <c r="D373" i="30"/>
  <c r="D365" i="30"/>
  <c r="D365" i="2"/>
  <c r="D365" i="22"/>
  <c r="E365" i="22" s="1"/>
  <c r="G365" i="22" s="1"/>
  <c r="H365" i="22" s="1"/>
  <c r="D365" i="24"/>
  <c r="D365" i="32"/>
  <c r="D365" i="29"/>
  <c r="D365" i="31"/>
  <c r="D365" i="23"/>
  <c r="D357" i="29"/>
  <c r="D357" i="2"/>
  <c r="D357" i="23"/>
  <c r="D357" i="31"/>
  <c r="D357" i="22"/>
  <c r="D357" i="24"/>
  <c r="D357" i="32"/>
  <c r="D357" i="30"/>
  <c r="D349" i="23"/>
  <c r="D349" i="22"/>
  <c r="D341" i="30"/>
  <c r="D341" i="29"/>
  <c r="E341" i="29" s="1"/>
  <c r="G341" i="29" s="1"/>
  <c r="H341" i="29" s="1"/>
  <c r="D341" i="31"/>
  <c r="D341" i="32"/>
  <c r="D341" i="23"/>
  <c r="D341" i="22"/>
  <c r="D341" i="24"/>
  <c r="D333" i="29"/>
  <c r="D333" i="22"/>
  <c r="D333" i="32"/>
  <c r="D333" i="2"/>
  <c r="D333" i="30"/>
  <c r="D333" i="24"/>
  <c r="D333" i="31"/>
  <c r="D333" i="23"/>
  <c r="D325" i="32"/>
  <c r="D325" i="29"/>
  <c r="E325" i="29" s="1"/>
  <c r="G325" i="29" s="1"/>
  <c r="H325" i="29" s="1"/>
  <c r="D325" i="31"/>
  <c r="D325" i="2"/>
  <c r="D325" i="24"/>
  <c r="E325" i="24" s="1"/>
  <c r="D325" i="30"/>
  <c r="D325" i="22"/>
  <c r="D325" i="23"/>
  <c r="D317" i="29"/>
  <c r="D317" i="22"/>
  <c r="E317" i="22" s="1"/>
  <c r="G317" i="22" s="1"/>
  <c r="H317" i="22" s="1"/>
  <c r="D309" i="32"/>
  <c r="D309" i="31"/>
  <c r="D309" i="22"/>
  <c r="E309" i="22" s="1"/>
  <c r="G309" i="22" s="1"/>
  <c r="H309" i="22" s="1"/>
  <c r="D301" i="2"/>
  <c r="D301" i="30"/>
  <c r="D301" i="22"/>
  <c r="D301" i="24"/>
  <c r="D301" i="29"/>
  <c r="D301" i="32"/>
  <c r="E301" i="32" s="1"/>
  <c r="D301" i="23"/>
  <c r="D301" i="31"/>
  <c r="E301" i="31" s="1"/>
  <c r="G301" i="31" s="1"/>
  <c r="H301" i="31" s="1"/>
  <c r="D293" i="30"/>
  <c r="D293" i="2"/>
  <c r="D293" i="29"/>
  <c r="D293" i="22"/>
  <c r="D293" i="23"/>
  <c r="D293" i="32"/>
  <c r="D293" i="24"/>
  <c r="E293" i="24" s="1"/>
  <c r="D293" i="31"/>
  <c r="D285" i="24"/>
  <c r="E285" i="24" s="1"/>
  <c r="D285" i="22"/>
  <c r="D285" i="30"/>
  <c r="D285" i="32"/>
  <c r="D285" i="2"/>
  <c r="D285" i="29"/>
  <c r="E285" i="29" s="1"/>
  <c r="G285" i="29" s="1"/>
  <c r="H285" i="29" s="1"/>
  <c r="D285" i="23"/>
  <c r="D285" i="31"/>
  <c r="D277" i="22"/>
  <c r="D277" i="30"/>
  <c r="D277" i="31"/>
  <c r="D277" i="2"/>
  <c r="D277" i="29"/>
  <c r="E277" i="29" s="1"/>
  <c r="G277" i="29" s="1"/>
  <c r="H277" i="29" s="1"/>
  <c r="D277" i="23"/>
  <c r="D277" i="24"/>
  <c r="D277" i="32"/>
  <c r="H196" i="37"/>
  <c r="P196" i="37"/>
  <c r="H204" i="37"/>
  <c r="P204" i="37"/>
  <c r="K212" i="37"/>
  <c r="S212" i="37"/>
  <c r="M220" i="37"/>
  <c r="M228" i="37"/>
  <c r="M236" i="37"/>
  <c r="M244" i="37"/>
  <c r="M252" i="37"/>
  <c r="M260" i="37"/>
  <c r="M268" i="37"/>
  <c r="M276" i="37"/>
  <c r="C66" i="24"/>
  <c r="C117" i="24"/>
  <c r="C149" i="31"/>
  <c r="E149" i="31" s="1"/>
  <c r="G149" i="31" s="1"/>
  <c r="H149" i="31" s="1"/>
  <c r="C181" i="31"/>
  <c r="E181" i="31" s="1"/>
  <c r="G181" i="31" s="1"/>
  <c r="H181" i="31" s="1"/>
  <c r="C189" i="22"/>
  <c r="C263" i="42"/>
  <c r="E263" i="42" s="1"/>
  <c r="G263" i="42" s="1"/>
  <c r="H263" i="42" s="1"/>
  <c r="C263" i="32"/>
  <c r="C263" i="22"/>
  <c r="C263" i="30"/>
  <c r="E263" i="30" s="1"/>
  <c r="G263" i="30" s="1"/>
  <c r="H263" i="30" s="1"/>
  <c r="C263" i="24"/>
  <c r="C263" i="31"/>
  <c r="E263" i="31" s="1"/>
  <c r="G263" i="31" s="1"/>
  <c r="H263" i="31" s="1"/>
  <c r="C263" i="2"/>
  <c r="E263" i="2" s="1"/>
  <c r="C263" i="23"/>
  <c r="E263" i="23" s="1"/>
  <c r="C236" i="2"/>
  <c r="C236" i="24"/>
  <c r="C236" i="32"/>
  <c r="C236" i="23"/>
  <c r="C236" i="42"/>
  <c r="E236" i="42" s="1"/>
  <c r="G236" i="42" s="1"/>
  <c r="H236" i="42" s="1"/>
  <c r="C236" i="29"/>
  <c r="C236" i="31"/>
  <c r="C236" i="30"/>
  <c r="E236" i="30" s="1"/>
  <c r="G236" i="30" s="1"/>
  <c r="H236" i="30" s="1"/>
  <c r="C218" i="2"/>
  <c r="E218" i="2" s="1"/>
  <c r="C218" i="22"/>
  <c r="E218" i="22" s="1"/>
  <c r="G218" i="22" s="1"/>
  <c r="H218" i="22" s="1"/>
  <c r="C218" i="29"/>
  <c r="E218" i="29" s="1"/>
  <c r="G218" i="29" s="1"/>
  <c r="H218" i="29" s="1"/>
  <c r="C218" i="30"/>
  <c r="E218" i="30" s="1"/>
  <c r="G218" i="30" s="1"/>
  <c r="H218" i="30" s="1"/>
  <c r="C218" i="23"/>
  <c r="E218" i="23" s="1"/>
  <c r="C218" i="42"/>
  <c r="E218" i="42" s="1"/>
  <c r="G218" i="42" s="1"/>
  <c r="H218" i="42" s="1"/>
  <c r="C218" i="31"/>
  <c r="C218" i="32"/>
  <c r="C204" i="2"/>
  <c r="C204" i="24"/>
  <c r="C204" i="42"/>
  <c r="E204" i="42" s="1"/>
  <c r="C204" i="29"/>
  <c r="C204" i="30"/>
  <c r="E204" i="30" s="1"/>
  <c r="G204" i="30" s="1"/>
  <c r="H204" i="30" s="1"/>
  <c r="C204" i="31"/>
  <c r="E204" i="31" s="1"/>
  <c r="G204" i="31" s="1"/>
  <c r="H204" i="31" s="1"/>
  <c r="C204" i="32"/>
  <c r="C204" i="23"/>
  <c r="E204" i="23" s="1"/>
  <c r="C186" i="2"/>
  <c r="C186" i="24"/>
  <c r="C186" i="42"/>
  <c r="E186" i="42" s="1"/>
  <c r="G186" i="42" s="1"/>
  <c r="H186" i="42" s="1"/>
  <c r="C186" i="31"/>
  <c r="E186" i="31" s="1"/>
  <c r="G186" i="31" s="1"/>
  <c r="H186" i="31" s="1"/>
  <c r="C186" i="32"/>
  <c r="C186" i="29"/>
  <c r="E186" i="29" s="1"/>
  <c r="G186" i="29" s="1"/>
  <c r="H186" i="29" s="1"/>
  <c r="C186" i="30"/>
  <c r="E186" i="30" s="1"/>
  <c r="G186" i="30" s="1"/>
  <c r="H186" i="30" s="1"/>
  <c r="C186" i="22"/>
  <c r="E186" i="22" s="1"/>
  <c r="G186" i="22" s="1"/>
  <c r="H186" i="22" s="1"/>
  <c r="C172" i="2"/>
  <c r="C172" i="29"/>
  <c r="E172" i="29" s="1"/>
  <c r="G172" i="29" s="1"/>
  <c r="H172" i="29" s="1"/>
  <c r="C172" i="23"/>
  <c r="C172" i="30"/>
  <c r="E172" i="30" s="1"/>
  <c r="G172" i="30" s="1"/>
  <c r="H172" i="30" s="1"/>
  <c r="C172" i="22"/>
  <c r="E172" i="22" s="1"/>
  <c r="G172" i="22" s="1"/>
  <c r="H172" i="22" s="1"/>
  <c r="C172" i="24"/>
  <c r="E172" i="24" s="1"/>
  <c r="C172" i="31"/>
  <c r="E172" i="31" s="1"/>
  <c r="G172" i="31" s="1"/>
  <c r="H172" i="31" s="1"/>
  <c r="C140" i="2"/>
  <c r="C140" i="29"/>
  <c r="E140" i="29" s="1"/>
  <c r="G140" i="29" s="1"/>
  <c r="H140" i="29" s="1"/>
  <c r="C140" i="23"/>
  <c r="C140" i="30"/>
  <c r="E140" i="30" s="1"/>
  <c r="G140" i="30" s="1"/>
  <c r="H140" i="30" s="1"/>
  <c r="C140" i="22"/>
  <c r="E140" i="22" s="1"/>
  <c r="G140" i="22" s="1"/>
  <c r="H140" i="22" s="1"/>
  <c r="C140" i="24"/>
  <c r="C140" i="31"/>
  <c r="E140" i="31" s="1"/>
  <c r="G140" i="31" s="1"/>
  <c r="H140" i="31" s="1"/>
  <c r="C350" i="29"/>
  <c r="C350" i="22"/>
  <c r="E350" i="22" s="1"/>
  <c r="G350" i="22" s="1"/>
  <c r="H350" i="22" s="1"/>
  <c r="C350" i="42"/>
  <c r="E350" i="42" s="1"/>
  <c r="G350" i="42" s="1"/>
  <c r="H350" i="42" s="1"/>
  <c r="C350" i="32"/>
  <c r="C350" i="23"/>
  <c r="C350" i="30"/>
  <c r="C350" i="24"/>
  <c r="C350" i="31"/>
  <c r="C350" i="2"/>
  <c r="E218" i="32"/>
  <c r="I204" i="37"/>
  <c r="Q204" i="37"/>
  <c r="L212" i="37"/>
  <c r="N220" i="37"/>
  <c r="N228" i="37"/>
  <c r="N236" i="37"/>
  <c r="N244" i="37"/>
  <c r="N252" i="37"/>
  <c r="N260" i="37"/>
  <c r="N268" i="37"/>
  <c r="N276" i="37"/>
  <c r="C68" i="24"/>
  <c r="C66" i="22"/>
  <c r="E66" i="22" s="1"/>
  <c r="G66" i="22" s="1"/>
  <c r="H66" i="22" s="1"/>
  <c r="C117" i="23"/>
  <c r="E117" i="23" s="1"/>
  <c r="C13" i="42"/>
  <c r="E13" i="42" s="1"/>
  <c r="G13" i="42" s="1"/>
  <c r="H13" i="42" s="1"/>
  <c r="C149" i="23"/>
  <c r="E149" i="23" s="1"/>
  <c r="C181" i="23"/>
  <c r="E181" i="23" s="1"/>
  <c r="C197" i="31"/>
  <c r="C24" i="2"/>
  <c r="C24" i="22"/>
  <c r="E24" i="22" s="1"/>
  <c r="G24" i="22" s="1"/>
  <c r="H24" i="22" s="1"/>
  <c r="C24" i="23"/>
  <c r="C24" i="42"/>
  <c r="E24" i="42" s="1"/>
  <c r="G24" i="42" s="1"/>
  <c r="H24" i="42" s="1"/>
  <c r="C24" i="32"/>
  <c r="C24" i="29"/>
  <c r="E24" i="29" s="1"/>
  <c r="G24" i="29" s="1"/>
  <c r="H24" i="29" s="1"/>
  <c r="C24" i="24"/>
  <c r="C24" i="31"/>
  <c r="E24" i="31" s="1"/>
  <c r="G24" i="31" s="1"/>
  <c r="H24" i="31" s="1"/>
  <c r="D341" i="2"/>
  <c r="E204" i="29"/>
  <c r="G204" i="29" s="1"/>
  <c r="H204" i="29" s="1"/>
  <c r="J196" i="37"/>
  <c r="R196" i="37"/>
  <c r="J204" i="37"/>
  <c r="R204" i="37"/>
  <c r="E186" i="2"/>
  <c r="M212" i="37"/>
  <c r="G197" i="37"/>
  <c r="O220" i="37"/>
  <c r="G205" i="37"/>
  <c r="O228" i="37"/>
  <c r="G213" i="37"/>
  <c r="O236" i="37"/>
  <c r="G221" i="37"/>
  <c r="O244" i="37"/>
  <c r="G229" i="37"/>
  <c r="O252" i="37"/>
  <c r="G237" i="37"/>
  <c r="O260" i="37"/>
  <c r="G245" i="37"/>
  <c r="O268" i="37"/>
  <c r="G253" i="37"/>
  <c r="O276" i="37"/>
  <c r="C66" i="32"/>
  <c r="E66" i="32" s="1"/>
  <c r="C117" i="22"/>
  <c r="E117" i="22" s="1"/>
  <c r="G117" i="22" s="1"/>
  <c r="H117" i="22" s="1"/>
  <c r="C13" i="32"/>
  <c r="E13" i="32" s="1"/>
  <c r="C125" i="31"/>
  <c r="E125" i="31" s="1"/>
  <c r="G125" i="31" s="1"/>
  <c r="H125" i="31" s="1"/>
  <c r="C157" i="31"/>
  <c r="E157" i="31" s="1"/>
  <c r="G157" i="31" s="1"/>
  <c r="H157" i="31" s="1"/>
  <c r="C205" i="32"/>
  <c r="C41" i="2"/>
  <c r="C41" i="42"/>
  <c r="E41" i="42" s="1"/>
  <c r="G41" i="42" s="1"/>
  <c r="H41" i="42" s="1"/>
  <c r="C41" i="32"/>
  <c r="E41" i="32" s="1"/>
  <c r="C41" i="24"/>
  <c r="C41" i="31"/>
  <c r="E41" i="31" s="1"/>
  <c r="G41" i="31" s="1"/>
  <c r="H41" i="31" s="1"/>
  <c r="C41" i="30"/>
  <c r="E41" i="30" s="1"/>
  <c r="G41" i="30" s="1"/>
  <c r="H41" i="30" s="1"/>
  <c r="C41" i="22"/>
  <c r="E41" i="22" s="1"/>
  <c r="G41" i="22" s="1"/>
  <c r="H41" i="22" s="1"/>
  <c r="C28" i="2"/>
  <c r="C28" i="29"/>
  <c r="C28" i="23"/>
  <c r="C28" i="30"/>
  <c r="C28" i="22"/>
  <c r="C28" i="24"/>
  <c r="E28" i="24" s="1"/>
  <c r="C28" i="31"/>
  <c r="E28" i="31" s="1"/>
  <c r="G28" i="31" s="1"/>
  <c r="H28" i="31" s="1"/>
  <c r="C12" i="2"/>
  <c r="C12" i="29"/>
  <c r="E12" i="29" s="1"/>
  <c r="G12" i="29" s="1"/>
  <c r="H12" i="29" s="1"/>
  <c r="C12" i="23"/>
  <c r="C12" i="30"/>
  <c r="E12" i="30" s="1"/>
  <c r="G12" i="30" s="1"/>
  <c r="H12" i="30" s="1"/>
  <c r="C12" i="22"/>
  <c r="E12" i="22" s="1"/>
  <c r="C12" i="24"/>
  <c r="C12" i="31"/>
  <c r="E12" i="31" s="1"/>
  <c r="G12" i="31" s="1"/>
  <c r="H12" i="31" s="1"/>
  <c r="E236" i="29"/>
  <c r="G236" i="29" s="1"/>
  <c r="H236" i="29" s="1"/>
  <c r="K196" i="37"/>
  <c r="S196" i="37"/>
  <c r="K204" i="37"/>
  <c r="S204" i="37"/>
  <c r="N212" i="37"/>
  <c r="H220" i="37"/>
  <c r="P220" i="37"/>
  <c r="H228" i="37"/>
  <c r="P228" i="37"/>
  <c r="H236" i="37"/>
  <c r="P236" i="37"/>
  <c r="H244" i="37"/>
  <c r="P244" i="37"/>
  <c r="H252" i="37"/>
  <c r="P252" i="37"/>
  <c r="H260" i="37"/>
  <c r="P260" i="37"/>
  <c r="H268" i="37"/>
  <c r="P268" i="37"/>
  <c r="H276" i="37"/>
  <c r="P276" i="37"/>
  <c r="C67" i="30"/>
  <c r="E67" i="30" s="1"/>
  <c r="G67" i="30" s="1"/>
  <c r="H67" i="30" s="1"/>
  <c r="C66" i="23"/>
  <c r="E66" i="23" s="1"/>
  <c r="C65" i="42"/>
  <c r="E65" i="42" s="1"/>
  <c r="G65" i="42" s="1"/>
  <c r="H65" i="42" s="1"/>
  <c r="C117" i="29"/>
  <c r="E117" i="29" s="1"/>
  <c r="G117" i="29" s="1"/>
  <c r="H117" i="29" s="1"/>
  <c r="C21" i="42"/>
  <c r="E21" i="42" s="1"/>
  <c r="G21" i="42" s="1"/>
  <c r="H21" i="42" s="1"/>
  <c r="C125" i="23"/>
  <c r="E125" i="23" s="1"/>
  <c r="C157" i="23"/>
  <c r="E157" i="23" s="1"/>
  <c r="C213" i="42"/>
  <c r="E213" i="42" s="1"/>
  <c r="G213" i="42" s="1"/>
  <c r="H213" i="42" s="1"/>
  <c r="D310" i="22"/>
  <c r="D310" i="30"/>
  <c r="D310" i="2"/>
  <c r="D310" i="31"/>
  <c r="D310" i="32"/>
  <c r="D310" i="23"/>
  <c r="D297" i="2"/>
  <c r="D297" i="29"/>
  <c r="D297" i="22"/>
  <c r="D297" i="30"/>
  <c r="D297" i="24"/>
  <c r="D297" i="31"/>
  <c r="D297" i="32"/>
  <c r="E297" i="32" s="1"/>
  <c r="D297" i="23"/>
  <c r="G189" i="37"/>
  <c r="O212" i="37"/>
  <c r="I220" i="37"/>
  <c r="Q220" i="37"/>
  <c r="I228" i="37"/>
  <c r="Q228" i="37"/>
  <c r="I236" i="37"/>
  <c r="Q236" i="37"/>
  <c r="I244" i="37"/>
  <c r="Q244" i="37"/>
  <c r="I252" i="37"/>
  <c r="Q252" i="37"/>
  <c r="I260" i="37"/>
  <c r="Q260" i="37"/>
  <c r="I268" i="37"/>
  <c r="Q268" i="37"/>
  <c r="I276" i="37"/>
  <c r="Q276" i="37"/>
  <c r="C117" i="42"/>
  <c r="E117" i="42" s="1"/>
  <c r="G117" i="42" s="1"/>
  <c r="H117" i="42" s="1"/>
  <c r="C29" i="31"/>
  <c r="E29" i="31" s="1"/>
  <c r="G29" i="31" s="1"/>
  <c r="H29" i="31" s="1"/>
  <c r="C133" i="31"/>
  <c r="E133" i="31" s="1"/>
  <c r="G133" i="31" s="1"/>
  <c r="H133" i="31" s="1"/>
  <c r="C165" i="31"/>
  <c r="E165" i="31" s="1"/>
  <c r="G165" i="31" s="1"/>
  <c r="H165" i="31" s="1"/>
  <c r="C221" i="22"/>
  <c r="C241" i="2"/>
  <c r="E241" i="2" s="1"/>
  <c r="C241" i="24"/>
  <c r="C241" i="42"/>
  <c r="E241" i="42" s="1"/>
  <c r="G241" i="42" s="1"/>
  <c r="H241" i="42" s="1"/>
  <c r="C241" i="32"/>
  <c r="E241" i="32" s="1"/>
  <c r="C241" i="31"/>
  <c r="E241" i="31" s="1"/>
  <c r="G241" i="31" s="1"/>
  <c r="H241" i="31" s="1"/>
  <c r="C241" i="29"/>
  <c r="E241" i="29" s="1"/>
  <c r="G241" i="29" s="1"/>
  <c r="H241" i="29" s="1"/>
  <c r="C241" i="30"/>
  <c r="E241" i="30" s="1"/>
  <c r="G241" i="30" s="1"/>
  <c r="H241" i="30" s="1"/>
  <c r="C241" i="23"/>
  <c r="E241" i="23" s="1"/>
  <c r="C227" i="2"/>
  <c r="C227" i="24"/>
  <c r="C227" i="29"/>
  <c r="E227" i="29" s="1"/>
  <c r="G227" i="29" s="1"/>
  <c r="H227" i="29" s="1"/>
  <c r="C227" i="23"/>
  <c r="E227" i="23" s="1"/>
  <c r="C227" i="30"/>
  <c r="E227" i="30" s="1"/>
  <c r="G227" i="30" s="1"/>
  <c r="H227" i="30" s="1"/>
  <c r="C227" i="42"/>
  <c r="E227" i="42" s="1"/>
  <c r="G227" i="42" s="1"/>
  <c r="H227" i="42" s="1"/>
  <c r="C227" i="31"/>
  <c r="C227" i="32"/>
  <c r="C209" i="2"/>
  <c r="E209" i="2" s="1"/>
  <c r="C209" i="22"/>
  <c r="E209" i="22" s="1"/>
  <c r="G209" i="22" s="1"/>
  <c r="H209" i="22" s="1"/>
  <c r="C209" i="23"/>
  <c r="C209" i="42"/>
  <c r="E209" i="42" s="1"/>
  <c r="G209" i="42" s="1"/>
  <c r="H209" i="42" s="1"/>
  <c r="C209" i="32"/>
  <c r="C209" i="31"/>
  <c r="E209" i="31" s="1"/>
  <c r="G209" i="31" s="1"/>
  <c r="H209" i="31" s="1"/>
  <c r="C209" i="29"/>
  <c r="E209" i="29" s="1"/>
  <c r="G209" i="29" s="1"/>
  <c r="H209" i="29" s="1"/>
  <c r="C209" i="24"/>
  <c r="E209" i="24" s="1"/>
  <c r="C195" i="2"/>
  <c r="C195" i="24"/>
  <c r="C195" i="31"/>
  <c r="E195" i="31" s="1"/>
  <c r="G195" i="31" s="1"/>
  <c r="H195" i="31" s="1"/>
  <c r="C195" i="32"/>
  <c r="E195" i="32" s="1"/>
  <c r="C195" i="29"/>
  <c r="C195" i="23"/>
  <c r="E195" i="23" s="1"/>
  <c r="C195" i="30"/>
  <c r="C195" i="22"/>
  <c r="E195" i="22" s="1"/>
  <c r="G195" i="22" s="1"/>
  <c r="H195" i="22" s="1"/>
  <c r="C177" i="2"/>
  <c r="E177" i="2" s="1"/>
  <c r="C177" i="42"/>
  <c r="E177" i="42" s="1"/>
  <c r="G177" i="42" s="1"/>
  <c r="H177" i="42" s="1"/>
  <c r="C177" i="32"/>
  <c r="E177" i="32" s="1"/>
  <c r="C177" i="24"/>
  <c r="E177" i="24" s="1"/>
  <c r="C177" i="31"/>
  <c r="E177" i="31" s="1"/>
  <c r="G177" i="31" s="1"/>
  <c r="H177" i="31" s="1"/>
  <c r="C177" i="30"/>
  <c r="E177" i="30" s="1"/>
  <c r="G177" i="30" s="1"/>
  <c r="H177" i="30" s="1"/>
  <c r="C177" i="22"/>
  <c r="E177" i="22" s="1"/>
  <c r="G177" i="22" s="1"/>
  <c r="H177" i="22" s="1"/>
  <c r="C145" i="2"/>
  <c r="C145" i="23"/>
  <c r="C145" i="42"/>
  <c r="E145" i="42" s="1"/>
  <c r="G145" i="42" s="1"/>
  <c r="H145" i="42" s="1"/>
  <c r="C145" i="29"/>
  <c r="E145" i="29" s="1"/>
  <c r="G145" i="29" s="1"/>
  <c r="H145" i="29" s="1"/>
  <c r="C145" i="24"/>
  <c r="C145" i="31"/>
  <c r="E145" i="31" s="1"/>
  <c r="G145" i="31" s="1"/>
  <c r="H145" i="31" s="1"/>
  <c r="C145" i="30"/>
  <c r="E145" i="30" s="1"/>
  <c r="G145" i="30" s="1"/>
  <c r="H145" i="30" s="1"/>
  <c r="C49" i="2"/>
  <c r="E49" i="2" s="1"/>
  <c r="C49" i="23"/>
  <c r="C49" i="42"/>
  <c r="E49" i="42" s="1"/>
  <c r="G49" i="42" s="1"/>
  <c r="H49" i="42" s="1"/>
  <c r="C49" i="29"/>
  <c r="E49" i="29" s="1"/>
  <c r="G49" i="29" s="1"/>
  <c r="H49" i="29" s="1"/>
  <c r="C49" i="24"/>
  <c r="C49" i="31"/>
  <c r="E49" i="31" s="1"/>
  <c r="G49" i="31" s="1"/>
  <c r="H49" i="31" s="1"/>
  <c r="C49" i="30"/>
  <c r="E49" i="30" s="1"/>
  <c r="G49" i="30" s="1"/>
  <c r="H49" i="30" s="1"/>
  <c r="M196" i="37"/>
  <c r="M204" i="37"/>
  <c r="H212" i="37"/>
  <c r="P212" i="37"/>
  <c r="J220" i="37"/>
  <c r="R220" i="37"/>
  <c r="J228" i="37"/>
  <c r="R228" i="37"/>
  <c r="J236" i="37"/>
  <c r="R236" i="37"/>
  <c r="J244" i="37"/>
  <c r="R244" i="37"/>
  <c r="J252" i="37"/>
  <c r="R252" i="37"/>
  <c r="J260" i="37"/>
  <c r="R260" i="37"/>
  <c r="J268" i="37"/>
  <c r="R268" i="37"/>
  <c r="J276" i="37"/>
  <c r="R276" i="37"/>
  <c r="C66" i="2"/>
  <c r="E66" i="2" s="1"/>
  <c r="C63" i="23"/>
  <c r="C56" i="24"/>
  <c r="E56" i="24" s="1"/>
  <c r="C117" i="30"/>
  <c r="E117" i="30" s="1"/>
  <c r="G117" i="30" s="1"/>
  <c r="H117" i="30" s="1"/>
  <c r="C29" i="23"/>
  <c r="E29" i="23" s="1"/>
  <c r="C133" i="23"/>
  <c r="E133" i="23" s="1"/>
  <c r="C165" i="23"/>
  <c r="E165" i="23" s="1"/>
  <c r="C229" i="30"/>
  <c r="C245" i="32"/>
  <c r="C255" i="23"/>
  <c r="C16" i="2"/>
  <c r="C16" i="23"/>
  <c r="C16" i="42"/>
  <c r="E16" i="42" s="1"/>
  <c r="G16" i="42" s="1"/>
  <c r="H16" i="42" s="1"/>
  <c r="C16" i="29"/>
  <c r="E16" i="29" s="1"/>
  <c r="G16" i="29" s="1"/>
  <c r="H16" i="29" s="1"/>
  <c r="C16" i="24"/>
  <c r="C16" i="31"/>
  <c r="E16" i="31" s="1"/>
  <c r="G16" i="31" s="1"/>
  <c r="H16" i="31" s="1"/>
  <c r="C16" i="30"/>
  <c r="E16" i="30" s="1"/>
  <c r="G16" i="30" s="1"/>
  <c r="H16" i="30" s="1"/>
  <c r="D373" i="2"/>
  <c r="E373" i="2" s="1"/>
  <c r="D364" i="24"/>
  <c r="D364" i="2"/>
  <c r="E364" i="2" s="1"/>
  <c r="D364" i="22"/>
  <c r="E364" i="22" s="1"/>
  <c r="G364" i="22" s="1"/>
  <c r="H364" i="22" s="1"/>
  <c r="D364" i="23"/>
  <c r="D364" i="32"/>
  <c r="E364" i="32" s="1"/>
  <c r="D364" i="31"/>
  <c r="D364" i="29"/>
  <c r="E364" i="29" s="1"/>
  <c r="G364" i="29" s="1"/>
  <c r="H364" i="29" s="1"/>
  <c r="D364" i="30"/>
  <c r="E364" i="30" s="1"/>
  <c r="G364" i="30" s="1"/>
  <c r="H364" i="30" s="1"/>
  <c r="C277" i="32"/>
  <c r="E241" i="22"/>
  <c r="G241" i="22" s="1"/>
  <c r="H241" i="22" s="1"/>
  <c r="I212" i="37"/>
  <c r="K220" i="37"/>
  <c r="K228" i="37"/>
  <c r="K236" i="37"/>
  <c r="K244" i="37"/>
  <c r="K252" i="37"/>
  <c r="K260" i="37"/>
  <c r="K268" i="37"/>
  <c r="K276" i="37"/>
  <c r="C64" i="24"/>
  <c r="E64" i="24" s="1"/>
  <c r="C56" i="23"/>
  <c r="E56" i="23" s="1"/>
  <c r="C117" i="32"/>
  <c r="E117" i="32" s="1"/>
  <c r="C37" i="24"/>
  <c r="E37" i="24" s="1"/>
  <c r="C141" i="31"/>
  <c r="E141" i="31" s="1"/>
  <c r="G141" i="31" s="1"/>
  <c r="H141" i="31" s="1"/>
  <c r="C173" i="31"/>
  <c r="E173" i="31" s="1"/>
  <c r="G173" i="31" s="1"/>
  <c r="H173" i="31" s="1"/>
  <c r="C237" i="22"/>
  <c r="C253" i="31"/>
  <c r="C263" i="29"/>
  <c r="E263" i="29" s="1"/>
  <c r="G263" i="29" s="1"/>
  <c r="H263" i="29" s="1"/>
  <c r="C247" i="23"/>
  <c r="E247" i="23" s="1"/>
  <c r="C247" i="29"/>
  <c r="E247" i="29" s="1"/>
  <c r="G247" i="29" s="1"/>
  <c r="H247" i="29" s="1"/>
  <c r="C247" i="42"/>
  <c r="E247" i="42" s="1"/>
  <c r="G247" i="42" s="1"/>
  <c r="H247" i="42" s="1"/>
  <c r="C247" i="32"/>
  <c r="C247" i="22"/>
  <c r="E247" i="22" s="1"/>
  <c r="G247" i="22" s="1"/>
  <c r="H247" i="22" s="1"/>
  <c r="C247" i="30"/>
  <c r="E247" i="30" s="1"/>
  <c r="G247" i="30" s="1"/>
  <c r="H247" i="30" s="1"/>
  <c r="C247" i="24"/>
  <c r="C213" i="2"/>
  <c r="C181" i="2"/>
  <c r="E181" i="2" s="1"/>
  <c r="C149" i="2"/>
  <c r="E149" i="2" s="1"/>
  <c r="C36" i="2"/>
  <c r="C36" i="29"/>
  <c r="C36" i="23"/>
  <c r="C36" i="30"/>
  <c r="C36" i="22"/>
  <c r="E36" i="22" s="1"/>
  <c r="G36" i="22" s="1"/>
  <c r="H36" i="22" s="1"/>
  <c r="C36" i="24"/>
  <c r="E36" i="24" s="1"/>
  <c r="C36" i="31"/>
  <c r="C20" i="2"/>
  <c r="C20" i="29"/>
  <c r="C20" i="23"/>
  <c r="C20" i="30"/>
  <c r="C20" i="22"/>
  <c r="E20" i="22" s="1"/>
  <c r="G20" i="22" s="1"/>
  <c r="H20" i="22" s="1"/>
  <c r="C20" i="24"/>
  <c r="C20" i="31"/>
  <c r="C357" i="42"/>
  <c r="E357" i="42" s="1"/>
  <c r="G357" i="42" s="1"/>
  <c r="H357" i="42" s="1"/>
  <c r="C224" i="32"/>
  <c r="E224" i="32" s="1"/>
  <c r="C256" i="22"/>
  <c r="E256" i="22" s="1"/>
  <c r="G256" i="22" s="1"/>
  <c r="H256" i="22" s="1"/>
  <c r="C264" i="42"/>
  <c r="C266" i="42"/>
  <c r="E266" i="42" s="1"/>
  <c r="G266" i="42" s="1"/>
  <c r="H266" i="42" s="1"/>
  <c r="C359" i="32"/>
  <c r="C359" i="31"/>
  <c r="E359" i="31" s="1"/>
  <c r="G359" i="31" s="1"/>
  <c r="H359" i="31" s="1"/>
  <c r="C359" i="24"/>
  <c r="E359" i="24" s="1"/>
  <c r="C359" i="22"/>
  <c r="E359" i="22" s="1"/>
  <c r="G359" i="22" s="1"/>
  <c r="H359" i="22" s="1"/>
  <c r="C359" i="30"/>
  <c r="C359" i="23"/>
  <c r="C359" i="2"/>
  <c r="C359" i="29"/>
  <c r="E359" i="29" s="1"/>
  <c r="G359" i="29" s="1"/>
  <c r="H359" i="29" s="1"/>
  <c r="C224" i="31"/>
  <c r="E224" i="31" s="1"/>
  <c r="G224" i="31" s="1"/>
  <c r="H224" i="31" s="1"/>
  <c r="C256" i="32"/>
  <c r="C259" i="30"/>
  <c r="E259" i="30" s="1"/>
  <c r="G259" i="30" s="1"/>
  <c r="H259" i="30" s="1"/>
  <c r="D272" i="31"/>
  <c r="D272" i="23"/>
  <c r="E272" i="23" s="1"/>
  <c r="D272" i="24"/>
  <c r="AL29" i="41"/>
  <c r="D335" i="2"/>
  <c r="D335" i="22"/>
  <c r="D335" i="30"/>
  <c r="D335" i="29"/>
  <c r="D335" i="32"/>
  <c r="D335" i="23"/>
  <c r="E377" i="29"/>
  <c r="G377" i="29" s="1"/>
  <c r="H377" i="29" s="1"/>
  <c r="C340" i="24"/>
  <c r="E340" i="24" s="1"/>
  <c r="C340" i="31"/>
  <c r="C340" i="42"/>
  <c r="C340" i="2"/>
  <c r="C340" i="32"/>
  <c r="E340" i="32" s="1"/>
  <c r="C340" i="23"/>
  <c r="C340" i="29"/>
  <c r="E340" i="29" s="1"/>
  <c r="G340" i="29" s="1"/>
  <c r="H340" i="29" s="1"/>
  <c r="C340" i="22"/>
  <c r="E340" i="22" s="1"/>
  <c r="G340" i="22" s="1"/>
  <c r="H340" i="22" s="1"/>
  <c r="C224" i="30"/>
  <c r="E224" i="30" s="1"/>
  <c r="G224" i="30" s="1"/>
  <c r="H224" i="30" s="1"/>
  <c r="C248" i="32"/>
  <c r="C256" i="29"/>
  <c r="E256" i="29" s="1"/>
  <c r="G256" i="29" s="1"/>
  <c r="H256" i="29" s="1"/>
  <c r="C250" i="42"/>
  <c r="E250" i="42" s="1"/>
  <c r="G250" i="42" s="1"/>
  <c r="H250" i="42" s="1"/>
  <c r="C278" i="31"/>
  <c r="E278" i="31" s="1"/>
  <c r="G278" i="31" s="1"/>
  <c r="H278" i="31" s="1"/>
  <c r="C278" i="24"/>
  <c r="E278" i="24" s="1"/>
  <c r="C278" i="22"/>
  <c r="E278" i="22" s="1"/>
  <c r="G278" i="22" s="1"/>
  <c r="H278" i="22" s="1"/>
  <c r="C278" i="2"/>
  <c r="E278" i="2" s="1"/>
  <c r="C278" i="23"/>
  <c r="E278" i="23" s="1"/>
  <c r="C278" i="30"/>
  <c r="C278" i="29"/>
  <c r="E278" i="29" s="1"/>
  <c r="G278" i="29" s="1"/>
  <c r="H278" i="29" s="1"/>
  <c r="C278" i="42"/>
  <c r="E278" i="42" s="1"/>
  <c r="G278" i="42" s="1"/>
  <c r="H278" i="42" s="1"/>
  <c r="C311" i="42"/>
  <c r="E311" i="42" s="1"/>
  <c r="G311" i="42" s="1"/>
  <c r="H311" i="42" s="1"/>
  <c r="C311" i="32"/>
  <c r="E311" i="32" s="1"/>
  <c r="C311" i="22"/>
  <c r="C311" i="30"/>
  <c r="C311" i="24"/>
  <c r="C311" i="31"/>
  <c r="C311" i="2"/>
  <c r="C311" i="23"/>
  <c r="D350" i="2"/>
  <c r="D350" i="30"/>
  <c r="D350" i="24"/>
  <c r="D350" i="29"/>
  <c r="D350" i="23"/>
  <c r="D350" i="31"/>
  <c r="C287" i="23"/>
  <c r="C287" i="29"/>
  <c r="E287" i="29" s="1"/>
  <c r="G287" i="29" s="1"/>
  <c r="H287" i="29" s="1"/>
  <c r="C287" i="42"/>
  <c r="C287" i="32"/>
  <c r="E287" i="32" s="1"/>
  <c r="C287" i="22"/>
  <c r="C287" i="30"/>
  <c r="C287" i="24"/>
  <c r="C320" i="23"/>
  <c r="C320" i="29"/>
  <c r="E320" i="29" s="1"/>
  <c r="G320" i="29" s="1"/>
  <c r="H320" i="29" s="1"/>
  <c r="C320" i="42"/>
  <c r="E320" i="42" s="1"/>
  <c r="G320" i="42" s="1"/>
  <c r="H320" i="42" s="1"/>
  <c r="C320" i="32"/>
  <c r="C320" i="22"/>
  <c r="C320" i="30"/>
  <c r="E320" i="30" s="1"/>
  <c r="G320" i="30" s="1"/>
  <c r="H320" i="30" s="1"/>
  <c r="C320" i="24"/>
  <c r="E320" i="24" s="1"/>
  <c r="C224" i="23"/>
  <c r="E224" i="23" s="1"/>
  <c r="C248" i="29"/>
  <c r="E248" i="29" s="1"/>
  <c r="G248" i="29" s="1"/>
  <c r="H248" i="29" s="1"/>
  <c r="C264" i="30"/>
  <c r="E264" i="30" s="1"/>
  <c r="G264" i="30" s="1"/>
  <c r="H264" i="30" s="1"/>
  <c r="C258" i="32"/>
  <c r="E258" i="32" s="1"/>
  <c r="C287" i="31"/>
  <c r="E279" i="31"/>
  <c r="G279" i="31" s="1"/>
  <c r="H279" i="31" s="1"/>
  <c r="C296" i="30"/>
  <c r="E296" i="30" s="1"/>
  <c r="G296" i="30" s="1"/>
  <c r="H296" i="30" s="1"/>
  <c r="C296" i="24"/>
  <c r="C296" i="31"/>
  <c r="E296" i="31" s="1"/>
  <c r="G296" i="31" s="1"/>
  <c r="H296" i="31" s="1"/>
  <c r="C296" i="2"/>
  <c r="C296" i="23"/>
  <c r="E296" i="23" s="1"/>
  <c r="C296" i="29"/>
  <c r="E296" i="29" s="1"/>
  <c r="G296" i="29" s="1"/>
  <c r="H296" i="29" s="1"/>
  <c r="C296" i="42"/>
  <c r="E296" i="42" s="1"/>
  <c r="G296" i="42" s="1"/>
  <c r="H296" i="42" s="1"/>
  <c r="C296" i="32"/>
  <c r="C330" i="42"/>
  <c r="E330" i="42" s="1"/>
  <c r="G330" i="42" s="1"/>
  <c r="H330" i="42" s="1"/>
  <c r="C330" i="32"/>
  <c r="E330" i="32" s="1"/>
  <c r="C330" i="24"/>
  <c r="C330" i="22"/>
  <c r="E330" i="22" s="1"/>
  <c r="G330" i="22" s="1"/>
  <c r="H330" i="22" s="1"/>
  <c r="C330" i="30"/>
  <c r="E330" i="30" s="1"/>
  <c r="G330" i="30" s="1"/>
  <c r="H330" i="30" s="1"/>
  <c r="C330" i="31"/>
  <c r="E330" i="31" s="1"/>
  <c r="G330" i="31" s="1"/>
  <c r="H330" i="31" s="1"/>
  <c r="C330" i="2"/>
  <c r="E330" i="2" s="1"/>
  <c r="C330" i="23"/>
  <c r="E330" i="23" s="1"/>
  <c r="C258" i="29"/>
  <c r="E258" i="29" s="1"/>
  <c r="G258" i="29" s="1"/>
  <c r="H258" i="29" s="1"/>
  <c r="D337" i="31"/>
  <c r="D337" i="24"/>
  <c r="D337" i="30"/>
  <c r="E337" i="30" s="1"/>
  <c r="G337" i="30" s="1"/>
  <c r="H337" i="30" s="1"/>
  <c r="E308" i="30"/>
  <c r="G308" i="30" s="1"/>
  <c r="H308" i="30" s="1"/>
  <c r="D284" i="32"/>
  <c r="D324" i="23"/>
  <c r="E324" i="23" s="1"/>
  <c r="D380" i="23"/>
  <c r="D326" i="32"/>
  <c r="E326" i="32" s="1"/>
  <c r="D344" i="31"/>
  <c r="D346" i="23"/>
  <c r="D318" i="2"/>
  <c r="D290" i="2"/>
  <c r="E290" i="2" s="1"/>
  <c r="C294" i="31"/>
  <c r="E294" i="31" s="1"/>
  <c r="G294" i="31" s="1"/>
  <c r="H294" i="31" s="1"/>
  <c r="C318" i="2"/>
  <c r="C337" i="31"/>
  <c r="C377" i="2"/>
  <c r="C377" i="23"/>
  <c r="C346" i="32"/>
  <c r="C386" i="30"/>
  <c r="E386" i="30" s="1"/>
  <c r="G386" i="30" s="1"/>
  <c r="H386" i="30" s="1"/>
  <c r="C276" i="24"/>
  <c r="E276" i="24" s="1"/>
  <c r="C284" i="2"/>
  <c r="E284" i="2" s="1"/>
  <c r="C284" i="42"/>
  <c r="E284" i="42" s="1"/>
  <c r="G284" i="42" s="1"/>
  <c r="H284" i="42" s="1"/>
  <c r="C308" i="29"/>
  <c r="E308" i="29" s="1"/>
  <c r="G308" i="29" s="1"/>
  <c r="H308" i="29" s="1"/>
  <c r="C348" i="2"/>
  <c r="C348" i="42"/>
  <c r="E348" i="42" s="1"/>
  <c r="G348" i="42" s="1"/>
  <c r="H348" i="42" s="1"/>
  <c r="C356" i="32"/>
  <c r="C281" i="42"/>
  <c r="E281" i="42" s="1"/>
  <c r="G281" i="42" s="1"/>
  <c r="H281" i="42" s="1"/>
  <c r="AK19" i="41"/>
  <c r="E334" i="22"/>
  <c r="G334" i="22" s="1"/>
  <c r="H334" i="22" s="1"/>
  <c r="E344" i="32"/>
  <c r="E286" i="31"/>
  <c r="G286" i="31" s="1"/>
  <c r="H286" i="31" s="1"/>
  <c r="E271" i="32"/>
  <c r="E296" i="22"/>
  <c r="G296" i="22" s="1"/>
  <c r="H296" i="22" s="1"/>
  <c r="E286" i="29"/>
  <c r="G286" i="29" s="1"/>
  <c r="H286" i="29" s="1"/>
  <c r="C303" i="22"/>
  <c r="E303" i="22" s="1"/>
  <c r="G303" i="22" s="1"/>
  <c r="H303" i="22" s="1"/>
  <c r="E328" i="23"/>
  <c r="D284" i="29"/>
  <c r="E322" i="23"/>
  <c r="D295" i="24"/>
  <c r="D351" i="30"/>
  <c r="E351" i="30" s="1"/>
  <c r="G351" i="30" s="1"/>
  <c r="H351" i="30" s="1"/>
  <c r="C294" i="29"/>
  <c r="C318" i="31"/>
  <c r="C337" i="29"/>
  <c r="E337" i="29" s="1"/>
  <c r="G337" i="29" s="1"/>
  <c r="H337" i="29" s="1"/>
  <c r="C377" i="22"/>
  <c r="E377" i="22" s="1"/>
  <c r="G377" i="22" s="1"/>
  <c r="H377" i="22" s="1"/>
  <c r="C346" i="2"/>
  <c r="C346" i="23"/>
  <c r="C386" i="24"/>
  <c r="E386" i="24" s="1"/>
  <c r="C276" i="29"/>
  <c r="E276" i="29" s="1"/>
  <c r="G276" i="29" s="1"/>
  <c r="H276" i="29" s="1"/>
  <c r="C284" i="22"/>
  <c r="E284" i="22" s="1"/>
  <c r="G284" i="22" s="1"/>
  <c r="H284" i="22" s="1"/>
  <c r="C308" i="32"/>
  <c r="E308" i="32" s="1"/>
  <c r="C348" i="30"/>
  <c r="C356" i="24"/>
  <c r="C367" i="2"/>
  <c r="C303" i="32"/>
  <c r="C383" i="32"/>
  <c r="E383" i="32" s="1"/>
  <c r="C376" i="24"/>
  <c r="C281" i="2"/>
  <c r="C281" i="31"/>
  <c r="E281" i="31" s="1"/>
  <c r="G281" i="31" s="1"/>
  <c r="H281" i="31" s="1"/>
  <c r="E320" i="22"/>
  <c r="G320" i="22" s="1"/>
  <c r="H320" i="22" s="1"/>
  <c r="D380" i="30"/>
  <c r="E380" i="30" s="1"/>
  <c r="G380" i="30" s="1"/>
  <c r="H380" i="30" s="1"/>
  <c r="D324" i="30"/>
  <c r="E324" i="30" s="1"/>
  <c r="G324" i="30" s="1"/>
  <c r="H324" i="30" s="1"/>
  <c r="E279" i="30"/>
  <c r="G279" i="30" s="1"/>
  <c r="H279" i="30" s="1"/>
  <c r="D295" i="29"/>
  <c r="E295" i="29" s="1"/>
  <c r="G295" i="29" s="1"/>
  <c r="H295" i="29" s="1"/>
  <c r="D351" i="31"/>
  <c r="E351" i="31" s="1"/>
  <c r="G351" i="31" s="1"/>
  <c r="H351" i="31" s="1"/>
  <c r="E296" i="32"/>
  <c r="E340" i="31"/>
  <c r="G340" i="31" s="1"/>
  <c r="H340" i="31" s="1"/>
  <c r="E304" i="30"/>
  <c r="G304" i="30" s="1"/>
  <c r="H304" i="30" s="1"/>
  <c r="C294" i="2"/>
  <c r="E294" i="2" s="1"/>
  <c r="C294" i="23"/>
  <c r="C337" i="24"/>
  <c r="C337" i="23"/>
  <c r="C377" i="31"/>
  <c r="E377" i="31" s="1"/>
  <c r="G377" i="31" s="1"/>
  <c r="H377" i="31" s="1"/>
  <c r="C346" i="30"/>
  <c r="E346" i="30" s="1"/>
  <c r="G346" i="30" s="1"/>
  <c r="H346" i="30" s="1"/>
  <c r="C386" i="32"/>
  <c r="E386" i="32" s="1"/>
  <c r="C276" i="23"/>
  <c r="C284" i="29"/>
  <c r="C308" i="2"/>
  <c r="C308" i="42"/>
  <c r="E308" i="42" s="1"/>
  <c r="G308" i="42" s="1"/>
  <c r="H308" i="42" s="1"/>
  <c r="C348" i="22"/>
  <c r="C356" i="30"/>
  <c r="C367" i="32"/>
  <c r="C376" i="22"/>
  <c r="E376" i="22" s="1"/>
  <c r="G376" i="22" s="1"/>
  <c r="H376" i="22" s="1"/>
  <c r="E329" i="30"/>
  <c r="G329" i="30" s="1"/>
  <c r="H329" i="30" s="1"/>
  <c r="E353" i="2"/>
  <c r="E292" i="31"/>
  <c r="G292" i="31" s="1"/>
  <c r="H292" i="31" s="1"/>
  <c r="D380" i="24"/>
  <c r="E308" i="22"/>
  <c r="G308" i="22" s="1"/>
  <c r="H308" i="22" s="1"/>
  <c r="D318" i="30"/>
  <c r="E318" i="30" s="1"/>
  <c r="G318" i="30" s="1"/>
  <c r="H318" i="30" s="1"/>
  <c r="D351" i="23"/>
  <c r="C294" i="30"/>
  <c r="E294" i="30" s="1"/>
  <c r="G294" i="30" s="1"/>
  <c r="H294" i="30" s="1"/>
  <c r="C318" i="42"/>
  <c r="E318" i="42" s="1"/>
  <c r="G318" i="42" s="1"/>
  <c r="H318" i="42" s="1"/>
  <c r="C337" i="2"/>
  <c r="E337" i="2" s="1"/>
  <c r="C377" i="32"/>
  <c r="E377" i="32" s="1"/>
  <c r="C346" i="22"/>
  <c r="E346" i="22" s="1"/>
  <c r="G346" i="22" s="1"/>
  <c r="H346" i="22" s="1"/>
  <c r="C386" i="42"/>
  <c r="E386" i="42" s="1"/>
  <c r="G386" i="42" s="1"/>
  <c r="H386" i="42" s="1"/>
  <c r="C276" i="31"/>
  <c r="E276" i="31" s="1"/>
  <c r="G276" i="31" s="1"/>
  <c r="H276" i="31" s="1"/>
  <c r="C284" i="23"/>
  <c r="E284" i="23" s="1"/>
  <c r="C308" i="24"/>
  <c r="C348" i="29"/>
  <c r="C356" i="22"/>
  <c r="C367" i="29"/>
  <c r="E367" i="29" s="1"/>
  <c r="G367" i="29" s="1"/>
  <c r="H367" i="29" s="1"/>
  <c r="C376" i="31"/>
  <c r="E376" i="31" s="1"/>
  <c r="G376" i="31" s="1"/>
  <c r="H376" i="31" s="1"/>
  <c r="D380" i="32"/>
  <c r="D380" i="22"/>
  <c r="E380" i="22" s="1"/>
  <c r="G380" i="22" s="1"/>
  <c r="H380" i="22" s="1"/>
  <c r="E378" i="30"/>
  <c r="G378" i="30" s="1"/>
  <c r="H378" i="30" s="1"/>
  <c r="C367" i="23"/>
  <c r="C383" i="30"/>
  <c r="E383" i="30" s="1"/>
  <c r="G383" i="30" s="1"/>
  <c r="H383" i="30" s="1"/>
  <c r="C384" i="2"/>
  <c r="E113" i="42"/>
  <c r="G113" i="42" s="1"/>
  <c r="H113" i="42" s="1"/>
  <c r="C114" i="32"/>
  <c r="C85" i="22"/>
  <c r="E85" i="22" s="1"/>
  <c r="G85" i="22" s="1"/>
  <c r="H85" i="22" s="1"/>
  <c r="C103" i="30"/>
  <c r="E103" i="30" s="1"/>
  <c r="C89" i="2"/>
  <c r="E89" i="2" s="1"/>
  <c r="C89" i="24"/>
  <c r="C89" i="31"/>
  <c r="E89" i="31" s="1"/>
  <c r="G89" i="31" s="1"/>
  <c r="H89" i="31" s="1"/>
  <c r="C89" i="22"/>
  <c r="E89" i="22" s="1"/>
  <c r="G89" i="22" s="1"/>
  <c r="H89" i="22" s="1"/>
  <c r="C89" i="42"/>
  <c r="E89" i="42" s="1"/>
  <c r="G89" i="42" s="1"/>
  <c r="H89" i="42" s="1"/>
  <c r="C89" i="29"/>
  <c r="E89" i="29" s="1"/>
  <c r="G89" i="29" s="1"/>
  <c r="H89" i="29" s="1"/>
  <c r="C89" i="30"/>
  <c r="E89" i="30" s="1"/>
  <c r="G89" i="30" s="1"/>
  <c r="H89" i="30" s="1"/>
  <c r="C89" i="23"/>
  <c r="C99" i="22"/>
  <c r="E99" i="22" s="1"/>
  <c r="G99" i="22" s="1"/>
  <c r="H99" i="22" s="1"/>
  <c r="C99" i="24"/>
  <c r="C99" i="31"/>
  <c r="E99" i="31" s="1"/>
  <c r="G99" i="31" s="1"/>
  <c r="H99" i="31" s="1"/>
  <c r="C99" i="2"/>
  <c r="C99" i="23"/>
  <c r="C99" i="29"/>
  <c r="E99" i="29" s="1"/>
  <c r="G99" i="29" s="1"/>
  <c r="H99" i="29" s="1"/>
  <c r="C99" i="32"/>
  <c r="C99" i="30"/>
  <c r="E99" i="30" s="1"/>
  <c r="G99" i="30" s="1"/>
  <c r="H99" i="30" s="1"/>
  <c r="C114" i="2"/>
  <c r="E114" i="2" s="1"/>
  <c r="C114" i="22"/>
  <c r="E114" i="22" s="1"/>
  <c r="G114" i="22" s="1"/>
  <c r="H114" i="22" s="1"/>
  <c r="C114" i="24"/>
  <c r="C114" i="31"/>
  <c r="E114" i="31" s="1"/>
  <c r="G114" i="31" s="1"/>
  <c r="H114" i="31" s="1"/>
  <c r="C114" i="30"/>
  <c r="E114" i="30" s="1"/>
  <c r="G114" i="30" s="1"/>
  <c r="H114" i="30" s="1"/>
  <c r="C114" i="23"/>
  <c r="C114" i="42"/>
  <c r="E114" i="42" s="1"/>
  <c r="G114" i="42" s="1"/>
  <c r="H114" i="42" s="1"/>
  <c r="C113" i="31"/>
  <c r="E113" i="31" s="1"/>
  <c r="G113" i="31" s="1"/>
  <c r="H113" i="31" s="1"/>
  <c r="C113" i="30"/>
  <c r="E113" i="30" s="1"/>
  <c r="G113" i="30" s="1"/>
  <c r="H113" i="30" s="1"/>
  <c r="C113" i="23"/>
  <c r="E113" i="23" s="1"/>
  <c r="C113" i="22"/>
  <c r="E113" i="22" s="1"/>
  <c r="G113" i="22" s="1"/>
  <c r="H113" i="22" s="1"/>
  <c r="C113" i="2"/>
  <c r="E113" i="2" s="1"/>
  <c r="C113" i="32"/>
  <c r="E113" i="32" s="1"/>
  <c r="C113" i="29"/>
  <c r="E113" i="29" s="1"/>
  <c r="G113" i="29" s="1"/>
  <c r="H113" i="29" s="1"/>
  <c r="C110" i="2"/>
  <c r="C110" i="32"/>
  <c r="C110" i="29"/>
  <c r="E110" i="29" s="1"/>
  <c r="G110" i="29" s="1"/>
  <c r="H110" i="29" s="1"/>
  <c r="C110" i="23"/>
  <c r="E110" i="23" s="1"/>
  <c r="C110" i="30"/>
  <c r="E110" i="30" s="1"/>
  <c r="G110" i="30" s="1"/>
  <c r="H110" i="30" s="1"/>
  <c r="C110" i="22"/>
  <c r="E110" i="22" s="1"/>
  <c r="G110" i="22" s="1"/>
  <c r="H110" i="22" s="1"/>
  <c r="C85" i="2"/>
  <c r="E85" i="2" s="1"/>
  <c r="C85" i="24"/>
  <c r="C85" i="31"/>
  <c r="E85" i="31" s="1"/>
  <c r="G85" i="31" s="1"/>
  <c r="H85" i="31" s="1"/>
  <c r="C85" i="29"/>
  <c r="E85" i="29" s="1"/>
  <c r="G85" i="29" s="1"/>
  <c r="H85" i="29" s="1"/>
  <c r="C85" i="42"/>
  <c r="E85" i="42" s="1"/>
  <c r="G85" i="42" s="1"/>
  <c r="H85" i="42" s="1"/>
  <c r="C85" i="23"/>
  <c r="E85" i="23" s="1"/>
  <c r="C85" i="30"/>
  <c r="E85" i="30" s="1"/>
  <c r="G85" i="30" s="1"/>
  <c r="H85" i="30" s="1"/>
  <c r="E99" i="42"/>
  <c r="G99" i="42" s="1"/>
  <c r="H99" i="42" s="1"/>
  <c r="C110" i="24"/>
  <c r="E110" i="24" s="1"/>
  <c r="C103" i="31"/>
  <c r="E103" i="31" s="1"/>
  <c r="G103" i="31" s="1"/>
  <c r="H103" i="31" s="1"/>
  <c r="C103" i="22"/>
  <c r="E103" i="22" s="1"/>
  <c r="C103" i="2"/>
  <c r="E103" i="2" s="1"/>
  <c r="C103" i="24"/>
  <c r="E103" i="24" s="1"/>
  <c r="C103" i="42"/>
  <c r="E103" i="42" s="1"/>
  <c r="G103" i="42" s="1"/>
  <c r="H103" i="42" s="1"/>
  <c r="C103" i="29"/>
  <c r="E103" i="29" s="1"/>
  <c r="G103" i="29" s="1"/>
  <c r="H103" i="29" s="1"/>
  <c r="C103" i="23"/>
  <c r="E103" i="23" s="1"/>
  <c r="C110" i="31"/>
  <c r="E110" i="31" s="1"/>
  <c r="G110" i="31" s="1"/>
  <c r="H110" i="31" s="1"/>
  <c r="C113" i="24"/>
  <c r="E113" i="24" s="1"/>
  <c r="C110" i="42"/>
  <c r="E110" i="42" s="1"/>
  <c r="G110" i="42" s="1"/>
  <c r="H110" i="42" s="1"/>
  <c r="C100" i="31"/>
  <c r="E100" i="31" s="1"/>
  <c r="G100" i="31" s="1"/>
  <c r="H100" i="31" s="1"/>
  <c r="C100" i="32"/>
  <c r="E100" i="32" s="1"/>
  <c r="C100" i="23"/>
  <c r="C100" i="2"/>
  <c r="C100" i="30"/>
  <c r="E100" i="30" s="1"/>
  <c r="G100" i="30" s="1"/>
  <c r="H100" i="30" s="1"/>
  <c r="C100" i="29"/>
  <c r="E100" i="29" s="1"/>
  <c r="G100" i="29" s="1"/>
  <c r="H100" i="29" s="1"/>
  <c r="C100" i="42"/>
  <c r="E100" i="42" s="1"/>
  <c r="G100" i="42" s="1"/>
  <c r="H100" i="42" s="1"/>
  <c r="C100" i="24"/>
  <c r="C74" i="24"/>
  <c r="C74" i="31"/>
  <c r="E74" i="31" s="1"/>
  <c r="G74" i="31" s="1"/>
  <c r="H74" i="31" s="1"/>
  <c r="C74" i="29"/>
  <c r="E74" i="29" s="1"/>
  <c r="G74" i="29" s="1"/>
  <c r="H74" i="29" s="1"/>
  <c r="C74" i="42"/>
  <c r="E74" i="42" s="1"/>
  <c r="G74" i="42" s="1"/>
  <c r="H74" i="42" s="1"/>
  <c r="C116" i="42"/>
  <c r="E116" i="42" s="1"/>
  <c r="G116" i="42" s="1"/>
  <c r="H116" i="42" s="1"/>
  <c r="C115" i="32"/>
  <c r="E115" i="32" s="1"/>
  <c r="C112" i="30"/>
  <c r="E112" i="30" s="1"/>
  <c r="G112" i="30" s="1"/>
  <c r="H112" i="30" s="1"/>
  <c r="C109" i="42"/>
  <c r="E109" i="42" s="1"/>
  <c r="G109" i="42" s="1"/>
  <c r="H109" i="42" s="1"/>
  <c r="C106" i="30"/>
  <c r="E106" i="30" s="1"/>
  <c r="G106" i="30" s="1"/>
  <c r="H106" i="30" s="1"/>
  <c r="C104" i="22"/>
  <c r="E104" i="22" s="1"/>
  <c r="G104" i="22" s="1"/>
  <c r="C87" i="31"/>
  <c r="E87" i="31" s="1"/>
  <c r="G87" i="31" s="1"/>
  <c r="H87" i="31" s="1"/>
  <c r="C116" i="23"/>
  <c r="C115" i="42"/>
  <c r="E115" i="42" s="1"/>
  <c r="G115" i="42" s="1"/>
  <c r="H115" i="42" s="1"/>
  <c r="C109" i="23"/>
  <c r="E109" i="23" s="1"/>
  <c r="C104" i="30"/>
  <c r="E104" i="30" s="1"/>
  <c r="G104" i="30" s="1"/>
  <c r="C97" i="29"/>
  <c r="E97" i="29" s="1"/>
  <c r="G97" i="29" s="1"/>
  <c r="H97" i="29" s="1"/>
  <c r="C97" i="24"/>
  <c r="E97" i="24" s="1"/>
  <c r="C97" i="30"/>
  <c r="E97" i="30" s="1"/>
  <c r="G97" i="30" s="1"/>
  <c r="C97" i="23"/>
  <c r="C75" i="30"/>
  <c r="E75" i="30" s="1"/>
  <c r="G75" i="30" s="1"/>
  <c r="H75" i="30" s="1"/>
  <c r="C75" i="29"/>
  <c r="E75" i="29" s="1"/>
  <c r="G75" i="29" s="1"/>
  <c r="H75" i="29" s="1"/>
  <c r="C75" i="42"/>
  <c r="E75" i="42" s="1"/>
  <c r="G75" i="42" s="1"/>
  <c r="H75" i="42" s="1"/>
  <c r="C75" i="2"/>
  <c r="C75" i="22"/>
  <c r="E75" i="22" s="1"/>
  <c r="G75" i="22" s="1"/>
  <c r="H75" i="22" s="1"/>
  <c r="G153" i="30"/>
  <c r="H153" i="30" s="1"/>
  <c r="C116" i="31"/>
  <c r="E116" i="31" s="1"/>
  <c r="G116" i="31" s="1"/>
  <c r="H116" i="31" s="1"/>
  <c r="C116" i="32"/>
  <c r="C112" i="24"/>
  <c r="C106" i="32"/>
  <c r="C106" i="24"/>
  <c r="C104" i="29"/>
  <c r="E104" i="29" s="1"/>
  <c r="G104" i="29" s="1"/>
  <c r="H104" i="29" s="1"/>
  <c r="C79" i="22"/>
  <c r="E79" i="22" s="1"/>
  <c r="G79" i="22" s="1"/>
  <c r="H79" i="22" s="1"/>
  <c r="C79" i="42"/>
  <c r="E79" i="42" s="1"/>
  <c r="G79" i="42" s="1"/>
  <c r="H79" i="42" s="1"/>
  <c r="C79" i="2"/>
  <c r="C79" i="29"/>
  <c r="E79" i="29" s="1"/>
  <c r="G79" i="29" s="1"/>
  <c r="H79" i="29" s="1"/>
  <c r="C79" i="31"/>
  <c r="E79" i="31" s="1"/>
  <c r="G79" i="31" s="1"/>
  <c r="H79" i="31" s="1"/>
  <c r="C74" i="22"/>
  <c r="E74" i="22" s="1"/>
  <c r="G74" i="22" s="1"/>
  <c r="H74" i="22" s="1"/>
  <c r="C116" i="24"/>
  <c r="E116" i="24" s="1"/>
  <c r="C115" i="30"/>
  <c r="E115" i="30" s="1"/>
  <c r="G115" i="30" s="1"/>
  <c r="H115" i="30" s="1"/>
  <c r="C112" i="29"/>
  <c r="E112" i="29" s="1"/>
  <c r="G112" i="29" s="1"/>
  <c r="H112" i="29" s="1"/>
  <c r="C112" i="2"/>
  <c r="E112" i="2" s="1"/>
  <c r="C109" i="31"/>
  <c r="E109" i="31" s="1"/>
  <c r="G109" i="31" s="1"/>
  <c r="H109" i="31" s="1"/>
  <c r="C109" i="32"/>
  <c r="C106" i="23"/>
  <c r="C104" i="32"/>
  <c r="C104" i="2"/>
  <c r="C102" i="29"/>
  <c r="E102" i="29" s="1"/>
  <c r="G102" i="29" s="1"/>
  <c r="H102" i="29" s="1"/>
  <c r="C102" i="31"/>
  <c r="E102" i="31" s="1"/>
  <c r="G102" i="31" s="1"/>
  <c r="H102" i="31" s="1"/>
  <c r="C97" i="42"/>
  <c r="E97" i="42" s="1"/>
  <c r="G97" i="42" s="1"/>
  <c r="H97" i="42" s="1"/>
  <c r="C95" i="42"/>
  <c r="E95" i="42" s="1"/>
  <c r="G95" i="42" s="1"/>
  <c r="H95" i="42" s="1"/>
  <c r="C95" i="32"/>
  <c r="C95" i="23"/>
  <c r="E95" i="23" s="1"/>
  <c r="C95" i="30"/>
  <c r="E95" i="30" s="1"/>
  <c r="G95" i="30" s="1"/>
  <c r="H95" i="30" s="1"/>
  <c r="E91" i="42"/>
  <c r="G91" i="42" s="1"/>
  <c r="H91" i="42" s="1"/>
  <c r="C90" i="24"/>
  <c r="C90" i="31"/>
  <c r="E90" i="31" s="1"/>
  <c r="G90" i="31" s="1"/>
  <c r="H90" i="31" s="1"/>
  <c r="C90" i="29"/>
  <c r="E90" i="29" s="1"/>
  <c r="G90" i="29" s="1"/>
  <c r="H90" i="29" s="1"/>
  <c r="C90" i="2"/>
  <c r="C90" i="42"/>
  <c r="E90" i="42" s="1"/>
  <c r="G90" i="42" s="1"/>
  <c r="H90" i="42" s="1"/>
  <c r="C79" i="23"/>
  <c r="E79" i="23" s="1"/>
  <c r="C74" i="32"/>
  <c r="C87" i="42"/>
  <c r="E87" i="42" s="1"/>
  <c r="G87" i="42" s="1"/>
  <c r="H87" i="42" s="1"/>
  <c r="C87" i="32"/>
  <c r="C87" i="2"/>
  <c r="C87" i="23"/>
  <c r="E87" i="23" s="1"/>
  <c r="C87" i="30"/>
  <c r="E87" i="30" s="1"/>
  <c r="G87" i="30" s="1"/>
  <c r="H87" i="30" s="1"/>
  <c r="C74" i="23"/>
  <c r="E74" i="23" s="1"/>
  <c r="C104" i="23"/>
  <c r="E104" i="23" s="1"/>
  <c r="C95" i="29"/>
  <c r="E95" i="29" s="1"/>
  <c r="G95" i="29" s="1"/>
  <c r="H95" i="29" s="1"/>
  <c r="C94" i="29"/>
  <c r="E94" i="29" s="1"/>
  <c r="G94" i="29" s="1"/>
  <c r="H94" i="29" s="1"/>
  <c r="C94" i="23"/>
  <c r="E94" i="23" s="1"/>
  <c r="C94" i="30"/>
  <c r="E94" i="30" s="1"/>
  <c r="G94" i="30" s="1"/>
  <c r="H94" i="30" s="1"/>
  <c r="C94" i="2"/>
  <c r="E94" i="2" s="1"/>
  <c r="C94" i="24"/>
  <c r="E94" i="24" s="1"/>
  <c r="C93" i="30"/>
  <c r="E93" i="30" s="1"/>
  <c r="G93" i="30" s="1"/>
  <c r="H93" i="30" s="1"/>
  <c r="C93" i="22"/>
  <c r="E93" i="22" s="1"/>
  <c r="G93" i="22" s="1"/>
  <c r="H93" i="22" s="1"/>
  <c r="C93" i="31"/>
  <c r="E93" i="31" s="1"/>
  <c r="G93" i="31" s="1"/>
  <c r="H93" i="31" s="1"/>
  <c r="C93" i="2"/>
  <c r="E93" i="2" s="1"/>
  <c r="C93" i="29"/>
  <c r="E93" i="29" s="1"/>
  <c r="G93" i="29" s="1"/>
  <c r="H93" i="29" s="1"/>
  <c r="C92" i="30"/>
  <c r="E92" i="30" s="1"/>
  <c r="G92" i="30" s="1"/>
  <c r="H92" i="30" s="1"/>
  <c r="C92" i="22"/>
  <c r="E92" i="22" s="1"/>
  <c r="G92" i="22" s="1"/>
  <c r="H92" i="22" s="1"/>
  <c r="C92" i="31"/>
  <c r="E92" i="31" s="1"/>
  <c r="G92" i="31" s="1"/>
  <c r="H92" i="31" s="1"/>
  <c r="C92" i="2"/>
  <c r="E92" i="2" s="1"/>
  <c r="C92" i="29"/>
  <c r="E92" i="29" s="1"/>
  <c r="G92" i="29" s="1"/>
  <c r="H92" i="29" s="1"/>
  <c r="C87" i="24"/>
  <c r="C86" i="22"/>
  <c r="E86" i="22" s="1"/>
  <c r="G86" i="22" s="1"/>
  <c r="H86" i="22" s="1"/>
  <c r="C86" i="24"/>
  <c r="C86" i="2"/>
  <c r="C86" i="32"/>
  <c r="E86" i="32" s="1"/>
  <c r="C86" i="23"/>
  <c r="C74" i="2"/>
  <c r="C82" i="24"/>
  <c r="C73" i="24"/>
  <c r="D5" i="29"/>
  <c r="D5" i="2"/>
  <c r="D20" i="24"/>
  <c r="D20" i="30"/>
  <c r="E20" i="30" s="1"/>
  <c r="G20" i="30" s="1"/>
  <c r="H20" i="30" s="1"/>
  <c r="D20" i="2"/>
  <c r="D20" i="32"/>
  <c r="E20" i="32" s="1"/>
  <c r="D20" i="31"/>
  <c r="D28" i="30"/>
  <c r="E28" i="30" s="1"/>
  <c r="G28" i="30" s="1"/>
  <c r="D28" i="29"/>
  <c r="E28" i="29" s="1"/>
  <c r="G28" i="29" s="1"/>
  <c r="H28" i="29" s="1"/>
  <c r="D28" i="2"/>
  <c r="D28" i="22"/>
  <c r="D36" i="31"/>
  <c r="D36" i="23"/>
  <c r="D36" i="29"/>
  <c r="E36" i="29" s="1"/>
  <c r="G36" i="29" s="1"/>
  <c r="H36" i="29" s="1"/>
  <c r="D36" i="2"/>
  <c r="D36" i="30"/>
  <c r="D44" i="23"/>
  <c r="D44" i="30"/>
  <c r="D44" i="32"/>
  <c r="E44" i="32" s="1"/>
  <c r="D44" i="29"/>
  <c r="E44" i="29" s="1"/>
  <c r="G44" i="29" s="1"/>
  <c r="H44" i="29" s="1"/>
  <c r="D44" i="31"/>
  <c r="E44" i="31" s="1"/>
  <c r="G44" i="31" s="1"/>
  <c r="H44" i="31" s="1"/>
  <c r="D52" i="29"/>
  <c r="E52" i="29" s="1"/>
  <c r="G52" i="29" s="1"/>
  <c r="H52" i="29" s="1"/>
  <c r="D52" i="2"/>
  <c r="D52" i="32"/>
  <c r="D52" i="31"/>
  <c r="E52" i="31" s="1"/>
  <c r="G52" i="31" s="1"/>
  <c r="H52" i="31" s="1"/>
  <c r="D52" i="24"/>
  <c r="D52" i="30"/>
  <c r="E52" i="30" s="1"/>
  <c r="D60" i="23"/>
  <c r="D60" i="29"/>
  <c r="D60" i="30"/>
  <c r="D60" i="32"/>
  <c r="D60" i="31"/>
  <c r="D68" i="32"/>
  <c r="D68" i="31"/>
  <c r="D68" i="29"/>
  <c r="E68" i="29" s="1"/>
  <c r="G68" i="29" s="1"/>
  <c r="H68" i="29" s="1"/>
  <c r="D68" i="2"/>
  <c r="D68" i="24"/>
  <c r="D68" i="30"/>
  <c r="C98" i="30"/>
  <c r="E98" i="30" s="1"/>
  <c r="G98" i="30" s="1"/>
  <c r="H98" i="30" s="1"/>
  <c r="C96" i="31"/>
  <c r="E96" i="31" s="1"/>
  <c r="G96" i="31" s="1"/>
  <c r="H96" i="31" s="1"/>
  <c r="C88" i="24"/>
  <c r="C84" i="30"/>
  <c r="E84" i="30" s="1"/>
  <c r="C83" i="32"/>
  <c r="C82" i="32"/>
  <c r="C73" i="32"/>
  <c r="E73" i="32" s="1"/>
  <c r="C73" i="2"/>
  <c r="E73" i="2" s="1"/>
  <c r="E91" i="30"/>
  <c r="E71" i="23"/>
  <c r="D20" i="29"/>
  <c r="C98" i="24"/>
  <c r="C96" i="29"/>
  <c r="E96" i="29" s="1"/>
  <c r="G96" i="29" s="1"/>
  <c r="H96" i="29" s="1"/>
  <c r="C88" i="32"/>
  <c r="E88" i="32" s="1"/>
  <c r="C84" i="23"/>
  <c r="C83" i="23"/>
  <c r="E83" i="23" s="1"/>
  <c r="C82" i="23"/>
  <c r="C73" i="23"/>
  <c r="E73" i="23" s="1"/>
  <c r="H127" i="30"/>
  <c r="E96" i="30"/>
  <c r="G96" i="30" s="1"/>
  <c r="H96" i="30" s="1"/>
  <c r="E83" i="30"/>
  <c r="G83" i="30" s="1"/>
  <c r="H83" i="30" s="1"/>
  <c r="C71" i="29"/>
  <c r="E71" i="29" s="1"/>
  <c r="G71" i="29" s="1"/>
  <c r="H71" i="29" s="1"/>
  <c r="C70" i="31"/>
  <c r="E70" i="31" s="1"/>
  <c r="G70" i="31" s="1"/>
  <c r="H70" i="31" s="1"/>
  <c r="C68" i="32"/>
  <c r="C67" i="42"/>
  <c r="E67" i="42" s="1"/>
  <c r="G67" i="42" s="1"/>
  <c r="H67" i="42" s="1"/>
  <c r="C64" i="42"/>
  <c r="E64" i="42" s="1"/>
  <c r="G64" i="42" s="1"/>
  <c r="H64" i="42" s="1"/>
  <c r="C62" i="31"/>
  <c r="E62" i="31" s="1"/>
  <c r="G62" i="31" s="1"/>
  <c r="H62" i="31" s="1"/>
  <c r="C58" i="23"/>
  <c r="C58" i="42"/>
  <c r="E58" i="42" s="1"/>
  <c r="G58" i="42" s="1"/>
  <c r="H58" i="42" s="1"/>
  <c r="C58" i="32"/>
  <c r="C58" i="2"/>
  <c r="E58" i="2" s="1"/>
  <c r="C58" i="24"/>
  <c r="C53" i="30"/>
  <c r="E53" i="30" s="1"/>
  <c r="E52" i="2"/>
  <c r="C9" i="2"/>
  <c r="E9" i="2" s="1"/>
  <c r="C9" i="22"/>
  <c r="E9" i="22" s="1"/>
  <c r="G9" i="22" s="1"/>
  <c r="H9" i="22" s="1"/>
  <c r="C9" i="23"/>
  <c r="E9" i="23" s="1"/>
  <c r="C9" i="42"/>
  <c r="E9" i="42" s="1"/>
  <c r="G9" i="42" s="1"/>
  <c r="H9" i="42" s="1"/>
  <c r="C9" i="32"/>
  <c r="C9" i="29"/>
  <c r="E9" i="29" s="1"/>
  <c r="G9" i="29" s="1"/>
  <c r="H9" i="29" s="1"/>
  <c r="C9" i="24"/>
  <c r="C71" i="32"/>
  <c r="E71" i="32" s="1"/>
  <c r="C70" i="23"/>
  <c r="E70" i="23" s="1"/>
  <c r="C69" i="22"/>
  <c r="C68" i="31"/>
  <c r="C68" i="2"/>
  <c r="C67" i="23"/>
  <c r="C59" i="2"/>
  <c r="E59" i="2" s="1"/>
  <c r="C59" i="24"/>
  <c r="C59" i="31"/>
  <c r="E59" i="31" s="1"/>
  <c r="G59" i="31" s="1"/>
  <c r="H59" i="31" s="1"/>
  <c r="C59" i="30"/>
  <c r="E59" i="30" s="1"/>
  <c r="G59" i="30" s="1"/>
  <c r="H59" i="30" s="1"/>
  <c r="C59" i="23"/>
  <c r="E59" i="23" s="1"/>
  <c r="C57" i="24"/>
  <c r="C55" i="2"/>
  <c r="E55" i="2" s="1"/>
  <c r="C55" i="30"/>
  <c r="E55" i="30" s="1"/>
  <c r="G55" i="30" s="1"/>
  <c r="H55" i="30" s="1"/>
  <c r="C55" i="22"/>
  <c r="C55" i="24"/>
  <c r="E55" i="24" s="1"/>
  <c r="C55" i="42"/>
  <c r="E55" i="42" s="1"/>
  <c r="G55" i="42" s="1"/>
  <c r="H55" i="42" s="1"/>
  <c r="C55" i="32"/>
  <c r="E55" i="32" s="1"/>
  <c r="C55" i="23"/>
  <c r="E55" i="23" s="1"/>
  <c r="C260" i="29"/>
  <c r="E260" i="29" s="1"/>
  <c r="G260" i="29" s="1"/>
  <c r="H260" i="29" s="1"/>
  <c r="C260" i="22"/>
  <c r="E260" i="22" s="1"/>
  <c r="G260" i="22" s="1"/>
  <c r="H260" i="22" s="1"/>
  <c r="C260" i="30"/>
  <c r="E260" i="30" s="1"/>
  <c r="G260" i="30" s="1"/>
  <c r="H260" i="30" s="1"/>
  <c r="C260" i="24"/>
  <c r="C260" i="42"/>
  <c r="E260" i="42" s="1"/>
  <c r="G260" i="42" s="1"/>
  <c r="H260" i="42" s="1"/>
  <c r="C260" i="2"/>
  <c r="C260" i="32"/>
  <c r="C260" i="31"/>
  <c r="E260" i="31" s="1"/>
  <c r="G260" i="31" s="1"/>
  <c r="H260" i="31" s="1"/>
  <c r="C252" i="23"/>
  <c r="C252" i="29"/>
  <c r="E252" i="29" s="1"/>
  <c r="G252" i="29" s="1"/>
  <c r="H252" i="29" s="1"/>
  <c r="C252" i="22"/>
  <c r="E252" i="22" s="1"/>
  <c r="G252" i="22" s="1"/>
  <c r="H252" i="22" s="1"/>
  <c r="C252" i="30"/>
  <c r="E252" i="30" s="1"/>
  <c r="G252" i="30" s="1"/>
  <c r="H252" i="30" s="1"/>
  <c r="C252" i="24"/>
  <c r="C252" i="42"/>
  <c r="E252" i="42" s="1"/>
  <c r="G252" i="42" s="1"/>
  <c r="H252" i="42" s="1"/>
  <c r="C252" i="2"/>
  <c r="E252" i="2" s="1"/>
  <c r="C252" i="32"/>
  <c r="C244" i="31"/>
  <c r="C244" i="23"/>
  <c r="E244" i="23" s="1"/>
  <c r="C244" i="29"/>
  <c r="E244" i="29" s="1"/>
  <c r="G244" i="29" s="1"/>
  <c r="H244" i="29" s="1"/>
  <c r="C244" i="22"/>
  <c r="E244" i="22" s="1"/>
  <c r="G244" i="22" s="1"/>
  <c r="H244" i="22" s="1"/>
  <c r="C244" i="30"/>
  <c r="E244" i="30" s="1"/>
  <c r="G244" i="30" s="1"/>
  <c r="H244" i="30" s="1"/>
  <c r="C244" i="24"/>
  <c r="C244" i="42"/>
  <c r="E244" i="42" s="1"/>
  <c r="G244" i="42" s="1"/>
  <c r="H244" i="42" s="1"/>
  <c r="C244" i="2"/>
  <c r="E244" i="2" s="1"/>
  <c r="C60" i="29"/>
  <c r="C60" i="23"/>
  <c r="E60" i="23" s="1"/>
  <c r="C60" i="42"/>
  <c r="E60" i="42" s="1"/>
  <c r="G60" i="42" s="1"/>
  <c r="H60" i="42" s="1"/>
  <c r="C60" i="2"/>
  <c r="C60" i="22"/>
  <c r="E60" i="22" s="1"/>
  <c r="C71" i="22"/>
  <c r="E71" i="22" s="1"/>
  <c r="C71" i="2"/>
  <c r="E71" i="2" s="1"/>
  <c r="C70" i="32"/>
  <c r="E70" i="32" s="1"/>
  <c r="C69" i="42"/>
  <c r="E69" i="42" s="1"/>
  <c r="G69" i="42" s="1"/>
  <c r="H69" i="42" s="1"/>
  <c r="C68" i="22"/>
  <c r="E68" i="22" s="1"/>
  <c r="G68" i="22" s="1"/>
  <c r="H68" i="22" s="1"/>
  <c r="C67" i="31"/>
  <c r="E67" i="31" s="1"/>
  <c r="G67" i="31" s="1"/>
  <c r="H67" i="31" s="1"/>
  <c r="C67" i="2"/>
  <c r="E67" i="2" s="1"/>
  <c r="C61" i="2"/>
  <c r="E61" i="2" s="1"/>
  <c r="C61" i="22"/>
  <c r="E61" i="22" s="1"/>
  <c r="G61" i="22" s="1"/>
  <c r="H61" i="22" s="1"/>
  <c r="C61" i="24"/>
  <c r="E61" i="24" s="1"/>
  <c r="C61" i="31"/>
  <c r="E61" i="31" s="1"/>
  <c r="G61" i="31" s="1"/>
  <c r="H61" i="31" s="1"/>
  <c r="C61" i="29"/>
  <c r="E61" i="29" s="1"/>
  <c r="G61" i="29" s="1"/>
  <c r="H61" i="29" s="1"/>
  <c r="C59" i="22"/>
  <c r="E59" i="22" s="1"/>
  <c r="G59" i="22" s="1"/>
  <c r="H59" i="22" s="1"/>
  <c r="C58" i="31"/>
  <c r="E58" i="31" s="1"/>
  <c r="G58" i="31" s="1"/>
  <c r="H58" i="31" s="1"/>
  <c r="C68" i="30"/>
  <c r="C62" i="32"/>
  <c r="C62" i="29"/>
  <c r="E62" i="29" s="1"/>
  <c r="G62" i="29" s="1"/>
  <c r="H62" i="29" s="1"/>
  <c r="C62" i="23"/>
  <c r="E62" i="23" s="1"/>
  <c r="C62" i="2"/>
  <c r="C62" i="30"/>
  <c r="E62" i="30" s="1"/>
  <c r="G62" i="30" s="1"/>
  <c r="H62" i="30" s="1"/>
  <c r="C60" i="31"/>
  <c r="E60" i="31" s="1"/>
  <c r="G60" i="31" s="1"/>
  <c r="H60" i="31" s="1"/>
  <c r="C53" i="2"/>
  <c r="E53" i="2" s="1"/>
  <c r="C53" i="22"/>
  <c r="E53" i="22" s="1"/>
  <c r="G53" i="22" s="1"/>
  <c r="H53" i="22" s="1"/>
  <c r="C53" i="24"/>
  <c r="C53" i="31"/>
  <c r="E53" i="31" s="1"/>
  <c r="G53" i="31" s="1"/>
  <c r="H53" i="31" s="1"/>
  <c r="C53" i="32"/>
  <c r="E53" i="32" s="1"/>
  <c r="C53" i="29"/>
  <c r="E53" i="29" s="1"/>
  <c r="G53" i="29" s="1"/>
  <c r="H53" i="29" s="1"/>
  <c r="C53" i="42"/>
  <c r="E53" i="42" s="1"/>
  <c r="G53" i="42" s="1"/>
  <c r="H53" i="42" s="1"/>
  <c r="C71" i="30"/>
  <c r="E71" i="30" s="1"/>
  <c r="G71" i="30" s="1"/>
  <c r="H71" i="30" s="1"/>
  <c r="C70" i="24"/>
  <c r="C70" i="2"/>
  <c r="E70" i="2" s="1"/>
  <c r="C69" i="29"/>
  <c r="E69" i="29" s="1"/>
  <c r="G69" i="29" s="1"/>
  <c r="H69" i="29" s="1"/>
  <c r="C68" i="42"/>
  <c r="E68" i="42" s="1"/>
  <c r="G68" i="42" s="1"/>
  <c r="H68" i="42" s="1"/>
  <c r="C67" i="24"/>
  <c r="E67" i="24" s="1"/>
  <c r="C63" i="2"/>
  <c r="E63" i="2" s="1"/>
  <c r="C63" i="30"/>
  <c r="E63" i="30" s="1"/>
  <c r="G63" i="30" s="1"/>
  <c r="H63" i="30" s="1"/>
  <c r="C63" i="24"/>
  <c r="E63" i="24" s="1"/>
  <c r="C63" i="22"/>
  <c r="E63" i="22" s="1"/>
  <c r="G63" i="22" s="1"/>
  <c r="H63" i="22" s="1"/>
  <c r="C63" i="32"/>
  <c r="C60" i="24"/>
  <c r="C59" i="42"/>
  <c r="E59" i="42" s="1"/>
  <c r="G59" i="42" s="1"/>
  <c r="H59" i="42" s="1"/>
  <c r="C58" i="29"/>
  <c r="E58" i="29" s="1"/>
  <c r="G58" i="29" s="1"/>
  <c r="H58" i="29" s="1"/>
  <c r="C55" i="31"/>
  <c r="E55" i="31" s="1"/>
  <c r="G55" i="31" s="1"/>
  <c r="H55" i="31" s="1"/>
  <c r="E244" i="31"/>
  <c r="G244" i="31" s="1"/>
  <c r="H244" i="31" s="1"/>
  <c r="C71" i="31"/>
  <c r="E71" i="31" s="1"/>
  <c r="G71" i="31" s="1"/>
  <c r="H71" i="31" s="1"/>
  <c r="C68" i="23"/>
  <c r="E68" i="23" s="1"/>
  <c r="C67" i="22"/>
  <c r="E67" i="22" s="1"/>
  <c r="G67" i="22" s="1"/>
  <c r="H67" i="22" s="1"/>
  <c r="C64" i="30"/>
  <c r="E64" i="30" s="1"/>
  <c r="G64" i="30" s="1"/>
  <c r="H64" i="30" s="1"/>
  <c r="C64" i="22"/>
  <c r="E64" i="22" s="1"/>
  <c r="G64" i="22" s="1"/>
  <c r="H64" i="22" s="1"/>
  <c r="C64" i="23"/>
  <c r="E64" i="23" s="1"/>
  <c r="C64" i="2"/>
  <c r="E64" i="2" s="1"/>
  <c r="C64" i="32"/>
  <c r="C62" i="24"/>
  <c r="E62" i="24" s="1"/>
  <c r="C60" i="30"/>
  <c r="E60" i="30" s="1"/>
  <c r="G60" i="30" s="1"/>
  <c r="H60" i="30" s="1"/>
  <c r="C57" i="2"/>
  <c r="E57" i="2" s="1"/>
  <c r="C57" i="31"/>
  <c r="E57" i="31" s="1"/>
  <c r="G57" i="31" s="1"/>
  <c r="H57" i="31" s="1"/>
  <c r="C57" i="22"/>
  <c r="E57" i="22" s="1"/>
  <c r="G57" i="22" s="1"/>
  <c r="H57" i="22" s="1"/>
  <c r="C57" i="30"/>
  <c r="E57" i="30" s="1"/>
  <c r="G57" i="30" s="1"/>
  <c r="H57" i="30" s="1"/>
  <c r="C57" i="42"/>
  <c r="E57" i="42" s="1"/>
  <c r="G57" i="42" s="1"/>
  <c r="H57" i="42" s="1"/>
  <c r="C57" i="29"/>
  <c r="E57" i="29" s="1"/>
  <c r="G57" i="29" s="1"/>
  <c r="H57" i="29" s="1"/>
  <c r="C9" i="30"/>
  <c r="E9" i="30" s="1"/>
  <c r="G9" i="30" s="1"/>
  <c r="C69" i="24"/>
  <c r="C64" i="29"/>
  <c r="E64" i="29" s="1"/>
  <c r="G64" i="29" s="1"/>
  <c r="H64" i="29" s="1"/>
  <c r="C63" i="31"/>
  <c r="E63" i="31" s="1"/>
  <c r="G63" i="31" s="1"/>
  <c r="H63" i="31" s="1"/>
  <c r="C62" i="22"/>
  <c r="E62" i="22" s="1"/>
  <c r="G62" i="22" s="1"/>
  <c r="H62" i="22" s="1"/>
  <c r="C61" i="23"/>
  <c r="E61" i="23" s="1"/>
  <c r="C60" i="32"/>
  <c r="D356" i="32"/>
  <c r="D356" i="24"/>
  <c r="D356" i="23"/>
  <c r="D356" i="30"/>
  <c r="D356" i="2"/>
  <c r="D356" i="22"/>
  <c r="D356" i="31"/>
  <c r="E356" i="31" s="1"/>
  <c r="G356" i="31" s="1"/>
  <c r="H356" i="31" s="1"/>
  <c r="D356" i="29"/>
  <c r="E356" i="29" s="1"/>
  <c r="G356" i="29" s="1"/>
  <c r="H356" i="29" s="1"/>
  <c r="D317" i="30"/>
  <c r="E317" i="30" s="1"/>
  <c r="G317" i="30" s="1"/>
  <c r="H317" i="30" s="1"/>
  <c r="D317" i="31"/>
  <c r="E317" i="31" s="1"/>
  <c r="G317" i="31" s="1"/>
  <c r="H317" i="31" s="1"/>
  <c r="D317" i="32"/>
  <c r="D317" i="24"/>
  <c r="D317" i="23"/>
  <c r="D317" i="2"/>
  <c r="D302" i="23"/>
  <c r="D302" i="22"/>
  <c r="E302" i="22" s="1"/>
  <c r="G302" i="22" s="1"/>
  <c r="H302" i="22" s="1"/>
  <c r="D302" i="29"/>
  <c r="D302" i="31"/>
  <c r="E302" i="31" s="1"/>
  <c r="G302" i="31" s="1"/>
  <c r="H302" i="31" s="1"/>
  <c r="D302" i="2"/>
  <c r="E302" i="2" s="1"/>
  <c r="D302" i="30"/>
  <c r="E302" i="30" s="1"/>
  <c r="G302" i="30" s="1"/>
  <c r="H302" i="30" s="1"/>
  <c r="D312" i="2"/>
  <c r="D312" i="31"/>
  <c r="E312" i="31" s="1"/>
  <c r="G312" i="31" s="1"/>
  <c r="H312" i="31" s="1"/>
  <c r="D312" i="32"/>
  <c r="D312" i="23"/>
  <c r="C56" i="22"/>
  <c r="E56" i="22" s="1"/>
  <c r="G56" i="22" s="1"/>
  <c r="H56" i="22" s="1"/>
  <c r="C54" i="24"/>
  <c r="E54" i="24" s="1"/>
  <c r="C250" i="29"/>
  <c r="E250" i="29" s="1"/>
  <c r="G250" i="29" s="1"/>
  <c r="H250" i="29" s="1"/>
  <c r="C258" i="42"/>
  <c r="E258" i="42" s="1"/>
  <c r="G258" i="42" s="1"/>
  <c r="H258" i="42" s="1"/>
  <c r="C266" i="32"/>
  <c r="E266" i="32" s="1"/>
  <c r="C5" i="29"/>
  <c r="E5" i="29" s="1"/>
  <c r="G5" i="29" s="1"/>
  <c r="H5" i="29" s="1"/>
  <c r="E304" i="23"/>
  <c r="D312" i="24"/>
  <c r="D269" i="2"/>
  <c r="D269" i="24"/>
  <c r="D269" i="31"/>
  <c r="D269" i="23"/>
  <c r="D269" i="29"/>
  <c r="D269" i="22"/>
  <c r="E269" i="22" s="1"/>
  <c r="G269" i="22" s="1"/>
  <c r="H269" i="22" s="1"/>
  <c r="C289" i="32"/>
  <c r="E289" i="32" s="1"/>
  <c r="C289" i="24"/>
  <c r="E289" i="24" s="1"/>
  <c r="C289" i="22"/>
  <c r="C289" i="30"/>
  <c r="E289" i="30" s="1"/>
  <c r="G289" i="30" s="1"/>
  <c r="H289" i="30" s="1"/>
  <c r="C289" i="31"/>
  <c r="E289" i="31" s="1"/>
  <c r="G289" i="31" s="1"/>
  <c r="H289" i="31" s="1"/>
  <c r="C289" i="2"/>
  <c r="C289" i="23"/>
  <c r="C289" i="29"/>
  <c r="E289" i="29" s="1"/>
  <c r="G289" i="29" s="1"/>
  <c r="H289" i="29" s="1"/>
  <c r="C289" i="42"/>
  <c r="E289" i="42" s="1"/>
  <c r="G289" i="42" s="1"/>
  <c r="H289" i="42" s="1"/>
  <c r="C352" i="22"/>
  <c r="E352" i="22" s="1"/>
  <c r="G352" i="22" s="1"/>
  <c r="H352" i="22" s="1"/>
  <c r="C352" i="30"/>
  <c r="E352" i="30" s="1"/>
  <c r="G352" i="30" s="1"/>
  <c r="H352" i="30" s="1"/>
  <c r="C352" i="24"/>
  <c r="E352" i="24" s="1"/>
  <c r="C352" i="23"/>
  <c r="C352" i="2"/>
  <c r="C352" i="29"/>
  <c r="E352" i="29" s="1"/>
  <c r="G352" i="29" s="1"/>
  <c r="H352" i="29" s="1"/>
  <c r="C352" i="42"/>
  <c r="E352" i="42" s="1"/>
  <c r="G352" i="42" s="1"/>
  <c r="H352" i="42" s="1"/>
  <c r="C352" i="32"/>
  <c r="E352" i="32" s="1"/>
  <c r="C372" i="30"/>
  <c r="E372" i="30" s="1"/>
  <c r="G372" i="30" s="1"/>
  <c r="H372" i="30" s="1"/>
  <c r="C372" i="2"/>
  <c r="E372" i="2" s="1"/>
  <c r="C372" i="24"/>
  <c r="C372" i="31"/>
  <c r="E372" i="31" s="1"/>
  <c r="G372" i="31" s="1"/>
  <c r="H372" i="31" s="1"/>
  <c r="C372" i="42"/>
  <c r="E372" i="42" s="1"/>
  <c r="G372" i="42" s="1"/>
  <c r="H372" i="42" s="1"/>
  <c r="C372" i="32"/>
  <c r="C372" i="23"/>
  <c r="C372" i="29"/>
  <c r="E372" i="29" s="1"/>
  <c r="G372" i="29" s="1"/>
  <c r="H372" i="29" s="1"/>
  <c r="C372" i="22"/>
  <c r="E372" i="22" s="1"/>
  <c r="G372" i="22" s="1"/>
  <c r="H372" i="22" s="1"/>
  <c r="E289" i="22"/>
  <c r="G289" i="22" s="1"/>
  <c r="H289" i="22" s="1"/>
  <c r="D302" i="24"/>
  <c r="D312" i="29"/>
  <c r="E312" i="29" s="1"/>
  <c r="G312" i="29" s="1"/>
  <c r="H312" i="29" s="1"/>
  <c r="D381" i="2"/>
  <c r="D381" i="29"/>
  <c r="E381" i="29" s="1"/>
  <c r="G381" i="29" s="1"/>
  <c r="H381" i="29" s="1"/>
  <c r="D381" i="22"/>
  <c r="D381" i="30"/>
  <c r="E381" i="30" s="1"/>
  <c r="G381" i="30" s="1"/>
  <c r="H381" i="30" s="1"/>
  <c r="D381" i="24"/>
  <c r="D381" i="31"/>
  <c r="D381" i="23"/>
  <c r="AO40" i="41"/>
  <c r="AI31" i="41"/>
  <c r="AP37" i="41"/>
  <c r="AJ31" i="41"/>
  <c r="AQ17" i="41"/>
  <c r="AS25" i="41"/>
  <c r="AO20" i="41"/>
  <c r="AI42" i="41"/>
  <c r="AL12" i="41"/>
  <c r="AN34" i="41"/>
  <c r="AH13" i="41"/>
  <c r="AP33" i="41"/>
  <c r="AJ24" i="41"/>
  <c r="AO15" i="41"/>
  <c r="AS24" i="41"/>
  <c r="AR14" i="41"/>
  <c r="AK37" i="41"/>
  <c r="AS14" i="41"/>
  <c r="AM36" i="41"/>
  <c r="AN28" i="41"/>
  <c r="AP18" i="41"/>
  <c r="AI26" i="41"/>
  <c r="AH20" i="41"/>
  <c r="AI28" i="41"/>
  <c r="AI29" i="41"/>
  <c r="AP21" i="41"/>
  <c r="AS28" i="41"/>
  <c r="AN18" i="41"/>
  <c r="AQ39" i="41"/>
  <c r="AP17" i="41"/>
  <c r="AR39" i="41"/>
  <c r="AI33" i="41"/>
  <c r="AI25" i="41"/>
  <c r="AN29" i="41"/>
  <c r="AJ34" i="41"/>
  <c r="AQ36" i="41"/>
  <c r="AP30" i="41"/>
  <c r="AH29" i="41"/>
  <c r="AI30" i="41"/>
  <c r="AK21" i="41"/>
  <c r="AO41" i="41"/>
  <c r="AM20" i="41"/>
  <c r="AH41" i="41"/>
  <c r="AP34" i="41"/>
  <c r="AM29" i="41"/>
  <c r="AK32" i="41"/>
  <c r="AS18" i="41"/>
  <c r="AM13" i="41"/>
  <c r="AK35" i="41"/>
  <c r="AP11" i="41"/>
  <c r="AN33" i="41"/>
  <c r="AQ23" i="41"/>
  <c r="AP36" i="41"/>
  <c r="AR23" i="41"/>
  <c r="AI19" i="41"/>
  <c r="AK39" i="41"/>
  <c r="AM14" i="41"/>
  <c r="AQ34" i="41"/>
  <c r="AH25" i="41"/>
  <c r="AH28" i="41"/>
  <c r="AR40" i="41"/>
  <c r="AK16" i="41"/>
  <c r="AO36" i="41"/>
  <c r="AO39" i="41"/>
  <c r="AQ18" i="41"/>
  <c r="AN17" i="41"/>
  <c r="AS40" i="41"/>
  <c r="AQ38" i="41"/>
  <c r="AS29" i="41"/>
  <c r="AN31" i="41"/>
  <c r="AH37" i="41"/>
  <c r="AI13" i="41"/>
  <c r="E299" i="30"/>
  <c r="G299" i="30" s="1"/>
  <c r="H299" i="30" s="1"/>
  <c r="D379" i="32"/>
  <c r="D379" i="29"/>
  <c r="D379" i="2"/>
  <c r="D379" i="30"/>
  <c r="D371" i="2"/>
  <c r="D371" i="31"/>
  <c r="D371" i="32"/>
  <c r="D371" i="30"/>
  <c r="E371" i="30" s="1"/>
  <c r="G371" i="30" s="1"/>
  <c r="H371" i="30" s="1"/>
  <c r="D371" i="23"/>
  <c r="D371" i="24"/>
  <c r="D363" i="2"/>
  <c r="D363" i="31"/>
  <c r="D331" i="31"/>
  <c r="D331" i="22"/>
  <c r="D331" i="2"/>
  <c r="D331" i="30"/>
  <c r="D299" i="31"/>
  <c r="D299" i="2"/>
  <c r="C65" i="23"/>
  <c r="E65" i="23" s="1"/>
  <c r="C56" i="31"/>
  <c r="E56" i="31" s="1"/>
  <c r="G56" i="31" s="1"/>
  <c r="H56" i="31" s="1"/>
  <c r="C56" i="2"/>
  <c r="E56" i="2" s="1"/>
  <c r="C54" i="30"/>
  <c r="E54" i="30" s="1"/>
  <c r="G54" i="30" s="1"/>
  <c r="H54" i="30" s="1"/>
  <c r="C54" i="2"/>
  <c r="E123" i="31"/>
  <c r="G123" i="31" s="1"/>
  <c r="H123" i="31" s="1"/>
  <c r="E124" i="31"/>
  <c r="G124" i="31" s="1"/>
  <c r="H124" i="31" s="1"/>
  <c r="C250" i="2"/>
  <c r="E250" i="2" s="1"/>
  <c r="C250" i="31"/>
  <c r="E250" i="31" s="1"/>
  <c r="G250" i="31" s="1"/>
  <c r="H250" i="31" s="1"/>
  <c r="C258" i="23"/>
  <c r="E258" i="23" s="1"/>
  <c r="C266" i="29"/>
  <c r="E266" i="29" s="1"/>
  <c r="G266" i="29" s="1"/>
  <c r="H266" i="29" s="1"/>
  <c r="C243" i="23"/>
  <c r="E243" i="23" s="1"/>
  <c r="C251" i="29"/>
  <c r="E251" i="29" s="1"/>
  <c r="G251" i="29" s="1"/>
  <c r="H251" i="29" s="1"/>
  <c r="C259" i="22"/>
  <c r="E259" i="22" s="1"/>
  <c r="G259" i="22" s="1"/>
  <c r="H259" i="22" s="1"/>
  <c r="C5" i="42"/>
  <c r="E5" i="42" s="1"/>
  <c r="G5" i="42" s="1"/>
  <c r="H5" i="42" s="1"/>
  <c r="C5" i="2"/>
  <c r="E272" i="30"/>
  <c r="G272" i="30" s="1"/>
  <c r="H272" i="30" s="1"/>
  <c r="D280" i="2"/>
  <c r="D280" i="32"/>
  <c r="D280" i="30"/>
  <c r="E280" i="30" s="1"/>
  <c r="G280" i="30" s="1"/>
  <c r="H280" i="30" s="1"/>
  <c r="D280" i="24"/>
  <c r="C305" i="24"/>
  <c r="C305" i="22"/>
  <c r="C305" i="30"/>
  <c r="E305" i="30" s="1"/>
  <c r="G305" i="30" s="1"/>
  <c r="H305" i="30" s="1"/>
  <c r="C305" i="31"/>
  <c r="E305" i="31" s="1"/>
  <c r="G305" i="31" s="1"/>
  <c r="H305" i="31" s="1"/>
  <c r="C305" i="2"/>
  <c r="E305" i="2" s="1"/>
  <c r="C305" i="23"/>
  <c r="C305" i="29"/>
  <c r="C305" i="42"/>
  <c r="E305" i="42" s="1"/>
  <c r="G305" i="42" s="1"/>
  <c r="H305" i="42" s="1"/>
  <c r="C305" i="32"/>
  <c r="E305" i="32" s="1"/>
  <c r="C369" i="24"/>
  <c r="C369" i="23"/>
  <c r="C369" i="2"/>
  <c r="E369" i="2" s="1"/>
  <c r="C369" i="29"/>
  <c r="E369" i="29" s="1"/>
  <c r="G369" i="29" s="1"/>
  <c r="H369" i="29" s="1"/>
  <c r="C369" i="42"/>
  <c r="E369" i="42" s="1"/>
  <c r="C369" i="32"/>
  <c r="C369" i="31"/>
  <c r="E369" i="31" s="1"/>
  <c r="G369" i="31" s="1"/>
  <c r="H369" i="31" s="1"/>
  <c r="C369" i="22"/>
  <c r="E369" i="22" s="1"/>
  <c r="G369" i="22" s="1"/>
  <c r="H369" i="22" s="1"/>
  <c r="C369" i="30"/>
  <c r="E369" i="30" s="1"/>
  <c r="G369" i="30" s="1"/>
  <c r="H369" i="30" s="1"/>
  <c r="E197" i="42"/>
  <c r="G197" i="42" s="1"/>
  <c r="H197" i="42" s="1"/>
  <c r="E222" i="31"/>
  <c r="G222" i="31" s="1"/>
  <c r="H222" i="31" s="1"/>
  <c r="E230" i="31"/>
  <c r="G230" i="31" s="1"/>
  <c r="H230" i="31" s="1"/>
  <c r="E219" i="31"/>
  <c r="G219" i="31" s="1"/>
  <c r="H219" i="31" s="1"/>
  <c r="E191" i="42"/>
  <c r="G191" i="42" s="1"/>
  <c r="H191" i="42" s="1"/>
  <c r="E225" i="42"/>
  <c r="G225" i="42" s="1"/>
  <c r="H225" i="42" s="1"/>
  <c r="E194" i="42"/>
  <c r="G194" i="42" s="1"/>
  <c r="H194" i="42" s="1"/>
  <c r="E202" i="31"/>
  <c r="G202" i="31" s="1"/>
  <c r="H202" i="31" s="1"/>
  <c r="E210" i="42"/>
  <c r="G210" i="42" s="1"/>
  <c r="H210" i="42" s="1"/>
  <c r="E196" i="31"/>
  <c r="G196" i="31" s="1"/>
  <c r="H196" i="31" s="1"/>
  <c r="E253" i="42"/>
  <c r="G253" i="42" s="1"/>
  <c r="H253" i="42" s="1"/>
  <c r="E264" i="42"/>
  <c r="G264" i="42" s="1"/>
  <c r="H264" i="42" s="1"/>
  <c r="C250" i="30"/>
  <c r="E250" i="30" s="1"/>
  <c r="G250" i="30" s="1"/>
  <c r="H250" i="30" s="1"/>
  <c r="C258" i="2"/>
  <c r="C258" i="31"/>
  <c r="E258" i="31" s="1"/>
  <c r="G258" i="31" s="1"/>
  <c r="H258" i="31" s="1"/>
  <c r="C266" i="23"/>
  <c r="E266" i="23" s="1"/>
  <c r="C243" i="31"/>
  <c r="E243" i="31" s="1"/>
  <c r="G243" i="31" s="1"/>
  <c r="H243" i="31" s="1"/>
  <c r="C251" i="23"/>
  <c r="E251" i="23" s="1"/>
  <c r="C259" i="29"/>
  <c r="E259" i="29" s="1"/>
  <c r="G259" i="29" s="1"/>
  <c r="H259" i="29" s="1"/>
  <c r="C8" i="32"/>
  <c r="D312" i="30"/>
  <c r="E312" i="30" s="1"/>
  <c r="G312" i="30" s="1"/>
  <c r="H312" i="30" s="1"/>
  <c r="D287" i="31"/>
  <c r="E287" i="31" s="1"/>
  <c r="G287" i="31" s="1"/>
  <c r="H287" i="31" s="1"/>
  <c r="D287" i="24"/>
  <c r="D287" i="2"/>
  <c r="D287" i="30"/>
  <c r="E287" i="30" s="1"/>
  <c r="G287" i="30" s="1"/>
  <c r="H287" i="30" s="1"/>
  <c r="C56" i="29"/>
  <c r="E56" i="29" s="1"/>
  <c r="G56" i="29" s="1"/>
  <c r="H56" i="29" s="1"/>
  <c r="C54" i="23"/>
  <c r="E54" i="23" s="1"/>
  <c r="E144" i="31"/>
  <c r="G144" i="31" s="1"/>
  <c r="H144" i="31" s="1"/>
  <c r="E128" i="31"/>
  <c r="G128" i="31" s="1"/>
  <c r="H128" i="31" s="1"/>
  <c r="E161" i="31"/>
  <c r="G161" i="31" s="1"/>
  <c r="H161" i="31" s="1"/>
  <c r="E174" i="31"/>
  <c r="G174" i="31" s="1"/>
  <c r="H174" i="31" s="1"/>
  <c r="E14" i="31"/>
  <c r="G14" i="31" s="1"/>
  <c r="H14" i="31" s="1"/>
  <c r="E22" i="31"/>
  <c r="G22" i="31" s="1"/>
  <c r="H22" i="31" s="1"/>
  <c r="E38" i="31"/>
  <c r="G38" i="31" s="1"/>
  <c r="H38" i="31" s="1"/>
  <c r="E142" i="31"/>
  <c r="G142" i="31" s="1"/>
  <c r="H142" i="31" s="1"/>
  <c r="C248" i="2"/>
  <c r="C248" i="31"/>
  <c r="E248" i="31" s="1"/>
  <c r="G248" i="31" s="1"/>
  <c r="H248" i="31" s="1"/>
  <c r="C256" i="23"/>
  <c r="E256" i="23" s="1"/>
  <c r="C264" i="29"/>
  <c r="E264" i="29" s="1"/>
  <c r="G264" i="29" s="1"/>
  <c r="H264" i="29" s="1"/>
  <c r="C249" i="42"/>
  <c r="E249" i="42" s="1"/>
  <c r="G249" i="42" s="1"/>
  <c r="H249" i="42" s="1"/>
  <c r="C257" i="32"/>
  <c r="E257" i="32" s="1"/>
  <c r="C265" i="24"/>
  <c r="C250" i="22"/>
  <c r="E250" i="22" s="1"/>
  <c r="G250" i="22" s="1"/>
  <c r="H250" i="22" s="1"/>
  <c r="C258" i="30"/>
  <c r="E258" i="30" s="1"/>
  <c r="G258" i="30" s="1"/>
  <c r="H258" i="30" s="1"/>
  <c r="C266" i="2"/>
  <c r="E266" i="2" s="1"/>
  <c r="C266" i="31"/>
  <c r="E266" i="31" s="1"/>
  <c r="G266" i="31" s="1"/>
  <c r="H266" i="31" s="1"/>
  <c r="C243" i="32"/>
  <c r="C251" i="31"/>
  <c r="E251" i="31" s="1"/>
  <c r="G251" i="31" s="1"/>
  <c r="H251" i="31" s="1"/>
  <c r="C259" i="23"/>
  <c r="E259" i="23" s="1"/>
  <c r="C5" i="24"/>
  <c r="C8" i="42"/>
  <c r="D349" i="2"/>
  <c r="D349" i="31"/>
  <c r="E349" i="31" s="1"/>
  <c r="G349" i="31" s="1"/>
  <c r="H349" i="31" s="1"/>
  <c r="D349" i="24"/>
  <c r="D349" i="29"/>
  <c r="D349" i="30"/>
  <c r="E349" i="30" s="1"/>
  <c r="G349" i="30" s="1"/>
  <c r="H349" i="30" s="1"/>
  <c r="D349" i="32"/>
  <c r="E349" i="32" s="1"/>
  <c r="D334" i="2"/>
  <c r="D334" i="30"/>
  <c r="E334" i="30" s="1"/>
  <c r="G334" i="30" s="1"/>
  <c r="H334" i="30" s="1"/>
  <c r="D334" i="32"/>
  <c r="D334" i="29"/>
  <c r="E334" i="29" s="1"/>
  <c r="G334" i="29" s="1"/>
  <c r="H334" i="29" s="1"/>
  <c r="D334" i="23"/>
  <c r="D359" i="30"/>
  <c r="E359" i="30" s="1"/>
  <c r="G359" i="30" s="1"/>
  <c r="H359" i="30" s="1"/>
  <c r="D359" i="2"/>
  <c r="C65" i="31"/>
  <c r="E65" i="31" s="1"/>
  <c r="G65" i="31" s="1"/>
  <c r="H65" i="31" s="1"/>
  <c r="C56" i="32"/>
  <c r="E56" i="32" s="1"/>
  <c r="C54" i="29"/>
  <c r="E54" i="29" s="1"/>
  <c r="G54" i="29" s="1"/>
  <c r="H54" i="29" s="1"/>
  <c r="C248" i="24"/>
  <c r="C256" i="2"/>
  <c r="C256" i="31"/>
  <c r="E256" i="31" s="1"/>
  <c r="G256" i="31" s="1"/>
  <c r="H256" i="31" s="1"/>
  <c r="C264" i="23"/>
  <c r="E264" i="23" s="1"/>
  <c r="C249" i="29"/>
  <c r="E249" i="29" s="1"/>
  <c r="G249" i="29" s="1"/>
  <c r="H249" i="29" s="1"/>
  <c r="C257" i="42"/>
  <c r="E257" i="42" s="1"/>
  <c r="C265" i="32"/>
  <c r="C250" i="24"/>
  <c r="C258" i="22"/>
  <c r="E258" i="22" s="1"/>
  <c r="G258" i="22" s="1"/>
  <c r="H258" i="22" s="1"/>
  <c r="C266" i="30"/>
  <c r="E266" i="30" s="1"/>
  <c r="G266" i="30" s="1"/>
  <c r="H266" i="30" s="1"/>
  <c r="C243" i="2"/>
  <c r="E243" i="2" s="1"/>
  <c r="C243" i="42"/>
  <c r="E243" i="42" s="1"/>
  <c r="G243" i="42" s="1"/>
  <c r="H243" i="42" s="1"/>
  <c r="C251" i="32"/>
  <c r="C259" i="31"/>
  <c r="E259" i="31" s="1"/>
  <c r="G259" i="31" s="1"/>
  <c r="H259" i="31" s="1"/>
  <c r="C5" i="30"/>
  <c r="E5" i="30" s="1"/>
  <c r="G5" i="30" s="1"/>
  <c r="H5" i="30" s="1"/>
  <c r="C8" i="23"/>
  <c r="E8" i="23" s="1"/>
  <c r="C7" i="42"/>
  <c r="E305" i="29"/>
  <c r="G305" i="29" s="1"/>
  <c r="H305" i="29" s="1"/>
  <c r="D298" i="24"/>
  <c r="D298" i="2"/>
  <c r="D374" i="30"/>
  <c r="E374" i="30" s="1"/>
  <c r="G374" i="30" s="1"/>
  <c r="H374" i="30" s="1"/>
  <c r="D374" i="2"/>
  <c r="E374" i="2" s="1"/>
  <c r="D367" i="32"/>
  <c r="D367" i="2"/>
  <c r="E367" i="2" s="1"/>
  <c r="D273" i="31"/>
  <c r="D273" i="2"/>
  <c r="E273" i="2" s="1"/>
  <c r="E278" i="30"/>
  <c r="G278" i="30" s="1"/>
  <c r="H278" i="30" s="1"/>
  <c r="E187" i="22"/>
  <c r="G187" i="22" s="1"/>
  <c r="H187" i="22" s="1"/>
  <c r="E184" i="22"/>
  <c r="G184" i="22" s="1"/>
  <c r="H184" i="22" s="1"/>
  <c r="E193" i="22"/>
  <c r="G193" i="22" s="1"/>
  <c r="H193" i="22" s="1"/>
  <c r="E263" i="22"/>
  <c r="G263" i="22" s="1"/>
  <c r="H263" i="22" s="1"/>
  <c r="C264" i="2"/>
  <c r="C251" i="2"/>
  <c r="D302" i="32"/>
  <c r="E302" i="32" s="1"/>
  <c r="D269" i="32"/>
  <c r="D348" i="2"/>
  <c r="E348" i="2" s="1"/>
  <c r="D348" i="29"/>
  <c r="E348" i="29" s="1"/>
  <c r="G348" i="29" s="1"/>
  <c r="H348" i="29" s="1"/>
  <c r="D348" i="23"/>
  <c r="D348" i="30"/>
  <c r="E348" i="30" s="1"/>
  <c r="G348" i="30" s="1"/>
  <c r="H348" i="30" s="1"/>
  <c r="D348" i="22"/>
  <c r="D309" i="29"/>
  <c r="E309" i="29" s="1"/>
  <c r="G309" i="29" s="1"/>
  <c r="H309" i="29" s="1"/>
  <c r="D309" i="23"/>
  <c r="D309" i="24"/>
  <c r="D309" i="30"/>
  <c r="E309" i="30" s="1"/>
  <c r="G309" i="30" s="1"/>
  <c r="H309" i="30" s="1"/>
  <c r="D309" i="2"/>
  <c r="D294" i="29"/>
  <c r="D294" i="22"/>
  <c r="D311" i="2"/>
  <c r="D311" i="23"/>
  <c r="D311" i="24"/>
  <c r="D311" i="31"/>
  <c r="D311" i="29"/>
  <c r="E311" i="29" s="1"/>
  <c r="G311" i="29" s="1"/>
  <c r="H311" i="29" s="1"/>
  <c r="D311" i="30"/>
  <c r="E311" i="30" s="1"/>
  <c r="G311" i="30" s="1"/>
  <c r="H311" i="30" s="1"/>
  <c r="D360" i="2"/>
  <c r="D360" i="22"/>
  <c r="E360" i="22" s="1"/>
  <c r="G360" i="22" s="1"/>
  <c r="H360" i="22" s="1"/>
  <c r="D360" i="32"/>
  <c r="D360" i="23"/>
  <c r="D360" i="31"/>
  <c r="D360" i="29"/>
  <c r="D281" i="29"/>
  <c r="E281" i="29" s="1"/>
  <c r="G281" i="29" s="1"/>
  <c r="H281" i="29" s="1"/>
  <c r="D281" i="32"/>
  <c r="E281" i="32" s="1"/>
  <c r="D281" i="22"/>
  <c r="E281" i="22" s="1"/>
  <c r="G281" i="22" s="1"/>
  <c r="H281" i="22" s="1"/>
  <c r="D281" i="30"/>
  <c r="E281" i="30" s="1"/>
  <c r="G281" i="30" s="1"/>
  <c r="H281" i="30" s="1"/>
  <c r="D281" i="24"/>
  <c r="D281" i="23"/>
  <c r="E281" i="23" s="1"/>
  <c r="D281" i="2"/>
  <c r="D354" i="32"/>
  <c r="D354" i="2"/>
  <c r="E354" i="2" s="1"/>
  <c r="D354" i="30"/>
  <c r="E354" i="30" s="1"/>
  <c r="G354" i="30" s="1"/>
  <c r="H354" i="30" s="1"/>
  <c r="D354" i="24"/>
  <c r="D354" i="22"/>
  <c r="D354" i="29"/>
  <c r="E354" i="29" s="1"/>
  <c r="G354" i="29" s="1"/>
  <c r="H354" i="29" s="1"/>
  <c r="D354" i="31"/>
  <c r="E354" i="31" s="1"/>
  <c r="G354" i="31" s="1"/>
  <c r="H354" i="31" s="1"/>
  <c r="AQ15" i="41"/>
  <c r="E352" i="23"/>
  <c r="E334" i="32"/>
  <c r="D322" i="30"/>
  <c r="E322" i="30" s="1"/>
  <c r="G322" i="30" s="1"/>
  <c r="H322" i="30" s="1"/>
  <c r="D343" i="31"/>
  <c r="E343" i="31" s="1"/>
  <c r="G343" i="31" s="1"/>
  <c r="H343" i="31" s="1"/>
  <c r="E329" i="32"/>
  <c r="D275" i="24"/>
  <c r="D307" i="30"/>
  <c r="C297" i="24"/>
  <c r="C297" i="22"/>
  <c r="E297" i="22" s="1"/>
  <c r="G297" i="22" s="1"/>
  <c r="H297" i="22" s="1"/>
  <c r="C297" i="30"/>
  <c r="E297" i="30" s="1"/>
  <c r="G297" i="30" s="1"/>
  <c r="H297" i="30" s="1"/>
  <c r="C297" i="31"/>
  <c r="C297" i="2"/>
  <c r="C297" i="23"/>
  <c r="E297" i="23" s="1"/>
  <c r="C297" i="29"/>
  <c r="E297" i="29" s="1"/>
  <c r="G297" i="29" s="1"/>
  <c r="H297" i="29" s="1"/>
  <c r="C297" i="42"/>
  <c r="E297" i="42" s="1"/>
  <c r="G297" i="42" s="1"/>
  <c r="H297" i="42" s="1"/>
  <c r="C360" i="30"/>
  <c r="E360" i="30" s="1"/>
  <c r="G360" i="30" s="1"/>
  <c r="H360" i="30" s="1"/>
  <c r="C360" i="24"/>
  <c r="E360" i="24" s="1"/>
  <c r="C360" i="23"/>
  <c r="C360" i="2"/>
  <c r="C360" i="29"/>
  <c r="E360" i="29" s="1"/>
  <c r="G360" i="29" s="1"/>
  <c r="H360" i="29" s="1"/>
  <c r="C360" i="42"/>
  <c r="E360" i="42" s="1"/>
  <c r="G360" i="42" s="1"/>
  <c r="H360" i="42" s="1"/>
  <c r="C360" i="32"/>
  <c r="C360" i="31"/>
  <c r="E360" i="31" s="1"/>
  <c r="G360" i="31" s="1"/>
  <c r="H360" i="31" s="1"/>
  <c r="C3" i="23"/>
  <c r="C3" i="24"/>
  <c r="C3" i="42"/>
  <c r="E3" i="42" s="1"/>
  <c r="G3" i="42" s="1"/>
  <c r="H3" i="42" s="1"/>
  <c r="C3" i="2"/>
  <c r="C3" i="31"/>
  <c r="C3" i="32"/>
  <c r="C3" i="30"/>
  <c r="C3" i="29"/>
  <c r="C379" i="23"/>
  <c r="E379" i="23" s="1"/>
  <c r="C379" i="2"/>
  <c r="C379" i="29"/>
  <c r="C379" i="42"/>
  <c r="E379" i="42" s="1"/>
  <c r="G379" i="42" s="1"/>
  <c r="H379" i="42" s="1"/>
  <c r="C379" i="32"/>
  <c r="C379" i="24"/>
  <c r="E379" i="24" s="1"/>
  <c r="C379" i="22"/>
  <c r="E379" i="22" s="1"/>
  <c r="G379" i="22" s="1"/>
  <c r="H379" i="22" s="1"/>
  <c r="C379" i="30"/>
  <c r="E379" i="30" s="1"/>
  <c r="G379" i="30" s="1"/>
  <c r="H379" i="30" s="1"/>
  <c r="C371" i="31"/>
  <c r="C371" i="23"/>
  <c r="C371" i="2"/>
  <c r="E371" i="2" s="1"/>
  <c r="C371" i="29"/>
  <c r="E371" i="29" s="1"/>
  <c r="G371" i="29" s="1"/>
  <c r="H371" i="29" s="1"/>
  <c r="C371" i="42"/>
  <c r="E371" i="42" s="1"/>
  <c r="G371" i="42" s="1"/>
  <c r="H371" i="42" s="1"/>
  <c r="C371" i="32"/>
  <c r="C371" i="24"/>
  <c r="C371" i="22"/>
  <c r="E371" i="22" s="1"/>
  <c r="G371" i="22" s="1"/>
  <c r="H371" i="22" s="1"/>
  <c r="C363" i="30"/>
  <c r="E363" i="30" s="1"/>
  <c r="G363" i="30" s="1"/>
  <c r="H363" i="30" s="1"/>
  <c r="C363" i="31"/>
  <c r="E363" i="31" s="1"/>
  <c r="G363" i="31" s="1"/>
  <c r="H363" i="31" s="1"/>
  <c r="C363" i="23"/>
  <c r="E363" i="23" s="1"/>
  <c r="C363" i="2"/>
  <c r="C363" i="29"/>
  <c r="E363" i="29" s="1"/>
  <c r="G363" i="29" s="1"/>
  <c r="H363" i="29" s="1"/>
  <c r="C363" i="42"/>
  <c r="E363" i="42" s="1"/>
  <c r="G363" i="42" s="1"/>
  <c r="H363" i="42" s="1"/>
  <c r="C363" i="32"/>
  <c r="C363" i="24"/>
  <c r="C355" i="22"/>
  <c r="E355" i="22" s="1"/>
  <c r="G355" i="22" s="1"/>
  <c r="H355" i="22" s="1"/>
  <c r="C355" i="30"/>
  <c r="E355" i="30" s="1"/>
  <c r="G355" i="30" s="1"/>
  <c r="H355" i="30" s="1"/>
  <c r="C355" i="31"/>
  <c r="E355" i="31" s="1"/>
  <c r="G355" i="31" s="1"/>
  <c r="H355" i="31" s="1"/>
  <c r="C355" i="23"/>
  <c r="C355" i="2"/>
  <c r="E355" i="2" s="1"/>
  <c r="C355" i="29"/>
  <c r="E355" i="29" s="1"/>
  <c r="G355" i="29" s="1"/>
  <c r="H355" i="29" s="1"/>
  <c r="C355" i="42"/>
  <c r="E355" i="42" s="1"/>
  <c r="C355" i="32"/>
  <c r="C347" i="24"/>
  <c r="C347" i="22"/>
  <c r="E347" i="22" s="1"/>
  <c r="G347" i="22" s="1"/>
  <c r="H347" i="22" s="1"/>
  <c r="C347" i="30"/>
  <c r="E347" i="30" s="1"/>
  <c r="G347" i="30" s="1"/>
  <c r="H347" i="30" s="1"/>
  <c r="C347" i="31"/>
  <c r="E347" i="31" s="1"/>
  <c r="G347" i="31" s="1"/>
  <c r="H347" i="31" s="1"/>
  <c r="C347" i="23"/>
  <c r="C347" i="2"/>
  <c r="E347" i="2" s="1"/>
  <c r="C347" i="29"/>
  <c r="C347" i="42"/>
  <c r="E347" i="42" s="1"/>
  <c r="G347" i="42" s="1"/>
  <c r="H347" i="42" s="1"/>
  <c r="C339" i="32"/>
  <c r="C339" i="24"/>
  <c r="C339" i="22"/>
  <c r="E339" i="22" s="1"/>
  <c r="G339" i="22" s="1"/>
  <c r="H339" i="22" s="1"/>
  <c r="C339" i="30"/>
  <c r="E339" i="30" s="1"/>
  <c r="G339" i="30" s="1"/>
  <c r="H339" i="30" s="1"/>
  <c r="C339" i="31"/>
  <c r="E339" i="31" s="1"/>
  <c r="G339" i="31" s="1"/>
  <c r="H339" i="31" s="1"/>
  <c r="C339" i="23"/>
  <c r="C339" i="2"/>
  <c r="C339" i="29"/>
  <c r="C331" i="31"/>
  <c r="E331" i="31" s="1"/>
  <c r="G331" i="31" s="1"/>
  <c r="H331" i="31" s="1"/>
  <c r="C331" i="23"/>
  <c r="E331" i="23" s="1"/>
  <c r="C331" i="29"/>
  <c r="E331" i="29" s="1"/>
  <c r="G331" i="29" s="1"/>
  <c r="H331" i="29" s="1"/>
  <c r="C331" i="22"/>
  <c r="C331" i="30"/>
  <c r="C331" i="24"/>
  <c r="C331" i="42"/>
  <c r="E331" i="42" s="1"/>
  <c r="G331" i="42" s="1"/>
  <c r="H331" i="42" s="1"/>
  <c r="C331" i="2"/>
  <c r="C323" i="32"/>
  <c r="C323" i="31"/>
  <c r="E323" i="31" s="1"/>
  <c r="G323" i="31" s="1"/>
  <c r="H323" i="31" s="1"/>
  <c r="C323" i="23"/>
  <c r="E323" i="23" s="1"/>
  <c r="C323" i="29"/>
  <c r="C323" i="22"/>
  <c r="E323" i="22" s="1"/>
  <c r="G323" i="22" s="1"/>
  <c r="H323" i="22" s="1"/>
  <c r="C323" i="30"/>
  <c r="E323" i="30" s="1"/>
  <c r="G323" i="30" s="1"/>
  <c r="H323" i="30" s="1"/>
  <c r="C323" i="24"/>
  <c r="C315" i="23"/>
  <c r="C315" i="2"/>
  <c r="E315" i="2" s="1"/>
  <c r="C315" i="29"/>
  <c r="E315" i="29" s="1"/>
  <c r="G315" i="29" s="1"/>
  <c r="H315" i="29" s="1"/>
  <c r="C315" i="22"/>
  <c r="E315" i="22" s="1"/>
  <c r="G315" i="22" s="1"/>
  <c r="H315" i="22" s="1"/>
  <c r="C315" i="30"/>
  <c r="E315" i="30" s="1"/>
  <c r="G315" i="30" s="1"/>
  <c r="H315" i="30" s="1"/>
  <c r="C315" i="24"/>
  <c r="E315" i="24" s="1"/>
  <c r="C315" i="32"/>
  <c r="C307" i="42"/>
  <c r="E307" i="42" s="1"/>
  <c r="G307" i="42" s="1"/>
  <c r="H307" i="42" s="1"/>
  <c r="C307" i="2"/>
  <c r="E307" i="2" s="1"/>
  <c r="C307" i="32"/>
  <c r="E307" i="32" s="1"/>
  <c r="C307" i="31"/>
  <c r="E307" i="31" s="1"/>
  <c r="G307" i="31" s="1"/>
  <c r="H307" i="31" s="1"/>
  <c r="C307" i="23"/>
  <c r="E307" i="23" s="1"/>
  <c r="C307" i="29"/>
  <c r="E307" i="29" s="1"/>
  <c r="G307" i="29" s="1"/>
  <c r="H307" i="29" s="1"/>
  <c r="C307" i="22"/>
  <c r="E307" i="22" s="1"/>
  <c r="G307" i="22" s="1"/>
  <c r="H307" i="22" s="1"/>
  <c r="C307" i="30"/>
  <c r="C299" i="24"/>
  <c r="C299" i="42"/>
  <c r="E299" i="42" s="1"/>
  <c r="G299" i="42" s="1"/>
  <c r="H299" i="42" s="1"/>
  <c r="C299" i="2"/>
  <c r="C299" i="32"/>
  <c r="E299" i="32" s="1"/>
  <c r="C299" i="31"/>
  <c r="E299" i="31" s="1"/>
  <c r="G299" i="31" s="1"/>
  <c r="H299" i="31" s="1"/>
  <c r="C299" i="23"/>
  <c r="E299" i="23" s="1"/>
  <c r="C299" i="29"/>
  <c r="E299" i="29" s="1"/>
  <c r="G299" i="29" s="1"/>
  <c r="H299" i="29" s="1"/>
  <c r="C299" i="22"/>
  <c r="E299" i="22" s="1"/>
  <c r="G299" i="22" s="1"/>
  <c r="H299" i="22" s="1"/>
  <c r="C291" i="22"/>
  <c r="E291" i="22" s="1"/>
  <c r="G291" i="22" s="1"/>
  <c r="H291" i="22" s="1"/>
  <c r="C291" i="30"/>
  <c r="E291" i="30" s="1"/>
  <c r="G291" i="30" s="1"/>
  <c r="H291" i="30" s="1"/>
  <c r="C291" i="24"/>
  <c r="E291" i="24" s="1"/>
  <c r="C291" i="42"/>
  <c r="E291" i="42" s="1"/>
  <c r="G291" i="42" s="1"/>
  <c r="H291" i="42" s="1"/>
  <c r="C291" i="2"/>
  <c r="E291" i="2" s="1"/>
  <c r="C291" i="32"/>
  <c r="E291" i="32" s="1"/>
  <c r="C291" i="31"/>
  <c r="C291" i="23"/>
  <c r="C283" i="29"/>
  <c r="E283" i="29" s="1"/>
  <c r="G283" i="29" s="1"/>
  <c r="H283" i="29" s="1"/>
  <c r="C283" i="22"/>
  <c r="E283" i="22" s="1"/>
  <c r="G283" i="22" s="1"/>
  <c r="H283" i="22" s="1"/>
  <c r="C283" i="30"/>
  <c r="E283" i="30" s="1"/>
  <c r="G283" i="30" s="1"/>
  <c r="H283" i="30" s="1"/>
  <c r="C283" i="24"/>
  <c r="E283" i="24" s="1"/>
  <c r="C283" i="42"/>
  <c r="E283" i="42" s="1"/>
  <c r="C283" i="2"/>
  <c r="E283" i="2" s="1"/>
  <c r="C283" i="32"/>
  <c r="E283" i="32" s="1"/>
  <c r="C283" i="31"/>
  <c r="E283" i="31" s="1"/>
  <c r="G283" i="31" s="1"/>
  <c r="H283" i="31" s="1"/>
  <c r="C275" i="23"/>
  <c r="C275" i="29"/>
  <c r="E275" i="29" s="1"/>
  <c r="G275" i="29" s="1"/>
  <c r="H275" i="29" s="1"/>
  <c r="C275" i="22"/>
  <c r="E275" i="22" s="1"/>
  <c r="G275" i="22" s="1"/>
  <c r="H275" i="22" s="1"/>
  <c r="C275" i="30"/>
  <c r="E275" i="30" s="1"/>
  <c r="G275" i="30" s="1"/>
  <c r="H275" i="30" s="1"/>
  <c r="C275" i="24"/>
  <c r="C275" i="42"/>
  <c r="E275" i="42" s="1"/>
  <c r="G275" i="42" s="1"/>
  <c r="H275" i="42" s="1"/>
  <c r="C275" i="2"/>
  <c r="C275" i="32"/>
  <c r="C267" i="31"/>
  <c r="E267" i="31" s="1"/>
  <c r="G267" i="31" s="1"/>
  <c r="H267" i="31" s="1"/>
  <c r="C267" i="23"/>
  <c r="C267" i="29"/>
  <c r="E267" i="29" s="1"/>
  <c r="G267" i="29" s="1"/>
  <c r="H267" i="29" s="1"/>
  <c r="C267" i="22"/>
  <c r="E267" i="22" s="1"/>
  <c r="G267" i="22" s="1"/>
  <c r="H267" i="22" s="1"/>
  <c r="C267" i="30"/>
  <c r="E267" i="30" s="1"/>
  <c r="G267" i="30" s="1"/>
  <c r="H267" i="30" s="1"/>
  <c r="C267" i="24"/>
  <c r="E267" i="24" s="1"/>
  <c r="C267" i="42"/>
  <c r="E267" i="42" s="1"/>
  <c r="G267" i="42" s="1"/>
  <c r="H267" i="42" s="1"/>
  <c r="C267" i="2"/>
  <c r="E267" i="2" s="1"/>
  <c r="E327" i="29"/>
  <c r="G327" i="29" s="1"/>
  <c r="H327" i="29" s="1"/>
  <c r="C315" i="31"/>
  <c r="E315" i="31" s="1"/>
  <c r="G315" i="31" s="1"/>
  <c r="H315" i="31" s="1"/>
  <c r="C323" i="2"/>
  <c r="C379" i="31"/>
  <c r="E379" i="31" s="1"/>
  <c r="G379" i="31" s="1"/>
  <c r="H379" i="31" s="1"/>
  <c r="C378" i="23"/>
  <c r="E378" i="23" s="1"/>
  <c r="C378" i="2"/>
  <c r="E378" i="2" s="1"/>
  <c r="C378" i="29"/>
  <c r="E378" i="29" s="1"/>
  <c r="G378" i="29" s="1"/>
  <c r="H378" i="29" s="1"/>
  <c r="C378" i="42"/>
  <c r="E378" i="42" s="1"/>
  <c r="G378" i="42" s="1"/>
  <c r="H378" i="42" s="1"/>
  <c r="C378" i="32"/>
  <c r="C378" i="24"/>
  <c r="E378" i="24" s="1"/>
  <c r="C378" i="31"/>
  <c r="E378" i="31" s="1"/>
  <c r="G378" i="31" s="1"/>
  <c r="H378" i="31" s="1"/>
  <c r="C378" i="22"/>
  <c r="E378" i="22" s="1"/>
  <c r="G378" i="22" s="1"/>
  <c r="H378" i="22" s="1"/>
  <c r="C319" i="23"/>
  <c r="E319" i="23" s="1"/>
  <c r="C319" i="29"/>
  <c r="E319" i="29" s="1"/>
  <c r="G319" i="29" s="1"/>
  <c r="H319" i="29" s="1"/>
  <c r="C319" i="42"/>
  <c r="E319" i="42" s="1"/>
  <c r="G319" i="42" s="1"/>
  <c r="H319" i="42" s="1"/>
  <c r="C319" i="32"/>
  <c r="E319" i="32" s="1"/>
  <c r="C319" i="22"/>
  <c r="E319" i="22" s="1"/>
  <c r="G319" i="22" s="1"/>
  <c r="H319" i="22" s="1"/>
  <c r="C319" i="30"/>
  <c r="E319" i="30" s="1"/>
  <c r="G319" i="30" s="1"/>
  <c r="H319" i="30" s="1"/>
  <c r="C319" i="24"/>
  <c r="C310" i="32"/>
  <c r="E310" i="32" s="1"/>
  <c r="C310" i="31"/>
  <c r="C310" i="30"/>
  <c r="E310" i="30" s="1"/>
  <c r="G310" i="30" s="1"/>
  <c r="H310" i="30" s="1"/>
  <c r="C310" i="24"/>
  <c r="C310" i="22"/>
  <c r="E310" i="22" s="1"/>
  <c r="G310" i="22" s="1"/>
  <c r="H310" i="22" s="1"/>
  <c r="C310" i="2"/>
  <c r="E310" i="2" s="1"/>
  <c r="C310" i="23"/>
  <c r="E310" i="23" s="1"/>
  <c r="C310" i="29"/>
  <c r="E310" i="29" s="1"/>
  <c r="G310" i="29" s="1"/>
  <c r="H310" i="29" s="1"/>
  <c r="E305" i="22"/>
  <c r="G305" i="22" s="1"/>
  <c r="H305" i="22" s="1"/>
  <c r="E328" i="32"/>
  <c r="C315" i="42"/>
  <c r="E315" i="42" s="1"/>
  <c r="G315" i="42" s="1"/>
  <c r="H315" i="42" s="1"/>
  <c r="C267" i="32"/>
  <c r="E267" i="32" s="1"/>
  <c r="C323" i="42"/>
  <c r="E323" i="42" s="1"/>
  <c r="G323" i="42" s="1"/>
  <c r="H323" i="42" s="1"/>
  <c r="C4" i="42"/>
  <c r="E4" i="42" s="1"/>
  <c r="G4" i="42" s="1"/>
  <c r="H4" i="42" s="1"/>
  <c r="C4" i="31"/>
  <c r="C4" i="32"/>
  <c r="E4" i="32" s="1"/>
  <c r="C4" i="30"/>
  <c r="E4" i="30" s="1"/>
  <c r="G4" i="30" s="1"/>
  <c r="H4" i="30" s="1"/>
  <c r="C4" i="29"/>
  <c r="E4" i="29" s="1"/>
  <c r="G4" i="29" s="1"/>
  <c r="H4" i="29" s="1"/>
  <c r="C4" i="22"/>
  <c r="C4" i="23"/>
  <c r="C327" i="42"/>
  <c r="E327" i="42" s="1"/>
  <c r="G327" i="42" s="1"/>
  <c r="H327" i="42" s="1"/>
  <c r="C327" i="32"/>
  <c r="E327" i="32" s="1"/>
  <c r="C327" i="22"/>
  <c r="E327" i="22" s="1"/>
  <c r="G327" i="22" s="1"/>
  <c r="H327" i="22" s="1"/>
  <c r="C327" i="30"/>
  <c r="E327" i="30" s="1"/>
  <c r="G327" i="30" s="1"/>
  <c r="H327" i="30" s="1"/>
  <c r="C327" i="24"/>
  <c r="E327" i="24" s="1"/>
  <c r="C327" i="31"/>
  <c r="E327" i="31" s="1"/>
  <c r="G327" i="31" s="1"/>
  <c r="H327" i="31" s="1"/>
  <c r="C327" i="2"/>
  <c r="E327" i="2" s="1"/>
  <c r="C327" i="23"/>
  <c r="E347" i="29"/>
  <c r="G347" i="29" s="1"/>
  <c r="H347" i="29" s="1"/>
  <c r="E334" i="31"/>
  <c r="G334" i="31" s="1"/>
  <c r="H334" i="31" s="1"/>
  <c r="D351" i="29"/>
  <c r="E351" i="29" s="1"/>
  <c r="G351" i="29" s="1"/>
  <c r="H351" i="29" s="1"/>
  <c r="D345" i="24"/>
  <c r="E345" i="24" s="1"/>
  <c r="D291" i="31"/>
  <c r="D323" i="29"/>
  <c r="E297" i="2"/>
  <c r="C275" i="31"/>
  <c r="E275" i="31" s="1"/>
  <c r="G275" i="31" s="1"/>
  <c r="H275" i="31" s="1"/>
  <c r="C331" i="32"/>
  <c r="E331" i="32" s="1"/>
  <c r="C4" i="2"/>
  <c r="E4" i="2" s="1"/>
  <c r="C274" i="29"/>
  <c r="E274" i="29" s="1"/>
  <c r="G274" i="29" s="1"/>
  <c r="H274" i="29" s="1"/>
  <c r="C274" i="42"/>
  <c r="E274" i="42" s="1"/>
  <c r="C274" i="32"/>
  <c r="E274" i="32" s="1"/>
  <c r="C274" i="24"/>
  <c r="E274" i="24" s="1"/>
  <c r="C274" i="22"/>
  <c r="E274" i="22" s="1"/>
  <c r="G274" i="22" s="1"/>
  <c r="H274" i="22" s="1"/>
  <c r="C274" i="30"/>
  <c r="E274" i="30" s="1"/>
  <c r="G274" i="30" s="1"/>
  <c r="H274" i="30" s="1"/>
  <c r="C274" i="31"/>
  <c r="E274" i="31" s="1"/>
  <c r="G274" i="31" s="1"/>
  <c r="H274" i="31" s="1"/>
  <c r="C274" i="2"/>
  <c r="E274" i="2" s="1"/>
  <c r="C283" i="23"/>
  <c r="E283" i="23" s="1"/>
  <c r="C339" i="42"/>
  <c r="E339" i="42" s="1"/>
  <c r="G339" i="42" s="1"/>
  <c r="H339" i="42" s="1"/>
  <c r="C282" i="42"/>
  <c r="E282" i="42" s="1"/>
  <c r="G282" i="42" s="1"/>
  <c r="H282" i="42" s="1"/>
  <c r="C282" i="32"/>
  <c r="C282" i="24"/>
  <c r="E282" i="24" s="1"/>
  <c r="C282" i="22"/>
  <c r="E282" i="22" s="1"/>
  <c r="G282" i="22" s="1"/>
  <c r="H282" i="22" s="1"/>
  <c r="C282" i="30"/>
  <c r="E282" i="30" s="1"/>
  <c r="G282" i="30" s="1"/>
  <c r="H282" i="30" s="1"/>
  <c r="C282" i="31"/>
  <c r="E282" i="31" s="1"/>
  <c r="G282" i="31" s="1"/>
  <c r="H282" i="31" s="1"/>
  <c r="C282" i="2"/>
  <c r="E282" i="2" s="1"/>
  <c r="C282" i="23"/>
  <c r="E282" i="23" s="1"/>
  <c r="C335" i="42"/>
  <c r="E335" i="42" s="1"/>
  <c r="G335" i="42" s="1"/>
  <c r="H335" i="42" s="1"/>
  <c r="C335" i="32"/>
  <c r="E335" i="32" s="1"/>
  <c r="C335" i="31"/>
  <c r="E335" i="31" s="1"/>
  <c r="G335" i="31" s="1"/>
  <c r="H335" i="31" s="1"/>
  <c r="C335" i="24"/>
  <c r="E335" i="24" s="1"/>
  <c r="C335" i="22"/>
  <c r="E335" i="22" s="1"/>
  <c r="G335" i="22" s="1"/>
  <c r="H335" i="22" s="1"/>
  <c r="C335" i="2"/>
  <c r="E335" i="2" s="1"/>
  <c r="C335" i="23"/>
  <c r="E335" i="23" s="1"/>
  <c r="C335" i="30"/>
  <c r="AS17" i="41"/>
  <c r="E282" i="32"/>
  <c r="E339" i="29"/>
  <c r="G339" i="29" s="1"/>
  <c r="H339" i="29" s="1"/>
  <c r="D345" i="32"/>
  <c r="E345" i="32" s="1"/>
  <c r="D355" i="23"/>
  <c r="G3" i="37"/>
  <c r="C291" i="29"/>
  <c r="E291" i="29" s="1"/>
  <c r="G291" i="29" s="1"/>
  <c r="H291" i="29" s="1"/>
  <c r="C347" i="32"/>
  <c r="E347" i="32" s="1"/>
  <c r="C335" i="29"/>
  <c r="E335" i="29" s="1"/>
  <c r="G335" i="29" s="1"/>
  <c r="H335" i="29" s="1"/>
  <c r="C344" i="31"/>
  <c r="E344" i="31" s="1"/>
  <c r="G344" i="31" s="1"/>
  <c r="H344" i="31" s="1"/>
  <c r="C344" i="22"/>
  <c r="E344" i="22" s="1"/>
  <c r="G344" i="22" s="1"/>
  <c r="H344" i="22" s="1"/>
  <c r="C344" i="30"/>
  <c r="E344" i="30" s="1"/>
  <c r="G344" i="30" s="1"/>
  <c r="H344" i="30" s="1"/>
  <c r="C344" i="24"/>
  <c r="C344" i="23"/>
  <c r="E344" i="23" s="1"/>
  <c r="C344" i="2"/>
  <c r="E344" i="2" s="1"/>
  <c r="C344" i="29"/>
  <c r="E344" i="29" s="1"/>
  <c r="G344" i="29" s="1"/>
  <c r="H344" i="29" s="1"/>
  <c r="C344" i="42"/>
  <c r="E344" i="42" s="1"/>
  <c r="G344" i="42" s="1"/>
  <c r="H344" i="42" s="1"/>
  <c r="E304" i="31"/>
  <c r="G304" i="31" s="1"/>
  <c r="H304" i="31" s="1"/>
  <c r="E328" i="42"/>
  <c r="G328" i="42" s="1"/>
  <c r="H328" i="42" s="1"/>
  <c r="E336" i="31"/>
  <c r="G336" i="31" s="1"/>
  <c r="H336" i="31" s="1"/>
  <c r="E287" i="42"/>
  <c r="G287" i="42" s="1"/>
  <c r="H287" i="42" s="1"/>
  <c r="E285" i="22"/>
  <c r="G285" i="22" s="1"/>
  <c r="H285" i="22" s="1"/>
  <c r="E340" i="42"/>
  <c r="G340" i="42" s="1"/>
  <c r="H340" i="42" s="1"/>
  <c r="E342" i="42"/>
  <c r="G342" i="42" s="1"/>
  <c r="H342" i="42" s="1"/>
  <c r="E279" i="42"/>
  <c r="G279" i="42" s="1"/>
  <c r="H279" i="42" s="1"/>
  <c r="E362" i="31"/>
  <c r="G362" i="31" s="1"/>
  <c r="H362" i="31" s="1"/>
  <c r="E270" i="22"/>
  <c r="G270" i="22" s="1"/>
  <c r="H270" i="22" s="1"/>
  <c r="E329" i="42"/>
  <c r="G329" i="42" s="1"/>
  <c r="H329" i="42" s="1"/>
  <c r="E318" i="31"/>
  <c r="G318" i="31" s="1"/>
  <c r="H318" i="31" s="1"/>
  <c r="E321" i="31"/>
  <c r="G321" i="31" s="1"/>
  <c r="H321" i="31" s="1"/>
  <c r="E361" i="31"/>
  <c r="G361" i="31" s="1"/>
  <c r="H361" i="31" s="1"/>
  <c r="E298" i="42"/>
  <c r="G298" i="42" s="1"/>
  <c r="H298" i="42" s="1"/>
  <c r="E322" i="31"/>
  <c r="G322" i="31" s="1"/>
  <c r="H322" i="31" s="1"/>
  <c r="E370" i="31"/>
  <c r="G370" i="31" s="1"/>
  <c r="H370" i="31" s="1"/>
  <c r="E284" i="31"/>
  <c r="G284" i="31" s="1"/>
  <c r="H284" i="31" s="1"/>
  <c r="C375" i="24"/>
  <c r="E381" i="31"/>
  <c r="G381" i="31" s="1"/>
  <c r="H381" i="31" s="1"/>
  <c r="E311" i="31"/>
  <c r="G311" i="31" s="1"/>
  <c r="H311" i="31" s="1"/>
  <c r="C367" i="42"/>
  <c r="E367" i="42" s="1"/>
  <c r="G367" i="42" s="1"/>
  <c r="H367" i="42" s="1"/>
  <c r="C303" i="30"/>
  <c r="E303" i="30" s="1"/>
  <c r="G303" i="30" s="1"/>
  <c r="H303" i="30" s="1"/>
  <c r="C376" i="30"/>
  <c r="E376" i="30" s="1"/>
  <c r="G376" i="30" s="1"/>
  <c r="H376" i="30" s="1"/>
  <c r="C384" i="24"/>
  <c r="E384" i="24" s="1"/>
  <c r="E273" i="31"/>
  <c r="G273" i="31" s="1"/>
  <c r="H273" i="31" s="1"/>
  <c r="AJ19" i="41"/>
  <c r="AO25" i="41"/>
  <c r="AK36" i="41"/>
  <c r="AN13" i="41"/>
  <c r="AR36" i="41"/>
  <c r="AK15" i="41"/>
  <c r="AS26" i="41"/>
  <c r="AK17" i="41"/>
  <c r="E304" i="22"/>
  <c r="G304" i="22" s="1"/>
  <c r="H304" i="22" s="1"/>
  <c r="E366" i="22"/>
  <c r="G366" i="22" s="1"/>
  <c r="H366" i="22" s="1"/>
  <c r="E294" i="22"/>
  <c r="G294" i="22" s="1"/>
  <c r="H294" i="22" s="1"/>
  <c r="E311" i="22"/>
  <c r="G311" i="22" s="1"/>
  <c r="H311" i="22" s="1"/>
  <c r="C367" i="30"/>
  <c r="E367" i="30" s="1"/>
  <c r="G367" i="30" s="1"/>
  <c r="H367" i="30" s="1"/>
  <c r="C303" i="42"/>
  <c r="E303" i="42" s="1"/>
  <c r="G303" i="42" s="1"/>
  <c r="H303" i="42" s="1"/>
  <c r="C376" i="32"/>
  <c r="E376" i="32" s="1"/>
  <c r="C384" i="31"/>
  <c r="E384" i="31" s="1"/>
  <c r="G384" i="31" s="1"/>
  <c r="H384" i="31" s="1"/>
  <c r="C375" i="29"/>
  <c r="E375" i="29" s="1"/>
  <c r="G375" i="29" s="1"/>
  <c r="H375" i="29" s="1"/>
  <c r="C367" i="22"/>
  <c r="E367" i="22" s="1"/>
  <c r="G367" i="22" s="1"/>
  <c r="H367" i="22" s="1"/>
  <c r="C303" i="29"/>
  <c r="E303" i="29" s="1"/>
  <c r="G303" i="29" s="1"/>
  <c r="H303" i="29" s="1"/>
  <c r="C376" i="42"/>
  <c r="E376" i="42" s="1"/>
  <c r="G376" i="42" s="1"/>
  <c r="H376" i="42" s="1"/>
  <c r="C384" i="32"/>
  <c r="E384" i="32" s="1"/>
  <c r="AO24" i="41"/>
  <c r="AS41" i="41"/>
  <c r="AL26" i="41"/>
  <c r="AJ15" i="41"/>
  <c r="AL32" i="41"/>
  <c r="E293" i="31"/>
  <c r="G293" i="31" s="1"/>
  <c r="H293" i="31" s="1"/>
  <c r="E325" i="31"/>
  <c r="G325" i="31" s="1"/>
  <c r="H325" i="31" s="1"/>
  <c r="E338" i="31"/>
  <c r="G338" i="31" s="1"/>
  <c r="H338" i="31" s="1"/>
  <c r="E316" i="31"/>
  <c r="G316" i="31" s="1"/>
  <c r="H316" i="31" s="1"/>
  <c r="E364" i="31"/>
  <c r="G364" i="31" s="1"/>
  <c r="H364" i="31" s="1"/>
  <c r="C375" i="30"/>
  <c r="E375" i="30" s="1"/>
  <c r="G375" i="30" s="1"/>
  <c r="H375" i="30" s="1"/>
  <c r="C375" i="23"/>
  <c r="E375" i="23" s="1"/>
  <c r="C367" i="24"/>
  <c r="E382" i="31"/>
  <c r="G382" i="31" s="1"/>
  <c r="H382" i="31" s="1"/>
  <c r="C303" i="23"/>
  <c r="E303" i="23" s="1"/>
  <c r="E383" i="31"/>
  <c r="G383" i="31" s="1"/>
  <c r="H383" i="31" s="1"/>
  <c r="C376" i="29"/>
  <c r="E376" i="29" s="1"/>
  <c r="G376" i="29" s="1"/>
  <c r="H376" i="29" s="1"/>
  <c r="C384" i="42"/>
  <c r="E384" i="42" s="1"/>
  <c r="G384" i="42" s="1"/>
  <c r="H384" i="42" s="1"/>
  <c r="AQ22" i="41"/>
  <c r="AO29" i="41"/>
  <c r="AO23" i="41"/>
  <c r="AR34" i="41"/>
  <c r="AP12" i="41"/>
  <c r="E328" i="22"/>
  <c r="G328" i="22" s="1"/>
  <c r="H328" i="22" s="1"/>
  <c r="E287" i="22"/>
  <c r="G287" i="22" s="1"/>
  <c r="H287" i="22" s="1"/>
  <c r="E279" i="22"/>
  <c r="G279" i="22" s="1"/>
  <c r="H279" i="22" s="1"/>
  <c r="E318" i="22"/>
  <c r="G318" i="22" s="1"/>
  <c r="H318" i="22" s="1"/>
  <c r="E353" i="22"/>
  <c r="G353" i="22" s="1"/>
  <c r="H353" i="22" s="1"/>
  <c r="E306" i="22"/>
  <c r="G306" i="22" s="1"/>
  <c r="H306" i="22" s="1"/>
  <c r="E354" i="22"/>
  <c r="G354" i="22" s="1"/>
  <c r="H354" i="22" s="1"/>
  <c r="E292" i="22"/>
  <c r="G292" i="22" s="1"/>
  <c r="H292" i="22" s="1"/>
  <c r="E348" i="22"/>
  <c r="G348" i="22" s="1"/>
  <c r="H348" i="22" s="1"/>
  <c r="E374" i="22"/>
  <c r="G374" i="22" s="1"/>
  <c r="H374" i="22" s="1"/>
  <c r="C303" i="2"/>
  <c r="E303" i="2" s="1"/>
  <c r="C376" i="2"/>
  <c r="E376" i="2" s="1"/>
  <c r="AK20" i="41"/>
  <c r="AL42" i="41"/>
  <c r="AR20" i="41"/>
  <c r="D11" i="22"/>
  <c r="E11" i="22" s="1"/>
  <c r="G11" i="22" s="1"/>
  <c r="H11" i="22" s="1"/>
  <c r="D11" i="2"/>
  <c r="D11" i="24"/>
  <c r="D11" i="32"/>
  <c r="D11" i="23"/>
  <c r="D11" i="29"/>
  <c r="E11" i="29" s="1"/>
  <c r="G11" i="29" s="1"/>
  <c r="H11" i="29" s="1"/>
  <c r="D11" i="31"/>
  <c r="E11" i="31" s="1"/>
  <c r="G11" i="31" s="1"/>
  <c r="H11" i="31" s="1"/>
  <c r="D11" i="30"/>
  <c r="E11" i="30" s="1"/>
  <c r="G11" i="30" s="1"/>
  <c r="H11" i="30" s="1"/>
  <c r="D10" i="22"/>
  <c r="C10" i="31"/>
  <c r="C6" i="32"/>
  <c r="E6" i="32" s="1"/>
  <c r="AK40" i="41"/>
  <c r="AI34" i="41"/>
  <c r="AO28" i="41"/>
  <c r="AK24" i="41"/>
  <c r="AI18" i="41"/>
  <c r="AR13" i="41"/>
  <c r="AR24" i="41"/>
  <c r="AQ13" i="41"/>
  <c r="AP42" i="41"/>
  <c r="AL38" i="41"/>
  <c r="AR32" i="41"/>
  <c r="AS23" i="41"/>
  <c r="AS11" i="41"/>
  <c r="AL16" i="41"/>
  <c r="AJ39" i="41"/>
  <c r="AH33" i="41"/>
  <c r="AM28" i="41"/>
  <c r="AJ23" i="41"/>
  <c r="AH17" i="41"/>
  <c r="AM12" i="41"/>
  <c r="AP29" i="41"/>
  <c r="AP28" i="41"/>
  <c r="AI39" i="41"/>
  <c r="AO33" i="41"/>
  <c r="AK29" i="41"/>
  <c r="AI23" i="41"/>
  <c r="AO17" i="41"/>
  <c r="AQ11" i="41"/>
  <c r="AI38" i="41"/>
  <c r="AO32" i="41"/>
  <c r="AK28" i="41"/>
  <c r="AI22" i="41"/>
  <c r="AO16" i="41"/>
  <c r="AH11" i="41"/>
  <c r="AI20" i="41"/>
  <c r="AR26" i="41"/>
  <c r="AP38" i="41"/>
  <c r="AL34" i="41"/>
  <c r="AR28" i="41"/>
  <c r="AP22" i="41"/>
  <c r="AL18" i="41"/>
  <c r="AR12" i="41"/>
  <c r="AK26" i="41"/>
  <c r="AN30" i="41"/>
  <c r="AR35" i="41"/>
  <c r="AR15" i="41"/>
  <c r="AS13" i="41"/>
  <c r="AK41" i="41"/>
  <c r="D10" i="31"/>
  <c r="C10" i="24"/>
  <c r="C8" i="31"/>
  <c r="E8" i="31" s="1"/>
  <c r="G8" i="31" s="1"/>
  <c r="H8" i="31" s="1"/>
  <c r="C9" i="31"/>
  <c r="E9" i="31" s="1"/>
  <c r="G9" i="31" s="1"/>
  <c r="H9" i="31" s="1"/>
  <c r="AL39" i="41"/>
  <c r="AR33" i="41"/>
  <c r="AP27" i="41"/>
  <c r="AL23" i="41"/>
  <c r="AR17" i="41"/>
  <c r="AJ13" i="41"/>
  <c r="AK23" i="41"/>
  <c r="AN12" i="41"/>
  <c r="AH42" i="41"/>
  <c r="AM37" i="41"/>
  <c r="AJ32" i="41"/>
  <c r="AL22" i="41"/>
  <c r="AR42" i="41"/>
  <c r="AH12" i="41"/>
  <c r="AS38" i="41"/>
  <c r="AQ32" i="41"/>
  <c r="AN27" i="41"/>
  <c r="AS22" i="41"/>
  <c r="AQ16" i="41"/>
  <c r="AR11" i="41"/>
  <c r="AR27" i="41"/>
  <c r="AQ19" i="41"/>
  <c r="AR38" i="41"/>
  <c r="AP32" i="41"/>
  <c r="AL28" i="41"/>
  <c r="AR22" i="41"/>
  <c r="AP16" i="41"/>
  <c r="AI11" i="41"/>
  <c r="AR37" i="41"/>
  <c r="AP31" i="41"/>
  <c r="AL27" i="41"/>
  <c r="AR21" i="41"/>
  <c r="AL15" i="41"/>
  <c r="AN39" i="41"/>
  <c r="AK18" i="41"/>
  <c r="AM23" i="41"/>
  <c r="AH38" i="41"/>
  <c r="AM33" i="41"/>
  <c r="AJ28" i="41"/>
  <c r="AH22" i="41"/>
  <c r="AM17" i="41"/>
  <c r="AJ12" i="41"/>
  <c r="AH21" i="41"/>
  <c r="AI27" i="41"/>
  <c r="AS34" i="41"/>
  <c r="AL13" i="41"/>
  <c r="AM11" i="41"/>
  <c r="AK31" i="41"/>
  <c r="D10" i="24"/>
  <c r="D10" i="2"/>
  <c r="E10" i="2" s="1"/>
  <c r="C10" i="22"/>
  <c r="C8" i="24"/>
  <c r="E8" i="24" s="1"/>
  <c r="AM38" i="41"/>
  <c r="AJ33" i="41"/>
  <c r="AH27" i="41"/>
  <c r="AM22" i="41"/>
  <c r="AJ17" i="41"/>
  <c r="AO12" i="41"/>
  <c r="AM21" i="41"/>
  <c r="AK11" i="41"/>
  <c r="AQ41" i="41"/>
  <c r="AN36" i="41"/>
  <c r="AS31" i="41"/>
  <c r="AN20" i="41"/>
  <c r="AQ35" i="41"/>
  <c r="AO42" i="41"/>
  <c r="AK38" i="41"/>
  <c r="AI32" i="41"/>
  <c r="AO26" i="41"/>
  <c r="AK22" i="41"/>
  <c r="AI16" i="41"/>
  <c r="AJ11" i="41"/>
  <c r="AM24" i="41"/>
  <c r="AN14" i="41"/>
  <c r="AJ38" i="41"/>
  <c r="AH32" i="41"/>
  <c r="AM27" i="41"/>
  <c r="AJ22" i="41"/>
  <c r="AH16" i="41"/>
  <c r="AM42" i="41"/>
  <c r="AJ37" i="41"/>
  <c r="AH31" i="41"/>
  <c r="AM26" i="41"/>
  <c r="AJ21" i="41"/>
  <c r="AQ14" i="41"/>
  <c r="AO38" i="41"/>
  <c r="AO14" i="41"/>
  <c r="AJ18" i="41"/>
  <c r="AQ37" i="41"/>
  <c r="AN32" i="41"/>
  <c r="AS27" i="41"/>
  <c r="AQ21" i="41"/>
  <c r="AN16" i="41"/>
  <c r="AO11" i="41"/>
  <c r="AR19" i="41"/>
  <c r="AL24" i="41"/>
  <c r="AO30" i="41"/>
  <c r="AL40" i="41"/>
  <c r="AJ42" i="41"/>
  <c r="AQ42" i="41"/>
  <c r="D10" i="30"/>
  <c r="D10" i="29"/>
  <c r="C10" i="32"/>
  <c r="E10" i="32" s="1"/>
  <c r="C8" i="29"/>
  <c r="E8" i="29" s="1"/>
  <c r="G8" i="29" s="1"/>
  <c r="H8" i="29" s="1"/>
  <c r="AN37" i="41"/>
  <c r="AS32" i="41"/>
  <c r="AQ26" i="41"/>
  <c r="AN21" i="41"/>
  <c r="AS16" i="41"/>
  <c r="AL11" i="41"/>
  <c r="AO19" i="41"/>
  <c r="AS33" i="41"/>
  <c r="AI41" i="41"/>
  <c r="AO35" i="41"/>
  <c r="AL30" i="41"/>
  <c r="AH18" i="41"/>
  <c r="AK33" i="41"/>
  <c r="AP41" i="41"/>
  <c r="AL37" i="41"/>
  <c r="AR31" i="41"/>
  <c r="AP25" i="41"/>
  <c r="AL21" i="41"/>
  <c r="AN15" i="41"/>
  <c r="AM40" i="41"/>
  <c r="AO22" i="41"/>
  <c r="AN42" i="41"/>
  <c r="AS37" i="41"/>
  <c r="AQ31" i="41"/>
  <c r="AN26" i="41"/>
  <c r="AS21" i="41"/>
  <c r="AM15" i="41"/>
  <c r="AN41" i="41"/>
  <c r="AS36" i="41"/>
  <c r="AQ30" i="41"/>
  <c r="AN25" i="41"/>
  <c r="AS20" i="41"/>
  <c r="AI14" i="41"/>
  <c r="AI36" i="41"/>
  <c r="AI12" i="41"/>
  <c r="AI15" i="41"/>
  <c r="AI37" i="41"/>
  <c r="AO31" i="41"/>
  <c r="AK27" i="41"/>
  <c r="AI21" i="41"/>
  <c r="AS15" i="41"/>
  <c r="AK42" i="41"/>
  <c r="AL17" i="41"/>
  <c r="AP20" i="41"/>
  <c r="AQ28" i="41"/>
  <c r="AO37" i="41"/>
  <c r="AH36" i="41"/>
  <c r="AL41" i="41"/>
  <c r="C10" i="23"/>
  <c r="E10" i="23" s="1"/>
  <c r="C8" i="2"/>
  <c r="E8" i="2" s="1"/>
  <c r="AR41" i="41"/>
  <c r="AP35" i="41"/>
  <c r="AL31" i="41"/>
  <c r="AR25" i="41"/>
  <c r="AP19" i="41"/>
  <c r="AP15" i="41"/>
  <c r="AO27" i="41"/>
  <c r="AI17" i="41"/>
  <c r="AO21" i="41"/>
  <c r="AJ40" i="41"/>
  <c r="AH34" i="41"/>
  <c r="AH26" i="41"/>
  <c r="AJ16" i="41"/>
  <c r="AK25" i="41"/>
  <c r="AQ40" i="41"/>
  <c r="AN35" i="41"/>
  <c r="AS30" i="41"/>
  <c r="AQ24" i="41"/>
  <c r="AN19" i="41"/>
  <c r="AK14" i="41"/>
  <c r="AJ35" i="41"/>
  <c r="AM16" i="41"/>
  <c r="AP40" i="41"/>
  <c r="AL36" i="41"/>
  <c r="AR30" i="41"/>
  <c r="AP24" i="41"/>
  <c r="AL20" i="41"/>
  <c r="AJ14" i="41"/>
  <c r="AP39" i="41"/>
  <c r="AL35" i="41"/>
  <c r="AR29" i="41"/>
  <c r="AP23" i="41"/>
  <c r="AL19" i="41"/>
  <c r="AS12" i="41"/>
  <c r="AJ27" i="41"/>
  <c r="AN38" i="41"/>
  <c r="AM41" i="41"/>
  <c r="AJ36" i="41"/>
  <c r="AH30" i="41"/>
  <c r="AM25" i="41"/>
  <c r="AJ20" i="41"/>
  <c r="AP14" i="41"/>
  <c r="AK34" i="41"/>
  <c r="AQ12" i="41"/>
  <c r="AK13" i="41"/>
  <c r="AN23" i="41"/>
  <c r="AM31" i="41"/>
  <c r="AJ26" i="41"/>
  <c r="C10" i="29"/>
  <c r="AJ41" i="41"/>
  <c r="AH35" i="41"/>
  <c r="AM30" i="41"/>
  <c r="AJ25" i="41"/>
  <c r="AH19" i="41"/>
  <c r="AH15" i="41"/>
  <c r="AP26" i="41"/>
  <c r="AR16" i="41"/>
  <c r="AR18" i="41"/>
  <c r="AS39" i="41"/>
  <c r="AQ33" i="41"/>
  <c r="AQ25" i="41"/>
  <c r="AL14" i="41"/>
  <c r="AN22" i="41"/>
  <c r="AI40" i="41"/>
  <c r="AO34" i="41"/>
  <c r="AK30" i="41"/>
  <c r="AI24" i="41"/>
  <c r="AO18" i="41"/>
  <c r="AP13" i="41"/>
  <c r="AL33" i="41"/>
  <c r="AN11" i="41"/>
  <c r="AH40" i="41"/>
  <c r="AM35" i="41"/>
  <c r="AJ30" i="41"/>
  <c r="AH24" i="41"/>
  <c r="AM19" i="41"/>
  <c r="AO13" i="41"/>
  <c r="AH39" i="41"/>
  <c r="AM34" i="41"/>
  <c r="AJ29" i="41"/>
  <c r="AH23" i="41"/>
  <c r="AM18" i="41"/>
  <c r="AK12" i="41"/>
  <c r="AL25" i="41"/>
  <c r="AI35" i="41"/>
  <c r="AN40" i="41"/>
  <c r="AS35" i="41"/>
  <c r="AQ29" i="41"/>
  <c r="AN24" i="41"/>
  <c r="AS19" i="41"/>
  <c r="AH14" i="41"/>
  <c r="AM32" i="41"/>
  <c r="AM39" i="41"/>
  <c r="AS42" i="41"/>
  <c r="AQ20" i="41"/>
  <c r="AQ27" i="41"/>
  <c r="C8" i="22"/>
  <c r="E8" i="22" s="1"/>
  <c r="G8" i="22" s="1"/>
  <c r="H8" i="22" s="1"/>
  <c r="C7" i="22"/>
  <c r="E7" i="22" s="1"/>
  <c r="G7" i="22" s="1"/>
  <c r="H7" i="22" s="1"/>
  <c r="C6" i="24"/>
  <c r="E6" i="24" s="1"/>
  <c r="C7" i="24"/>
  <c r="E7" i="24" s="1"/>
  <c r="C6" i="22"/>
  <c r="E6" i="22" s="1"/>
  <c r="G6" i="22" s="1"/>
  <c r="H6" i="22" s="1"/>
  <c r="C7" i="30"/>
  <c r="E7" i="30" s="1"/>
  <c r="G7" i="30" s="1"/>
  <c r="H7" i="30" s="1"/>
  <c r="C6" i="30"/>
  <c r="E6" i="30" s="1"/>
  <c r="E4" i="22"/>
  <c r="G4" i="22" s="1"/>
  <c r="H4" i="22" s="1"/>
  <c r="C7" i="31"/>
  <c r="E7" i="31" s="1"/>
  <c r="G7" i="31" s="1"/>
  <c r="H7" i="31" s="1"/>
  <c r="C6" i="31"/>
  <c r="E6" i="31" s="1"/>
  <c r="G6" i="31" s="1"/>
  <c r="H6" i="31" s="1"/>
  <c r="C7" i="23"/>
  <c r="E7" i="23" s="1"/>
  <c r="C6" i="29"/>
  <c r="E6" i="29" s="1"/>
  <c r="G6" i="29" s="1"/>
  <c r="H6" i="29" s="1"/>
  <c r="C6" i="2"/>
  <c r="E6" i="2" s="1"/>
  <c r="E8" i="30"/>
  <c r="G8" i="30" s="1"/>
  <c r="H8" i="30" s="1"/>
  <c r="C7" i="29"/>
  <c r="E7" i="29" s="1"/>
  <c r="G7" i="29" s="1"/>
  <c r="H7" i="29" s="1"/>
  <c r="C7" i="32"/>
  <c r="E7" i="32" s="1"/>
  <c r="C6" i="42"/>
  <c r="E6" i="42" s="1"/>
  <c r="G6" i="42" s="1"/>
  <c r="H6" i="42" s="1"/>
  <c r="E352" i="2"/>
  <c r="E12" i="2"/>
  <c r="E188" i="2"/>
  <c r="E192" i="2"/>
  <c r="E196" i="2"/>
  <c r="E200" i="2"/>
  <c r="E204" i="2"/>
  <c r="E208" i="2"/>
  <c r="E212" i="2"/>
  <c r="E216" i="2"/>
  <c r="E220" i="2"/>
  <c r="E224" i="2"/>
  <c r="E228" i="2"/>
  <c r="E232" i="2"/>
  <c r="E109" i="2"/>
  <c r="E106" i="2"/>
  <c r="E95" i="2"/>
  <c r="E180" i="2"/>
  <c r="E148" i="2"/>
  <c r="E345" i="2"/>
  <c r="E100" i="2"/>
  <c r="E32" i="2"/>
  <c r="E298" i="2"/>
  <c r="E80" i="2"/>
  <c r="E75" i="2"/>
  <c r="E260" i="2"/>
  <c r="E255" i="2"/>
  <c r="E105" i="2"/>
  <c r="E7" i="2"/>
  <c r="E78" i="2"/>
  <c r="E98" i="2"/>
  <c r="E62" i="2"/>
  <c r="E60" i="2"/>
  <c r="E248" i="2"/>
  <c r="E269" i="2"/>
  <c r="E65" i="2"/>
  <c r="E184" i="2"/>
  <c r="E168" i="2"/>
  <c r="E160" i="2"/>
  <c r="E128" i="2"/>
  <c r="E48" i="2"/>
  <c r="E366" i="2"/>
  <c r="E299" i="2"/>
  <c r="E301" i="2"/>
  <c r="E377" i="2"/>
  <c r="E111" i="2"/>
  <c r="E79" i="2"/>
  <c r="E77" i="2"/>
  <c r="E251" i="2"/>
  <c r="E261" i="2"/>
  <c r="E370" i="2"/>
  <c r="E368" i="2"/>
  <c r="E318" i="2"/>
  <c r="E312" i="2"/>
  <c r="E285" i="2"/>
  <c r="E339" i="2"/>
  <c r="E104" i="2"/>
  <c r="E264" i="2"/>
  <c r="E116" i="2"/>
  <c r="E136" i="2"/>
  <c r="E40" i="2"/>
  <c r="E54" i="2"/>
  <c r="E156" i="2"/>
  <c r="E124" i="2"/>
  <c r="E69" i="2"/>
  <c r="E379" i="2"/>
  <c r="E293" i="2"/>
  <c r="E96" i="2"/>
  <c r="E236" i="2"/>
  <c r="E240" i="2"/>
  <c r="E336" i="2"/>
  <c r="E375" i="2"/>
  <c r="E340" i="2"/>
  <c r="E110" i="2"/>
  <c r="E152" i="2"/>
  <c r="E120" i="2"/>
  <c r="E24" i="2"/>
  <c r="E172" i="2"/>
  <c r="E140" i="2"/>
  <c r="E44" i="2"/>
  <c r="E256" i="2"/>
  <c r="E272" i="2"/>
  <c r="E276" i="2"/>
  <c r="E115" i="2"/>
  <c r="E176" i="2"/>
  <c r="E144" i="2"/>
  <c r="E16" i="2"/>
  <c r="E28" i="2"/>
  <c r="E164" i="2"/>
  <c r="E132" i="2"/>
  <c r="E36" i="2"/>
  <c r="E357" i="2"/>
  <c r="E275" i="2"/>
  <c r="E20" i="2"/>
  <c r="E246" i="2"/>
  <c r="E319" i="2"/>
  <c r="E308" i="2"/>
  <c r="E86" i="2"/>
  <c r="E169" i="2"/>
  <c r="E161" i="2"/>
  <c r="E153" i="2"/>
  <c r="E145" i="2"/>
  <c r="E121" i="2"/>
  <c r="E45" i="2"/>
  <c r="E41" i="2"/>
  <c r="E37" i="2"/>
  <c r="E33" i="2"/>
  <c r="E13" i="2"/>
  <c r="E5" i="2"/>
  <c r="E108" i="2"/>
  <c r="E280" i="2"/>
  <c r="E270" i="2"/>
  <c r="E358" i="2"/>
  <c r="E313" i="2"/>
  <c r="E385" i="2"/>
  <c r="E323" i="2"/>
  <c r="E316" i="2"/>
  <c r="E381" i="2"/>
  <c r="E384" i="2"/>
  <c r="E311" i="2"/>
  <c r="E90" i="2"/>
  <c r="E72" i="2"/>
  <c r="E249" i="2"/>
  <c r="E259" i="2"/>
  <c r="E239" i="2"/>
  <c r="E235" i="2"/>
  <c r="E231" i="2"/>
  <c r="E227" i="2"/>
  <c r="E223" i="2"/>
  <c r="E219" i="2"/>
  <c r="E215" i="2"/>
  <c r="E211" i="2"/>
  <c r="E207" i="2"/>
  <c r="E203" i="2"/>
  <c r="E199" i="2"/>
  <c r="E195" i="2"/>
  <c r="E191" i="2"/>
  <c r="E187" i="2"/>
  <c r="E183" i="2"/>
  <c r="E179" i="2"/>
  <c r="E175" i="2"/>
  <c r="E171" i="2"/>
  <c r="E167" i="2"/>
  <c r="E163" i="2"/>
  <c r="E159" i="2"/>
  <c r="E155" i="2"/>
  <c r="E151" i="2"/>
  <c r="E147" i="2"/>
  <c r="E143" i="2"/>
  <c r="E139" i="2"/>
  <c r="E135" i="2"/>
  <c r="E127" i="2"/>
  <c r="E123" i="2"/>
  <c r="E51" i="2"/>
  <c r="E47" i="2"/>
  <c r="E43" i="2"/>
  <c r="E39" i="2"/>
  <c r="E35" i="2"/>
  <c r="E27" i="2"/>
  <c r="E19" i="2"/>
  <c r="E88" i="2"/>
  <c r="E334" i="2"/>
  <c r="E328" i="2"/>
  <c r="E350" i="2"/>
  <c r="E287" i="2"/>
  <c r="E279" i="2"/>
  <c r="E329" i="2"/>
  <c r="E346" i="2"/>
  <c r="E356" i="2"/>
  <c r="E76" i="2"/>
  <c r="E326" i="2"/>
  <c r="E309" i="2"/>
  <c r="E296" i="2"/>
  <c r="E99" i="2"/>
  <c r="E288" i="2"/>
  <c r="E380" i="2"/>
  <c r="E131" i="2"/>
  <c r="E11" i="2"/>
  <c r="E84" i="2"/>
  <c r="E31" i="2"/>
  <c r="E165" i="2"/>
  <c r="E386" i="2"/>
  <c r="E74" i="2"/>
  <c r="E133" i="2"/>
  <c r="E343" i="2"/>
  <c r="E383" i="2"/>
  <c r="E289" i="2"/>
  <c r="E23" i="2"/>
  <c r="E258" i="2"/>
  <c r="E314" i="2"/>
  <c r="E349" i="2"/>
  <c r="E292" i="2"/>
  <c r="E102" i="2"/>
  <c r="E29" i="2"/>
  <c r="E125" i="2"/>
  <c r="E254" i="2"/>
  <c r="E268" i="2"/>
  <c r="E271" i="2"/>
  <c r="E87" i="2"/>
  <c r="E15" i="2"/>
  <c r="E317" i="2"/>
  <c r="E365" i="2"/>
  <c r="E359" i="2"/>
  <c r="E351" i="2"/>
  <c r="E343" i="24"/>
  <c r="E326" i="24"/>
  <c r="E281" i="24"/>
  <c r="E104" i="24"/>
  <c r="E330" i="24"/>
  <c r="E348" i="24"/>
  <c r="E111" i="24"/>
  <c r="E211" i="24"/>
  <c r="E187" i="24"/>
  <c r="E236" i="24"/>
  <c r="E223" i="24"/>
  <c r="E186" i="24"/>
  <c r="E259" i="24"/>
  <c r="E105" i="24"/>
  <c r="E135" i="24"/>
  <c r="E208" i="24"/>
  <c r="E214" i="24"/>
  <c r="E224" i="24"/>
  <c r="E235" i="24"/>
  <c r="E219" i="24"/>
  <c r="E159" i="24"/>
  <c r="E227" i="24"/>
  <c r="E238" i="24"/>
  <c r="E198" i="24"/>
  <c r="E225" i="24"/>
  <c r="E240" i="24"/>
  <c r="E195" i="24"/>
  <c r="E230" i="24"/>
  <c r="E193" i="24"/>
  <c r="E204" i="24"/>
  <c r="E231" i="24"/>
  <c r="E234" i="24"/>
  <c r="E90" i="24"/>
  <c r="E241" i="24"/>
  <c r="E185" i="24"/>
  <c r="E183" i="24"/>
  <c r="E83" i="24"/>
  <c r="E192" i="24"/>
  <c r="E226" i="24"/>
  <c r="E194" i="24"/>
  <c r="E261" i="24"/>
  <c r="E308" i="24"/>
  <c r="E270" i="24"/>
  <c r="E367" i="24"/>
  <c r="E302" i="24"/>
  <c r="E371" i="24"/>
  <c r="E339" i="24"/>
  <c r="E350" i="24"/>
  <c r="E334" i="24"/>
  <c r="E372" i="24"/>
  <c r="E381" i="24"/>
  <c r="E356" i="24"/>
  <c r="E349" i="24"/>
  <c r="E331" i="24"/>
  <c r="E300" i="24"/>
  <c r="E366" i="24"/>
  <c r="E268" i="24"/>
  <c r="E272" i="24"/>
  <c r="E361" i="24"/>
  <c r="E166" i="24"/>
  <c r="E38" i="24"/>
  <c r="E191" i="24"/>
  <c r="E244" i="24"/>
  <c r="E222" i="24"/>
  <c r="E217" i="24"/>
  <c r="E188" i="24"/>
  <c r="E218" i="24"/>
  <c r="E134" i="24"/>
  <c r="E57" i="24"/>
  <c r="E190" i="24"/>
  <c r="E215" i="24"/>
  <c r="E30" i="24"/>
  <c r="E14" i="24"/>
  <c r="E233" i="24"/>
  <c r="E207" i="24"/>
  <c r="E246" i="24"/>
  <c r="E52" i="24"/>
  <c r="E180" i="24"/>
  <c r="E168" i="24"/>
  <c r="E136" i="24"/>
  <c r="E12" i="24"/>
  <c r="E47" i="24"/>
  <c r="E262" i="24"/>
  <c r="E257" i="24"/>
  <c r="E58" i="24"/>
  <c r="E19" i="24"/>
  <c r="E171" i="24"/>
  <c r="E33" i="24"/>
  <c r="E17" i="24"/>
  <c r="E164" i="24"/>
  <c r="E156" i="24"/>
  <c r="E260" i="24"/>
  <c r="E169" i="24"/>
  <c r="E137" i="24"/>
  <c r="E140" i="24"/>
  <c r="E24" i="24"/>
  <c r="E100" i="24"/>
  <c r="E124" i="24"/>
  <c r="E20" i="24"/>
  <c r="E70" i="24"/>
  <c r="E117" i="24"/>
  <c r="E148" i="24"/>
  <c r="E60" i="24"/>
  <c r="E44" i="24"/>
  <c r="E84" i="24"/>
  <c r="E21" i="24"/>
  <c r="E212" i="24"/>
  <c r="E132" i="24"/>
  <c r="E255" i="24"/>
  <c r="E93" i="24"/>
  <c r="E130" i="24"/>
  <c r="E26" i="24"/>
  <c r="E10" i="24"/>
  <c r="E131" i="24"/>
  <c r="E51" i="24"/>
  <c r="E163" i="24"/>
  <c r="E16" i="24"/>
  <c r="E50" i="24"/>
  <c r="E49" i="24"/>
  <c r="E11" i="24"/>
  <c r="G11" i="24" s="1"/>
  <c r="E154" i="24"/>
  <c r="E145" i="24"/>
  <c r="E368" i="24"/>
  <c r="E99" i="24"/>
  <c r="E162" i="24"/>
  <c r="E138" i="24"/>
  <c r="E139" i="24"/>
  <c r="E152" i="24"/>
  <c r="E27" i="24"/>
  <c r="E341" i="24"/>
  <c r="E74" i="24"/>
  <c r="E178" i="24"/>
  <c r="E34" i="24"/>
  <c r="E18" i="24"/>
  <c r="E179" i="24"/>
  <c r="E155" i="24"/>
  <c r="E88" i="24"/>
  <c r="E42" i="24"/>
  <c r="E35" i="24"/>
  <c r="E73" i="24"/>
  <c r="E170" i="24"/>
  <c r="E146" i="24"/>
  <c r="E43" i="24"/>
  <c r="E101" i="24"/>
  <c r="E86" i="24"/>
  <c r="E77" i="24"/>
  <c r="E301" i="24"/>
  <c r="E365" i="24"/>
  <c r="E295" i="24"/>
  <c r="E316" i="24"/>
  <c r="E95" i="24"/>
  <c r="E69" i="24"/>
  <c r="E66" i="24"/>
  <c r="E176" i="24"/>
  <c r="E32" i="24"/>
  <c r="E161" i="24"/>
  <c r="E78" i="24"/>
  <c r="E40" i="24"/>
  <c r="E265" i="24"/>
  <c r="E303" i="24"/>
  <c r="E346" i="24"/>
  <c r="E4" i="24"/>
  <c r="G4" i="24" s="1"/>
  <c r="E280" i="24"/>
  <c r="E338" i="24"/>
  <c r="E297" i="24"/>
  <c r="E114" i="24"/>
  <c r="E98" i="24"/>
  <c r="E25" i="24"/>
  <c r="E376" i="24"/>
  <c r="E284" i="24"/>
  <c r="E344" i="24"/>
  <c r="E109" i="24"/>
  <c r="E128" i="24"/>
  <c r="E248" i="24"/>
  <c r="E68" i="24"/>
  <c r="E65" i="24"/>
  <c r="E59" i="24"/>
  <c r="E355" i="24"/>
  <c r="E306" i="24"/>
  <c r="E82" i="24"/>
  <c r="E122" i="24"/>
  <c r="E119" i="24"/>
  <c r="E5" i="24"/>
  <c r="G5" i="24" s="1"/>
  <c r="E48" i="24"/>
  <c r="E85" i="24"/>
  <c r="E41" i="24"/>
  <c r="E153" i="24"/>
  <c r="E250" i="24"/>
  <c r="E307" i="24"/>
  <c r="E123" i="24"/>
  <c r="E91" i="24"/>
  <c r="E263" i="24"/>
  <c r="E374" i="24"/>
  <c r="E277" i="24"/>
  <c r="E380" i="24"/>
  <c r="E322" i="24"/>
  <c r="E318" i="24"/>
  <c r="E264" i="24"/>
  <c r="E364" i="24"/>
  <c r="E102" i="24"/>
  <c r="E299" i="24"/>
  <c r="E266" i="24"/>
  <c r="E369" i="24"/>
  <c r="E329" i="24"/>
  <c r="E298" i="24"/>
  <c r="E89" i="24"/>
  <c r="E106" i="24"/>
  <c r="E120" i="24"/>
  <c r="E251" i="24"/>
  <c r="E305" i="24"/>
  <c r="E80" i="24"/>
  <c r="E108" i="24"/>
  <c r="E92" i="24"/>
  <c r="E112" i="24"/>
  <c r="E96" i="24"/>
  <c r="E9" i="24"/>
  <c r="E347" i="24"/>
  <c r="E87" i="24"/>
  <c r="E72" i="24"/>
  <c r="E53" i="24"/>
  <c r="E243" i="24"/>
  <c r="E271" i="24"/>
  <c r="E358" i="24"/>
  <c r="E385" i="24"/>
  <c r="E323" i="24"/>
  <c r="E363" i="24"/>
  <c r="E351" i="24"/>
  <c r="E375" i="24"/>
  <c r="E373" i="24"/>
  <c r="E79" i="24"/>
  <c r="E228" i="24"/>
  <c r="E202" i="24"/>
  <c r="E252" i="24"/>
  <c r="E287" i="24"/>
  <c r="E279" i="24"/>
  <c r="E294" i="24"/>
  <c r="H235" i="22"/>
  <c r="G103" i="22"/>
  <c r="H103" i="22" s="1"/>
  <c r="G116" i="22"/>
  <c r="H116" i="22" s="1"/>
  <c r="G60" i="22"/>
  <c r="H60" i="22" s="1"/>
  <c r="E69" i="22"/>
  <c r="G69" i="22" s="1"/>
  <c r="H69" i="22" s="1"/>
  <c r="E55" i="22"/>
  <c r="G55" i="22" s="1"/>
  <c r="H55" i="22" s="1"/>
  <c r="E266" i="22"/>
  <c r="G266" i="22" s="1"/>
  <c r="H266" i="22" s="1"/>
  <c r="E357" i="22"/>
  <c r="G357" i="22" s="1"/>
  <c r="H357" i="22" s="1"/>
  <c r="H107" i="22"/>
  <c r="G171" i="22"/>
  <c r="H171" i="22" s="1"/>
  <c r="E324" i="22"/>
  <c r="G324" i="22" s="1"/>
  <c r="H324" i="22" s="1"/>
  <c r="G233" i="22"/>
  <c r="H233" i="22" s="1"/>
  <c r="H27" i="22"/>
  <c r="H21" i="30"/>
  <c r="H97" i="30"/>
  <c r="H147" i="30"/>
  <c r="G14" i="30"/>
  <c r="H14" i="30" s="1"/>
  <c r="G128" i="30"/>
  <c r="H128" i="30" s="1"/>
  <c r="G52" i="30"/>
  <c r="H52" i="30" s="1"/>
  <c r="H109" i="30"/>
  <c r="G74" i="30"/>
  <c r="H74" i="30" s="1"/>
  <c r="H104" i="30"/>
  <c r="H170" i="30"/>
  <c r="H178" i="30"/>
  <c r="G196" i="30"/>
  <c r="H196" i="30" s="1"/>
  <c r="H72" i="30"/>
  <c r="H144" i="30"/>
  <c r="G199" i="30"/>
  <c r="H199" i="30" s="1"/>
  <c r="G91" i="30"/>
  <c r="H91" i="30" s="1"/>
  <c r="G119" i="30"/>
  <c r="H119" i="30" s="1"/>
  <c r="H9" i="30"/>
  <c r="G81" i="30"/>
  <c r="H81" i="30" s="1"/>
  <c r="H48" i="30"/>
  <c r="G46" i="30"/>
  <c r="H46" i="30" s="1"/>
  <c r="G180" i="30"/>
  <c r="H180" i="30" s="1"/>
  <c r="G17" i="30"/>
  <c r="H17" i="30" s="1"/>
  <c r="H131" i="30"/>
  <c r="G18" i="30"/>
  <c r="H18" i="30" s="1"/>
  <c r="H28" i="30"/>
  <c r="E191" i="31"/>
  <c r="G191" i="31" s="1"/>
  <c r="H191" i="31" s="1"/>
  <c r="E129" i="31"/>
  <c r="G129" i="31" s="1"/>
  <c r="H129" i="31" s="1"/>
  <c r="E32" i="31"/>
  <c r="G32" i="31" s="1"/>
  <c r="H32" i="31" s="1"/>
  <c r="E30" i="31"/>
  <c r="G30" i="31" s="1"/>
  <c r="H30" i="31" s="1"/>
  <c r="E46" i="31"/>
  <c r="G46" i="31" s="1"/>
  <c r="H46" i="31" s="1"/>
  <c r="E126" i="31"/>
  <c r="G126" i="31" s="1"/>
  <c r="H126" i="31" s="1"/>
  <c r="E134" i="31"/>
  <c r="G134" i="31" s="1"/>
  <c r="H134" i="31" s="1"/>
  <c r="E150" i="31"/>
  <c r="G150" i="31" s="1"/>
  <c r="H150" i="31" s="1"/>
  <c r="E159" i="31"/>
  <c r="G159" i="31" s="1"/>
  <c r="H159" i="31" s="1"/>
  <c r="E227" i="31"/>
  <c r="G227" i="31" s="1"/>
  <c r="H227" i="31" s="1"/>
  <c r="E236" i="31"/>
  <c r="G236" i="31" s="1"/>
  <c r="H236" i="31" s="1"/>
  <c r="E218" i="31"/>
  <c r="G218" i="31" s="1"/>
  <c r="H218" i="31" s="1"/>
  <c r="E272" i="31"/>
  <c r="G272" i="31" s="1"/>
  <c r="H272" i="31" s="1"/>
  <c r="E357" i="31"/>
  <c r="G357" i="31" s="1"/>
  <c r="H357" i="31" s="1"/>
  <c r="E4" i="31"/>
  <c r="G4" i="31" s="1"/>
  <c r="H4" i="31" s="1"/>
  <c r="G112" i="42"/>
  <c r="H112" i="42" s="1"/>
  <c r="E193" i="42"/>
  <c r="G193" i="42" s="1"/>
  <c r="H193" i="42" s="1"/>
  <c r="E302" i="42"/>
  <c r="G302" i="42" s="1"/>
  <c r="H302" i="42" s="1"/>
  <c r="E338" i="42"/>
  <c r="G338" i="42" s="1"/>
  <c r="H338" i="42" s="1"/>
  <c r="E268" i="42"/>
  <c r="E324" i="42"/>
  <c r="G62" i="42"/>
  <c r="H62" i="42" s="1"/>
  <c r="G274" i="42"/>
  <c r="H274" i="42" s="1"/>
  <c r="G40" i="42"/>
  <c r="H40" i="42" s="1"/>
  <c r="G133" i="42"/>
  <c r="H133" i="42" s="1"/>
  <c r="G382" i="42"/>
  <c r="H382" i="42" s="1"/>
  <c r="G217" i="42"/>
  <c r="H217" i="42" s="1"/>
  <c r="G184" i="42"/>
  <c r="H184" i="42" s="1"/>
  <c r="G202" i="42"/>
  <c r="H202" i="42" s="1"/>
  <c r="G15" i="42"/>
  <c r="H15" i="42" s="1"/>
  <c r="G38" i="42"/>
  <c r="H38" i="42" s="1"/>
  <c r="G358" i="42"/>
  <c r="H358" i="42" s="1"/>
  <c r="E7" i="42"/>
  <c r="G7" i="42" s="1"/>
  <c r="H7" i="42" s="1"/>
  <c r="E8" i="42"/>
  <c r="G8" i="42" s="1"/>
  <c r="H8" i="42" s="1"/>
  <c r="E10" i="42"/>
  <c r="G10" i="42" s="1"/>
  <c r="H10" i="42" s="1"/>
  <c r="E74" i="32"/>
  <c r="E26" i="32"/>
  <c r="E11" i="32"/>
  <c r="E16" i="32"/>
  <c r="E33" i="32"/>
  <c r="E168" i="32"/>
  <c r="E105" i="32"/>
  <c r="E75" i="32"/>
  <c r="E84" i="32"/>
  <c r="E67" i="32"/>
  <c r="E124" i="32"/>
  <c r="E154" i="32"/>
  <c r="E43" i="32"/>
  <c r="E19" i="32"/>
  <c r="E49" i="32"/>
  <c r="E24" i="32"/>
  <c r="E217" i="32"/>
  <c r="E223" i="32"/>
  <c r="E262" i="32"/>
  <c r="E368" i="32"/>
  <c r="E58" i="32"/>
  <c r="E42" i="32"/>
  <c r="E145" i="32"/>
  <c r="E147" i="32"/>
  <c r="E27" i="32"/>
  <c r="E370" i="32"/>
  <c r="E178" i="32"/>
  <c r="E170" i="32"/>
  <c r="E18" i="32"/>
  <c r="E169" i="32"/>
  <c r="E155" i="32"/>
  <c r="E209" i="32"/>
  <c r="E359" i="32"/>
  <c r="E269" i="32"/>
  <c r="E146" i="32"/>
  <c r="E136" i="32"/>
  <c r="E239" i="32"/>
  <c r="E369" i="32"/>
  <c r="E374" i="32"/>
  <c r="E303" i="32"/>
  <c r="E98" i="32"/>
  <c r="E247" i="32"/>
  <c r="E280" i="32"/>
  <c r="E131" i="32"/>
  <c r="E137" i="32"/>
  <c r="E17" i="32"/>
  <c r="E251" i="32"/>
  <c r="E265" i="32"/>
  <c r="E288" i="32"/>
  <c r="E362" i="32"/>
  <c r="E139" i="32"/>
  <c r="E179" i="32"/>
  <c r="E171" i="32"/>
  <c r="E163" i="32"/>
  <c r="E35" i="32"/>
  <c r="E186" i="32"/>
  <c r="E372" i="32"/>
  <c r="E375" i="32"/>
  <c r="E356" i="32"/>
  <c r="E107" i="32"/>
  <c r="E234" i="32"/>
  <c r="E306" i="32"/>
  <c r="E108" i="32"/>
  <c r="E92" i="32"/>
  <c r="E83" i="32"/>
  <c r="E211" i="32"/>
  <c r="E203" i="32"/>
  <c r="E214" i="32"/>
  <c r="E236" i="32"/>
  <c r="E167" i="32"/>
  <c r="E143" i="32"/>
  <c r="E252" i="32"/>
  <c r="E81" i="32"/>
  <c r="E248" i="32"/>
  <c r="E300" i="32"/>
  <c r="E357" i="32"/>
  <c r="E323" i="32"/>
  <c r="E382" i="32"/>
  <c r="E97" i="32"/>
  <c r="E82" i="32"/>
  <c r="E72" i="32"/>
  <c r="E313" i="32"/>
  <c r="E378" i="32"/>
  <c r="E371" i="32"/>
  <c r="E59" i="32"/>
  <c r="E123" i="32"/>
  <c r="E219" i="32"/>
  <c r="E102" i="32"/>
  <c r="E109" i="32"/>
  <c r="E112" i="32"/>
  <c r="E80" i="32"/>
  <c r="E54" i="32"/>
  <c r="E47" i="32"/>
  <c r="E173" i="32"/>
  <c r="E366" i="32"/>
  <c r="E96" i="32"/>
  <c r="E256" i="32"/>
  <c r="E8" i="32"/>
  <c r="E276" i="32"/>
  <c r="E116" i="32"/>
  <c r="E114" i="32"/>
  <c r="E121" i="32"/>
  <c r="E260" i="32"/>
  <c r="E332" i="32"/>
  <c r="E355" i="32"/>
  <c r="E93" i="32"/>
  <c r="E184" i="32"/>
  <c r="E94" i="32"/>
  <c r="E9" i="32"/>
  <c r="G9" i="32" s="1"/>
  <c r="E104" i="32"/>
  <c r="E196" i="32"/>
  <c r="E65" i="32"/>
  <c r="E227" i="32"/>
  <c r="E77" i="32"/>
  <c r="E230" i="32"/>
  <c r="E99" i="32"/>
  <c r="E91" i="32"/>
  <c r="E57" i="32"/>
  <c r="E264" i="32"/>
  <c r="E127" i="32"/>
  <c r="E133" i="32"/>
  <c r="E317" i="32"/>
  <c r="E381" i="32"/>
  <c r="E193" i="32"/>
  <c r="E215" i="32"/>
  <c r="E175" i="32"/>
  <c r="E37" i="32"/>
  <c r="E244" i="32"/>
  <c r="E62" i="32"/>
  <c r="E165" i="32"/>
  <c r="E45" i="32"/>
  <c r="E21" i="32"/>
  <c r="E216" i="32"/>
  <c r="E316" i="32"/>
  <c r="E141" i="32"/>
  <c r="E23" i="32"/>
  <c r="E149" i="32"/>
  <c r="E191" i="32"/>
  <c r="E263" i="32"/>
  <c r="E337" i="32"/>
  <c r="E339" i="32"/>
  <c r="E78" i="32"/>
  <c r="E233" i="32"/>
  <c r="E228" i="32"/>
  <c r="E231" i="32"/>
  <c r="E194" i="32"/>
  <c r="E320" i="32"/>
  <c r="E380" i="32"/>
  <c r="E89" i="32"/>
  <c r="E39" i="32"/>
  <c r="E200" i="32"/>
  <c r="E206" i="32"/>
  <c r="E275" i="32"/>
  <c r="E181" i="32"/>
  <c r="E125" i="32"/>
  <c r="E29" i="32"/>
  <c r="E225" i="32"/>
  <c r="E294" i="32"/>
  <c r="E353" i="32"/>
  <c r="E290" i="32"/>
  <c r="E315" i="32"/>
  <c r="E346" i="32"/>
  <c r="E325" i="32"/>
  <c r="E350" i="32"/>
  <c r="H183" i="29"/>
  <c r="G368" i="29"/>
  <c r="H368" i="29" s="1"/>
  <c r="E86" i="23"/>
  <c r="E211" i="23"/>
  <c r="E332" i="23"/>
  <c r="E333" i="23"/>
  <c r="E275" i="23"/>
  <c r="E327" i="23"/>
  <c r="E348" i="23"/>
  <c r="E261" i="23"/>
  <c r="E359" i="23"/>
  <c r="E370" i="23"/>
  <c r="E267" i="23"/>
  <c r="E315" i="23"/>
  <c r="E295" i="23"/>
  <c r="E340" i="23"/>
  <c r="E288" i="23"/>
  <c r="E326" i="23"/>
  <c r="E291" i="23"/>
  <c r="E286" i="23"/>
  <c r="E4" i="23"/>
  <c r="E271" i="23"/>
  <c r="E351" i="23"/>
  <c r="E369" i="23"/>
  <c r="E116" i="23"/>
  <c r="E115" i="23"/>
  <c r="E122" i="23"/>
  <c r="E276" i="23"/>
  <c r="E343" i="23"/>
  <c r="E292" i="23"/>
  <c r="E269" i="23"/>
  <c r="E377" i="23"/>
  <c r="E294" i="23"/>
  <c r="E12" i="23"/>
  <c r="E28" i="23"/>
  <c r="E36" i="23"/>
  <c r="E44" i="23"/>
  <c r="E52" i="23"/>
  <c r="E132" i="23"/>
  <c r="E140" i="23"/>
  <c r="E156" i="23"/>
  <c r="E164" i="23"/>
  <c r="E172" i="23"/>
  <c r="E13" i="23"/>
  <c r="E89" i="23"/>
  <c r="E77" i="23"/>
  <c r="E84" i="23"/>
  <c r="E58" i="23"/>
  <c r="E121" i="23"/>
  <c r="E18" i="23"/>
  <c r="E34" i="23"/>
  <c r="E42" i="23"/>
  <c r="E130" i="23"/>
  <c r="E146" i="23"/>
  <c r="E162" i="23"/>
  <c r="E170" i="23"/>
  <c r="E178" i="23"/>
  <c r="E11" i="23"/>
  <c r="E19" i="23"/>
  <c r="E43" i="23"/>
  <c r="E51" i="23"/>
  <c r="E139" i="23"/>
  <c r="E147" i="23"/>
  <c r="E155" i="23"/>
  <c r="E163" i="23"/>
  <c r="E171" i="23"/>
  <c r="E179" i="23"/>
  <c r="E16" i="23"/>
  <c r="E49" i="23"/>
  <c r="E145" i="23"/>
  <c r="E136" i="23"/>
  <c r="E168" i="23"/>
  <c r="E254" i="23"/>
  <c r="E230" i="23"/>
  <c r="E234" i="23"/>
  <c r="E249" i="23"/>
  <c r="E148" i="23"/>
  <c r="E203" i="23"/>
  <c r="E220" i="23"/>
  <c r="E212" i="23"/>
  <c r="E231" i="23"/>
  <c r="E242" i="23"/>
  <c r="E257" i="23"/>
  <c r="E260" i="23"/>
  <c r="E287" i="23"/>
  <c r="E99" i="23"/>
  <c r="E26" i="23"/>
  <c r="E169" i="23"/>
  <c r="E200" i="23"/>
  <c r="E190" i="23"/>
  <c r="E225" i="23"/>
  <c r="E239" i="23"/>
  <c r="E202" i="23"/>
  <c r="E246" i="23"/>
  <c r="E338" i="23"/>
  <c r="E367" i="23"/>
  <c r="E279" i="23"/>
  <c r="E100" i="23"/>
  <c r="E67" i="23"/>
  <c r="E193" i="23"/>
  <c r="E329" i="23"/>
  <c r="E302" i="23"/>
  <c r="E105" i="23"/>
  <c r="E82" i="23"/>
  <c r="E50" i="23"/>
  <c r="E33" i="23"/>
  <c r="E17" i="23"/>
  <c r="E180" i="23"/>
  <c r="E152" i="23"/>
  <c r="E24" i="23"/>
  <c r="E20" i="23"/>
  <c r="E209" i="23"/>
  <c r="E236" i="23"/>
  <c r="E337" i="23"/>
  <c r="E364" i="23"/>
  <c r="E345" i="23"/>
  <c r="E357" i="23"/>
  <c r="E106" i="23"/>
  <c r="E90" i="23"/>
  <c r="E131" i="23"/>
  <c r="E123" i="23"/>
  <c r="E137" i="23"/>
  <c r="E184" i="23"/>
  <c r="E187" i="23"/>
  <c r="E206" i="23"/>
  <c r="E233" i="23"/>
  <c r="E305" i="23"/>
  <c r="E347" i="23"/>
  <c r="E358" i="23"/>
  <c r="E75" i="23"/>
  <c r="E154" i="23"/>
  <c r="E196" i="23"/>
  <c r="E252" i="23"/>
  <c r="E382" i="23"/>
  <c r="E334" i="23"/>
  <c r="E301" i="23"/>
  <c r="E277" i="23"/>
  <c r="E372" i="23"/>
  <c r="E356" i="23"/>
  <c r="E374" i="23"/>
  <c r="E289" i="23"/>
  <c r="E114" i="23"/>
  <c r="E69" i="23"/>
  <c r="E63" i="23"/>
  <c r="E98" i="23"/>
  <c r="E102" i="23"/>
  <c r="E111" i="23"/>
  <c r="E255" i="23"/>
  <c r="E339" i="23"/>
  <c r="E290" i="23"/>
  <c r="E383" i="23"/>
  <c r="E300" i="23"/>
  <c r="E199" i="23"/>
  <c r="E97" i="23"/>
  <c r="E186" i="23"/>
  <c r="E250" i="23"/>
  <c r="E320" i="23"/>
  <c r="E349" i="23"/>
  <c r="E69" i="32"/>
  <c r="E64" i="32"/>
  <c r="E63" i="32"/>
  <c r="E122" i="32"/>
  <c r="E199" i="32"/>
  <c r="E240" i="32"/>
  <c r="E261" i="32"/>
  <c r="E249" i="32"/>
  <c r="E272" i="32"/>
  <c r="E336" i="32"/>
  <c r="E341" i="32"/>
  <c r="E318" i="32"/>
  <c r="E361" i="32"/>
  <c r="E354" i="32"/>
  <c r="E363" i="32"/>
  <c r="E284" i="32"/>
  <c r="E348" i="32"/>
  <c r="E360" i="32"/>
  <c r="E76" i="32"/>
  <c r="E95" i="32"/>
  <c r="E90" i="32"/>
  <c r="E247" i="24"/>
  <c r="E342" i="24"/>
  <c r="E304" i="24"/>
  <c r="E362" i="24"/>
  <c r="E309" i="24"/>
  <c r="E337" i="24"/>
  <c r="E370" i="24"/>
  <c r="E324" i="24"/>
  <c r="E311" i="24"/>
  <c r="E310" i="24"/>
  <c r="E258" i="24"/>
  <c r="E328" i="24"/>
  <c r="E288" i="24"/>
  <c r="E121" i="24"/>
  <c r="E382" i="24"/>
  <c r="E296" i="24"/>
  <c r="E81" i="24"/>
  <c r="E107" i="24"/>
  <c r="E319" i="24"/>
  <c r="E354" i="24"/>
  <c r="E110" i="32"/>
  <c r="E204" i="32"/>
  <c r="E61" i="32"/>
  <c r="E120" i="32"/>
  <c r="E190" i="32"/>
  <c r="E183" i="32"/>
  <c r="E201" i="32"/>
  <c r="E210" i="32"/>
  <c r="E220" i="32"/>
  <c r="E254" i="32"/>
  <c r="E243" i="32"/>
  <c r="E232" i="32"/>
  <c r="E238" i="32"/>
  <c r="E235" i="32"/>
  <c r="E187" i="32"/>
  <c r="E87" i="32"/>
  <c r="E79" i="32"/>
  <c r="E106" i="32"/>
  <c r="E111" i="32"/>
  <c r="E207" i="32"/>
  <c r="E246" i="32"/>
  <c r="FP54" i="14" l="1"/>
  <c r="FP57" i="14"/>
  <c r="AK57" i="14"/>
  <c r="AK54" i="14"/>
  <c r="DH57" i="14"/>
  <c r="DH54" i="14"/>
  <c r="AY54" i="14"/>
  <c r="AY57" i="14"/>
  <c r="GV57" i="14"/>
  <c r="GV54" i="14"/>
  <c r="BL54" i="14"/>
  <c r="BL57" i="14"/>
  <c r="E335" i="30"/>
  <c r="G335" i="30" s="1"/>
  <c r="H335" i="30" s="1"/>
  <c r="E310" i="31"/>
  <c r="G310" i="31" s="1"/>
  <c r="H310" i="31" s="1"/>
  <c r="E297" i="31"/>
  <c r="G297" i="31" s="1"/>
  <c r="H297" i="31" s="1"/>
  <c r="E293" i="23"/>
  <c r="DX31" i="14"/>
  <c r="DL46" i="14"/>
  <c r="DL35" i="14"/>
  <c r="GW46" i="14"/>
  <c r="GW35" i="14"/>
  <c r="FQ54" i="14"/>
  <c r="FQ57" i="14"/>
  <c r="F78" i="14"/>
  <c r="F35" i="14"/>
  <c r="HD54" i="14"/>
  <c r="HD57" i="14"/>
  <c r="AZ57" i="14"/>
  <c r="AZ54" i="14"/>
  <c r="K78" i="14"/>
  <c r="K35" i="14"/>
  <c r="AG54" i="14"/>
  <c r="AG57" i="14"/>
  <c r="CV57" i="14"/>
  <c r="CV54" i="14"/>
  <c r="HR48" i="14"/>
  <c r="HR51" i="14" s="1"/>
  <c r="HR45" i="14"/>
  <c r="HR46" i="14" s="1"/>
  <c r="FU57" i="14"/>
  <c r="FU54" i="14"/>
  <c r="HE54" i="14"/>
  <c r="HE57" i="14"/>
  <c r="T78" i="14"/>
  <c r="T35" i="14"/>
  <c r="FA57" i="14"/>
  <c r="FA54" i="14"/>
  <c r="BM23" i="40"/>
  <c r="BN23" i="40"/>
  <c r="BM43" i="40"/>
  <c r="BN43" i="40"/>
  <c r="BN64" i="40"/>
  <c r="BM64" i="40"/>
  <c r="BN31" i="40"/>
  <c r="BM31" i="40"/>
  <c r="BN51" i="40"/>
  <c r="BM51" i="40"/>
  <c r="BN68" i="40"/>
  <c r="BM68" i="40"/>
  <c r="BN63" i="40"/>
  <c r="BM63" i="40"/>
  <c r="E317" i="29"/>
  <c r="G317" i="29" s="1"/>
  <c r="H317" i="29" s="1"/>
  <c r="DP35" i="14"/>
  <c r="DP46" i="14"/>
  <c r="FA46" i="14"/>
  <c r="FA35" i="14"/>
  <c r="FB35" i="14"/>
  <c r="FB46" i="14"/>
  <c r="F49" i="14"/>
  <c r="F51" i="14" s="1"/>
  <c r="F45" i="14"/>
  <c r="F46" i="14" s="1"/>
  <c r="AN54" i="14"/>
  <c r="AN57" i="14"/>
  <c r="ED54" i="14"/>
  <c r="ED57" i="14"/>
  <c r="CN57" i="14"/>
  <c r="CN54" i="14"/>
  <c r="X45" i="14"/>
  <c r="X46" i="14" s="1"/>
  <c r="X49" i="14"/>
  <c r="X51" i="14" s="1"/>
  <c r="FZ57" i="14"/>
  <c r="FZ54" i="14"/>
  <c r="HR35" i="14"/>
  <c r="EB54" i="14"/>
  <c r="EB57" i="14"/>
  <c r="N35" i="14"/>
  <c r="N78" i="14"/>
  <c r="CH54" i="14"/>
  <c r="CH57" i="14"/>
  <c r="HQ57" i="14"/>
  <c r="HQ54" i="14"/>
  <c r="BM30" i="40"/>
  <c r="BN30" i="40"/>
  <c r="BN57" i="40"/>
  <c r="BM57" i="40"/>
  <c r="BM44" i="40"/>
  <c r="BN44" i="40"/>
  <c r="BN78" i="40"/>
  <c r="BM78" i="40"/>
  <c r="BM70" i="40"/>
  <c r="BM94" i="40"/>
  <c r="FI35" i="14"/>
  <c r="FI46" i="14"/>
  <c r="FJ35" i="14"/>
  <c r="FJ46" i="14"/>
  <c r="AE46" i="14"/>
  <c r="AE35" i="14"/>
  <c r="AA54" i="14"/>
  <c r="AA57" i="14"/>
  <c r="BN57" i="14"/>
  <c r="BN54" i="14"/>
  <c r="B48" i="14"/>
  <c r="B51" i="14" s="1"/>
  <c r="B45" i="14"/>
  <c r="B46" i="14" s="1"/>
  <c r="B80" i="14"/>
  <c r="EV57" i="14"/>
  <c r="EV54" i="14"/>
  <c r="S35" i="14"/>
  <c r="S78" i="14"/>
  <c r="EF54" i="14"/>
  <c r="EF57" i="14"/>
  <c r="CD57" i="14"/>
  <c r="CD54" i="14"/>
  <c r="X78" i="14"/>
  <c r="X35" i="14"/>
  <c r="EU57" i="14"/>
  <c r="EU54" i="14"/>
  <c r="AF57" i="14"/>
  <c r="AF54" i="14"/>
  <c r="FN57" i="14"/>
  <c r="FN54" i="14"/>
  <c r="FJ57" i="14"/>
  <c r="FJ54" i="14"/>
  <c r="J78" i="14"/>
  <c r="J35" i="14"/>
  <c r="CS57" i="14"/>
  <c r="CS54" i="14"/>
  <c r="BM28" i="40"/>
  <c r="BN28" i="40"/>
  <c r="BN61" i="40"/>
  <c r="BM61" i="40"/>
  <c r="BN20" i="40"/>
  <c r="BM20" i="40"/>
  <c r="BM60" i="40"/>
  <c r="E187" i="30"/>
  <c r="G187" i="30" s="1"/>
  <c r="H187" i="30" s="1"/>
  <c r="AK45" i="14"/>
  <c r="AK46" i="14" s="1"/>
  <c r="E60" i="29"/>
  <c r="G60" i="29" s="1"/>
  <c r="H60" i="29" s="1"/>
  <c r="E68" i="31"/>
  <c r="G68" i="31" s="1"/>
  <c r="H68" i="31" s="1"/>
  <c r="E28" i="22"/>
  <c r="G28" i="22" s="1"/>
  <c r="H28" i="22" s="1"/>
  <c r="CW46" i="14"/>
  <c r="CW35" i="14"/>
  <c r="GK31" i="14"/>
  <c r="FY46" i="14"/>
  <c r="FY35" i="14"/>
  <c r="DE54" i="14"/>
  <c r="DE57" i="14"/>
  <c r="O57" i="14"/>
  <c r="O54" i="14"/>
  <c r="O74" i="14"/>
  <c r="O67" i="14"/>
  <c r="O71" i="14" s="1"/>
  <c r="BO54" i="14"/>
  <c r="BO57" i="14"/>
  <c r="GW54" i="14"/>
  <c r="GW57" i="14"/>
  <c r="GD57" i="14"/>
  <c r="GD54" i="14"/>
  <c r="BM54" i="14"/>
  <c r="BM57" i="14"/>
  <c r="J49" i="14"/>
  <c r="J51" i="14" s="1"/>
  <c r="J45" i="14"/>
  <c r="J46" i="14" s="1"/>
  <c r="N48" i="14"/>
  <c r="N51" i="14" s="1"/>
  <c r="N45" i="14"/>
  <c r="N46" i="14" s="1"/>
  <c r="BM66" i="40"/>
  <c r="BN72" i="40"/>
  <c r="E312" i="23"/>
  <c r="E44" i="30"/>
  <c r="G44" i="30" s="1"/>
  <c r="H44" i="30" s="1"/>
  <c r="E325" i="30"/>
  <c r="G325" i="30" s="1"/>
  <c r="H325" i="30" s="1"/>
  <c r="E269" i="24"/>
  <c r="E285" i="32"/>
  <c r="E325" i="2"/>
  <c r="E341" i="23"/>
  <c r="E357" i="24"/>
  <c r="AV35" i="14"/>
  <c r="AV46" i="14"/>
  <c r="BQ46" i="14"/>
  <c r="BQ35" i="14"/>
  <c r="BO35" i="14"/>
  <c r="BO46" i="14"/>
  <c r="M78" i="14"/>
  <c r="M46" i="14"/>
  <c r="M35" i="14"/>
  <c r="BS54" i="14"/>
  <c r="BS57" i="14"/>
  <c r="H35" i="14"/>
  <c r="H46" i="14"/>
  <c r="H78" i="14"/>
  <c r="Z45" i="14"/>
  <c r="Z46" i="14" s="1"/>
  <c r="Z48" i="14"/>
  <c r="Z51" i="14" s="1"/>
  <c r="G74" i="14"/>
  <c r="G57" i="14"/>
  <c r="G54" i="14"/>
  <c r="G67" i="14"/>
  <c r="CI54" i="14"/>
  <c r="CI57" i="14"/>
  <c r="W48" i="14"/>
  <c r="W51" i="14" s="1"/>
  <c r="W45" i="14"/>
  <c r="W46" i="14" s="1"/>
  <c r="DC57" i="14"/>
  <c r="DC54" i="14"/>
  <c r="FE57" i="14"/>
  <c r="FE54" i="14"/>
  <c r="W82" i="40"/>
  <c r="BH81" i="40"/>
  <c r="BM59" i="40"/>
  <c r="BN59" i="40"/>
  <c r="BN47" i="40"/>
  <c r="BM47" i="40"/>
  <c r="E312" i="32"/>
  <c r="E20" i="29"/>
  <c r="G20" i="29" s="1"/>
  <c r="H20" i="29" s="1"/>
  <c r="BW35" i="14"/>
  <c r="BW46" i="14"/>
  <c r="BN94" i="40"/>
  <c r="EE35" i="14"/>
  <c r="EE46" i="14"/>
  <c r="GN46" i="14"/>
  <c r="GN35" i="14"/>
  <c r="FR35" i="14"/>
  <c r="FR46" i="14"/>
  <c r="G71" i="14"/>
  <c r="G80" i="14"/>
  <c r="DQ57" i="14"/>
  <c r="DQ54" i="14"/>
  <c r="BG54" i="14"/>
  <c r="BG57" i="14"/>
  <c r="S48" i="14"/>
  <c r="S51" i="14" s="1"/>
  <c r="S45" i="14"/>
  <c r="S46" i="14" s="1"/>
  <c r="EE57" i="14"/>
  <c r="EE54" i="14"/>
  <c r="AT54" i="14"/>
  <c r="AT57" i="14"/>
  <c r="DV57" i="14"/>
  <c r="DV54" i="14"/>
  <c r="H57" i="14"/>
  <c r="H54" i="14"/>
  <c r="H74" i="14"/>
  <c r="H67" i="14"/>
  <c r="H71" i="14" s="1"/>
  <c r="BM40" i="40"/>
  <c r="BN40" i="40"/>
  <c r="E381" i="22"/>
  <c r="G381" i="22" s="1"/>
  <c r="H381" i="22" s="1"/>
  <c r="E52" i="32"/>
  <c r="E365" i="32"/>
  <c r="BH95" i="40"/>
  <c r="W96" i="40"/>
  <c r="CE46" i="14"/>
  <c r="CE35" i="14"/>
  <c r="BB98" i="40"/>
  <c r="BG98" i="40" s="1"/>
  <c r="AH99" i="40"/>
  <c r="CK31" i="14"/>
  <c r="EU35" i="14"/>
  <c r="EU46" i="14"/>
  <c r="HM57" i="14"/>
  <c r="HM54" i="14"/>
  <c r="GM54" i="14"/>
  <c r="GM57" i="14"/>
  <c r="AB57" i="14"/>
  <c r="AB54" i="14"/>
  <c r="AF35" i="14"/>
  <c r="AF46" i="14"/>
  <c r="EM54" i="14"/>
  <c r="EM57" i="14"/>
  <c r="AC54" i="14"/>
  <c r="AC57" i="14"/>
  <c r="BN36" i="40"/>
  <c r="BM36" i="40"/>
  <c r="BN13" i="40"/>
  <c r="BM13" i="40"/>
  <c r="E269" i="29"/>
  <c r="G269" i="29" s="1"/>
  <c r="H269" i="29" s="1"/>
  <c r="E337" i="31"/>
  <c r="G337" i="31" s="1"/>
  <c r="H337" i="31" s="1"/>
  <c r="E341" i="2"/>
  <c r="E373" i="23"/>
  <c r="AW99" i="40"/>
  <c r="Z100" i="40"/>
  <c r="BB95" i="40"/>
  <c r="BG95" i="40" s="1"/>
  <c r="EG46" i="14"/>
  <c r="EG35" i="14"/>
  <c r="BF54" i="14"/>
  <c r="BF57" i="14"/>
  <c r="DM57" i="14"/>
  <c r="DM54" i="14"/>
  <c r="FS54" i="14"/>
  <c r="FS57" i="14"/>
  <c r="K49" i="14"/>
  <c r="K51" i="14" s="1"/>
  <c r="K45" i="14"/>
  <c r="K46" i="14" s="1"/>
  <c r="E54" i="14"/>
  <c r="E67" i="14"/>
  <c r="E71" i="14" s="1"/>
  <c r="E74" i="14"/>
  <c r="E57" i="14"/>
  <c r="BU57" i="14"/>
  <c r="BU54" i="14"/>
  <c r="AU54" i="14"/>
  <c r="AU57" i="14"/>
  <c r="GI54" i="14"/>
  <c r="GI57" i="14"/>
  <c r="T48" i="14"/>
  <c r="T51" i="14" s="1"/>
  <c r="T45" i="14"/>
  <c r="T46" i="14" s="1"/>
  <c r="CM57" i="14"/>
  <c r="CM54" i="14"/>
  <c r="O46" i="14"/>
  <c r="O78" i="14"/>
  <c r="O35" i="14"/>
  <c r="BB54" i="14"/>
  <c r="BB57" i="14"/>
  <c r="BN12" i="40"/>
  <c r="BM12" i="40"/>
  <c r="G51" i="42"/>
  <c r="H51" i="42"/>
  <c r="E356" i="22"/>
  <c r="G356" i="22" s="1"/>
  <c r="H356" i="22" s="1"/>
  <c r="H104" i="22"/>
  <c r="E350" i="31"/>
  <c r="G350" i="31" s="1"/>
  <c r="H350" i="31" s="1"/>
  <c r="E309" i="31"/>
  <c r="G309" i="31" s="1"/>
  <c r="H309" i="31" s="1"/>
  <c r="E317" i="24"/>
  <c r="E309" i="23"/>
  <c r="E301" i="29"/>
  <c r="G301" i="29" s="1"/>
  <c r="H301" i="29" s="1"/>
  <c r="E333" i="22"/>
  <c r="G333" i="22" s="1"/>
  <c r="H333" i="22" s="1"/>
  <c r="E381" i="23"/>
  <c r="E36" i="31"/>
  <c r="G36" i="31" s="1"/>
  <c r="H36" i="31" s="1"/>
  <c r="E277" i="2"/>
  <c r="E302" i="29"/>
  <c r="G302" i="29" s="1"/>
  <c r="H302" i="29" s="1"/>
  <c r="E325" i="23"/>
  <c r="E312" i="24"/>
  <c r="E277" i="30"/>
  <c r="G277" i="30" s="1"/>
  <c r="H277" i="30" s="1"/>
  <c r="G200" i="42"/>
  <c r="H200" i="42" s="1"/>
  <c r="G163" i="22"/>
  <c r="H163" i="22" s="1"/>
  <c r="G131" i="22"/>
  <c r="H131" i="22" s="1"/>
  <c r="E349" i="29"/>
  <c r="G349" i="29" s="1"/>
  <c r="H349" i="29" s="1"/>
  <c r="E309" i="32"/>
  <c r="E317" i="23"/>
  <c r="E333" i="29"/>
  <c r="G333" i="29" s="1"/>
  <c r="H333" i="29" s="1"/>
  <c r="E311" i="23"/>
  <c r="E20" i="31"/>
  <c r="G20" i="31" s="1"/>
  <c r="H20" i="31" s="1"/>
  <c r="E301" i="22"/>
  <c r="G301" i="22" s="1"/>
  <c r="H301" i="22" s="1"/>
  <c r="E365" i="31"/>
  <c r="G365" i="31" s="1"/>
  <c r="H365" i="31" s="1"/>
  <c r="E355" i="23"/>
  <c r="E349" i="22"/>
  <c r="G349" i="22" s="1"/>
  <c r="H349" i="22" s="1"/>
  <c r="G198" i="42"/>
  <c r="H198" i="42" s="1"/>
  <c r="G84" i="30"/>
  <c r="H84" i="30" s="1"/>
  <c r="E341" i="30"/>
  <c r="G341" i="30" s="1"/>
  <c r="H341" i="30" s="1"/>
  <c r="E285" i="30"/>
  <c r="G285" i="30" s="1"/>
  <c r="H285" i="30" s="1"/>
  <c r="E301" i="30"/>
  <c r="G301" i="30" s="1"/>
  <c r="H301" i="30" s="1"/>
  <c r="E333" i="31"/>
  <c r="G333" i="31" s="1"/>
  <c r="H333" i="31" s="1"/>
  <c r="G46" i="22"/>
  <c r="H46" i="22" s="1"/>
  <c r="E10" i="30"/>
  <c r="G10" i="30" s="1"/>
  <c r="H10" i="30" s="1"/>
  <c r="G240" i="30"/>
  <c r="H240" i="30" s="1"/>
  <c r="G174" i="42"/>
  <c r="H174" i="42" s="1"/>
  <c r="G175" i="42"/>
  <c r="H175" i="42" s="1"/>
  <c r="E373" i="22"/>
  <c r="G373" i="22" s="1"/>
  <c r="H373" i="22" s="1"/>
  <c r="E281" i="2"/>
  <c r="E350" i="23"/>
  <c r="E277" i="31"/>
  <c r="G277" i="31" s="1"/>
  <c r="H277" i="31" s="1"/>
  <c r="E357" i="29"/>
  <c r="G357" i="29" s="1"/>
  <c r="H357" i="29" s="1"/>
  <c r="E365" i="30"/>
  <c r="G365" i="30" s="1"/>
  <c r="H365" i="30" s="1"/>
  <c r="E323" i="29"/>
  <c r="G323" i="29" s="1"/>
  <c r="H323" i="29" s="1"/>
  <c r="E284" i="29"/>
  <c r="G284" i="29" s="1"/>
  <c r="H284" i="29" s="1"/>
  <c r="E325" i="22"/>
  <c r="G325" i="22" s="1"/>
  <c r="H325" i="22" s="1"/>
  <c r="E365" i="23"/>
  <c r="E269" i="31"/>
  <c r="G269" i="31" s="1"/>
  <c r="H269" i="31" s="1"/>
  <c r="E356" i="30"/>
  <c r="G356" i="30" s="1"/>
  <c r="H356" i="30" s="1"/>
  <c r="E293" i="30"/>
  <c r="G293" i="30" s="1"/>
  <c r="H293" i="30" s="1"/>
  <c r="E333" i="24"/>
  <c r="G47" i="30"/>
  <c r="H47" i="30" s="1"/>
  <c r="E367" i="32"/>
  <c r="E333" i="30"/>
  <c r="G333" i="30" s="1"/>
  <c r="H333" i="30" s="1"/>
  <c r="E294" i="29"/>
  <c r="G294" i="29" s="1"/>
  <c r="H294" i="29" s="1"/>
  <c r="E36" i="30"/>
  <c r="E341" i="31"/>
  <c r="G341" i="31" s="1"/>
  <c r="H341" i="31" s="1"/>
  <c r="E10" i="29"/>
  <c r="G10" i="29" s="1"/>
  <c r="H10" i="29" s="1"/>
  <c r="E10" i="22"/>
  <c r="G10" i="22" s="1"/>
  <c r="H10" i="22" s="1"/>
  <c r="G261" i="42"/>
  <c r="H261" i="42" s="1"/>
  <c r="G204" i="42"/>
  <c r="H204" i="42" s="1"/>
  <c r="G157" i="22"/>
  <c r="H157" i="22" s="1"/>
  <c r="G12" i="22"/>
  <c r="H12" i="22" s="1"/>
  <c r="D229" i="32"/>
  <c r="E229" i="32" s="1"/>
  <c r="D229" i="23"/>
  <c r="E229" i="23" s="1"/>
  <c r="D229" i="30"/>
  <c r="E229" i="30" s="1"/>
  <c r="G229" i="30" s="1"/>
  <c r="H229" i="30" s="1"/>
  <c r="D229" i="31"/>
  <c r="E229" i="31" s="1"/>
  <c r="G229" i="31" s="1"/>
  <c r="H229" i="31" s="1"/>
  <c r="D229" i="2"/>
  <c r="E229" i="2" s="1"/>
  <c r="D229" i="22"/>
  <c r="E229" i="22" s="1"/>
  <c r="G229" i="22" s="1"/>
  <c r="H229" i="22" s="1"/>
  <c r="D229" i="24"/>
  <c r="E229" i="24" s="1"/>
  <c r="D229" i="29"/>
  <c r="E229" i="29" s="1"/>
  <c r="G229" i="29" s="1"/>
  <c r="H229" i="29" s="1"/>
  <c r="D197" i="32"/>
  <c r="E197" i="32" s="1"/>
  <c r="D197" i="23"/>
  <c r="E197" i="23" s="1"/>
  <c r="D197" i="30"/>
  <c r="E197" i="30" s="1"/>
  <c r="G197" i="30" s="1"/>
  <c r="H197" i="30" s="1"/>
  <c r="D197" i="29"/>
  <c r="D197" i="2"/>
  <c r="E197" i="2" s="1"/>
  <c r="D197" i="31"/>
  <c r="E197" i="31" s="1"/>
  <c r="G197" i="31" s="1"/>
  <c r="H197" i="31" s="1"/>
  <c r="D197" i="24"/>
  <c r="E197" i="24" s="1"/>
  <c r="D197" i="22"/>
  <c r="E197" i="22" s="1"/>
  <c r="E365" i="29"/>
  <c r="G365" i="29" s="1"/>
  <c r="H365" i="29" s="1"/>
  <c r="E195" i="29"/>
  <c r="G195" i="29" s="1"/>
  <c r="H195" i="29" s="1"/>
  <c r="E331" i="22"/>
  <c r="G331" i="22" s="1"/>
  <c r="H331" i="22" s="1"/>
  <c r="D253" i="24"/>
  <c r="E253" i="24" s="1"/>
  <c r="D253" i="30"/>
  <c r="D253" i="22"/>
  <c r="E253" i="22" s="1"/>
  <c r="G253" i="22" s="1"/>
  <c r="H253" i="22" s="1"/>
  <c r="D253" i="32"/>
  <c r="E253" i="32" s="1"/>
  <c r="D253" i="2"/>
  <c r="E253" i="2" s="1"/>
  <c r="D253" i="31"/>
  <c r="E253" i="31" s="1"/>
  <c r="G253" i="31" s="1"/>
  <c r="H253" i="31" s="1"/>
  <c r="D253" i="23"/>
  <c r="E253" i="23" s="1"/>
  <c r="D253" i="29"/>
  <c r="E253" i="29" s="1"/>
  <c r="G253" i="29" s="1"/>
  <c r="H253" i="29" s="1"/>
  <c r="D221" i="23"/>
  <c r="E221" i="23" s="1"/>
  <c r="D221" i="30"/>
  <c r="E221" i="30" s="1"/>
  <c r="G221" i="30" s="1"/>
  <c r="H221" i="30" s="1"/>
  <c r="D221" i="29"/>
  <c r="E221" i="29" s="1"/>
  <c r="G221" i="29" s="1"/>
  <c r="H221" i="29" s="1"/>
  <c r="D221" i="22"/>
  <c r="E221" i="22" s="1"/>
  <c r="G221" i="22" s="1"/>
  <c r="H221" i="22" s="1"/>
  <c r="D221" i="31"/>
  <c r="E221" i="31" s="1"/>
  <c r="G221" i="31" s="1"/>
  <c r="H221" i="31" s="1"/>
  <c r="D221" i="2"/>
  <c r="E221" i="2" s="1"/>
  <c r="D221" i="24"/>
  <c r="E221" i="24" s="1"/>
  <c r="D221" i="32"/>
  <c r="E221" i="32" s="1"/>
  <c r="E350" i="29"/>
  <c r="G350" i="29" s="1"/>
  <c r="H350" i="29" s="1"/>
  <c r="E277" i="22"/>
  <c r="G277" i="22" s="1"/>
  <c r="H277" i="22" s="1"/>
  <c r="E285" i="23"/>
  <c r="E195" i="30"/>
  <c r="G195" i="30" s="1"/>
  <c r="H195" i="30" s="1"/>
  <c r="E261" i="29"/>
  <c r="G261" i="29" s="1"/>
  <c r="H261" i="29" s="1"/>
  <c r="E285" i="31"/>
  <c r="G285" i="31" s="1"/>
  <c r="H285" i="31" s="1"/>
  <c r="D189" i="32"/>
  <c r="E189" i="32" s="1"/>
  <c r="D189" i="23"/>
  <c r="E189" i="23" s="1"/>
  <c r="D189" i="30"/>
  <c r="E189" i="30" s="1"/>
  <c r="G189" i="30" s="1"/>
  <c r="H189" i="30" s="1"/>
  <c r="D189" i="2"/>
  <c r="E189" i="2" s="1"/>
  <c r="D189" i="22"/>
  <c r="E189" i="22" s="1"/>
  <c r="G189" i="22" s="1"/>
  <c r="H189" i="22" s="1"/>
  <c r="D189" i="31"/>
  <c r="E189" i="31" s="1"/>
  <c r="G189" i="31" s="1"/>
  <c r="H189" i="31" s="1"/>
  <c r="D189" i="24"/>
  <c r="E189" i="24" s="1"/>
  <c r="D189" i="29"/>
  <c r="E189" i="29" s="1"/>
  <c r="G189" i="29" s="1"/>
  <c r="H189" i="29" s="1"/>
  <c r="D245" i="30"/>
  <c r="E245" i="30" s="1"/>
  <c r="G245" i="30" s="1"/>
  <c r="H245" i="30" s="1"/>
  <c r="D245" i="22"/>
  <c r="E245" i="22" s="1"/>
  <c r="G245" i="22" s="1"/>
  <c r="H245" i="22" s="1"/>
  <c r="D245" i="32"/>
  <c r="E245" i="32" s="1"/>
  <c r="D245" i="24"/>
  <c r="E245" i="24" s="1"/>
  <c r="D245" i="29"/>
  <c r="E245" i="29" s="1"/>
  <c r="G245" i="29" s="1"/>
  <c r="H245" i="29" s="1"/>
  <c r="D245" i="2"/>
  <c r="E245" i="2" s="1"/>
  <c r="D245" i="23"/>
  <c r="E245" i="23" s="1"/>
  <c r="D245" i="31"/>
  <c r="D213" i="31"/>
  <c r="E213" i="31" s="1"/>
  <c r="G213" i="31" s="1"/>
  <c r="H213" i="31" s="1"/>
  <c r="D213" i="32"/>
  <c r="E213" i="32" s="1"/>
  <c r="D213" i="23"/>
  <c r="E213" i="23" s="1"/>
  <c r="D213" i="30"/>
  <c r="E213" i="30" s="1"/>
  <c r="G213" i="30" s="1"/>
  <c r="H213" i="30" s="1"/>
  <c r="D213" i="22"/>
  <c r="D213" i="2"/>
  <c r="E213" i="2" s="1"/>
  <c r="D213" i="29"/>
  <c r="E213" i="29" s="1"/>
  <c r="G213" i="29" s="1"/>
  <c r="H213" i="29" s="1"/>
  <c r="D213" i="24"/>
  <c r="E213" i="24" s="1"/>
  <c r="E261" i="30"/>
  <c r="G261" i="30" s="1"/>
  <c r="H261" i="30" s="1"/>
  <c r="E371" i="31"/>
  <c r="G371" i="31" s="1"/>
  <c r="H371" i="31" s="1"/>
  <c r="E350" i="30"/>
  <c r="G350" i="30" s="1"/>
  <c r="H350" i="30" s="1"/>
  <c r="E277" i="32"/>
  <c r="E357" i="30"/>
  <c r="G357" i="30" s="1"/>
  <c r="H357" i="30" s="1"/>
  <c r="E373" i="31"/>
  <c r="G373" i="31" s="1"/>
  <c r="H373" i="31" s="1"/>
  <c r="E346" i="23"/>
  <c r="D237" i="32"/>
  <c r="E237" i="32" s="1"/>
  <c r="D237" i="23"/>
  <c r="E237" i="23" s="1"/>
  <c r="D237" i="30"/>
  <c r="E237" i="30" s="1"/>
  <c r="G237" i="30" s="1"/>
  <c r="H237" i="30" s="1"/>
  <c r="D237" i="24"/>
  <c r="E237" i="24" s="1"/>
  <c r="D237" i="31"/>
  <c r="E237" i="31" s="1"/>
  <c r="G237" i="31" s="1"/>
  <c r="H237" i="31" s="1"/>
  <c r="D237" i="2"/>
  <c r="E237" i="2" s="1"/>
  <c r="D237" i="29"/>
  <c r="E237" i="29" s="1"/>
  <c r="G237" i="29" s="1"/>
  <c r="H237" i="29" s="1"/>
  <c r="D237" i="22"/>
  <c r="E237" i="22" s="1"/>
  <c r="G237" i="22" s="1"/>
  <c r="H237" i="22" s="1"/>
  <c r="D205" i="32"/>
  <c r="E205" i="32" s="1"/>
  <c r="D205" i="23"/>
  <c r="E205" i="23" s="1"/>
  <c r="D205" i="30"/>
  <c r="E205" i="30" s="1"/>
  <c r="G205" i="30" s="1"/>
  <c r="H205" i="30" s="1"/>
  <c r="D205" i="2"/>
  <c r="E205" i="2" s="1"/>
  <c r="D205" i="31"/>
  <c r="E205" i="31" s="1"/>
  <c r="G205" i="31" s="1"/>
  <c r="H205" i="31" s="1"/>
  <c r="D205" i="29"/>
  <c r="E205" i="29" s="1"/>
  <c r="G205" i="29" s="1"/>
  <c r="H205" i="29" s="1"/>
  <c r="D205" i="22"/>
  <c r="E205" i="22" s="1"/>
  <c r="G205" i="22" s="1"/>
  <c r="H205" i="22" s="1"/>
  <c r="D205" i="24"/>
  <c r="E205" i="24" s="1"/>
  <c r="E197" i="29"/>
  <c r="G197" i="29" s="1"/>
  <c r="H197" i="29" s="1"/>
  <c r="E253" i="30"/>
  <c r="G253" i="30" s="1"/>
  <c r="H253" i="30" s="1"/>
  <c r="E293" i="22"/>
  <c r="G293" i="22" s="1"/>
  <c r="H293" i="22" s="1"/>
  <c r="E333" i="2"/>
  <c r="E261" i="22"/>
  <c r="G261" i="22" s="1"/>
  <c r="H261" i="22" s="1"/>
  <c r="E213" i="22"/>
  <c r="G213" i="22" s="1"/>
  <c r="H213" i="22" s="1"/>
  <c r="E245" i="31"/>
  <c r="G245" i="31" s="1"/>
  <c r="H245" i="31" s="1"/>
  <c r="E293" i="29"/>
  <c r="G293" i="29" s="1"/>
  <c r="H293" i="29" s="1"/>
  <c r="E373" i="30"/>
  <c r="G373" i="30" s="1"/>
  <c r="H373" i="30" s="1"/>
  <c r="G45" i="42"/>
  <c r="H45" i="42"/>
  <c r="G283" i="42"/>
  <c r="H283" i="42" s="1"/>
  <c r="G71" i="22"/>
  <c r="H71" i="22" s="1"/>
  <c r="G369" i="42"/>
  <c r="H369" i="42" s="1"/>
  <c r="G355" i="42"/>
  <c r="H355" i="42" s="1"/>
  <c r="G103" i="30"/>
  <c r="H103" i="30" s="1"/>
  <c r="E291" i="31"/>
  <c r="G291" i="31" s="1"/>
  <c r="H291" i="31" s="1"/>
  <c r="E360" i="23"/>
  <c r="E68" i="2"/>
  <c r="G257" i="42"/>
  <c r="H257" i="42" s="1"/>
  <c r="E363" i="2"/>
  <c r="E360" i="2"/>
  <c r="E379" i="29"/>
  <c r="G379" i="29" s="1"/>
  <c r="H379" i="29" s="1"/>
  <c r="E68" i="32"/>
  <c r="E371" i="23"/>
  <c r="E379" i="32"/>
  <c r="D3" i="2"/>
  <c r="E3" i="2" s="1"/>
  <c r="D3" i="24"/>
  <c r="E3" i="24" s="1"/>
  <c r="G3" i="24" s="1"/>
  <c r="D3" i="29"/>
  <c r="E3" i="29" s="1"/>
  <c r="G3" i="29" s="1"/>
  <c r="H3" i="29" s="1"/>
  <c r="D3" i="31"/>
  <c r="E3" i="31" s="1"/>
  <c r="G3" i="31" s="1"/>
  <c r="H3" i="31" s="1"/>
  <c r="D3" i="23"/>
  <c r="E3" i="23" s="1"/>
  <c r="D3" i="30"/>
  <c r="E3" i="30" s="1"/>
  <c r="G3" i="30" s="1"/>
  <c r="H3" i="30" s="1"/>
  <c r="D3" i="32"/>
  <c r="E3" i="32" s="1"/>
  <c r="D3" i="22"/>
  <c r="E3" i="22" s="1"/>
  <c r="G3" i="22" s="1"/>
  <c r="H3" i="22" s="1"/>
  <c r="E307" i="30"/>
  <c r="G307" i="30" s="1"/>
  <c r="H307" i="30" s="1"/>
  <c r="E331" i="30"/>
  <c r="G331" i="30" s="1"/>
  <c r="H331" i="30" s="1"/>
  <c r="G53" i="30"/>
  <c r="H53" i="30" s="1"/>
  <c r="E60" i="32"/>
  <c r="E275" i="24"/>
  <c r="E331" i="2"/>
  <c r="E68" i="30"/>
  <c r="G68" i="30" s="1"/>
  <c r="H68" i="30" s="1"/>
  <c r="E10" i="31"/>
  <c r="G10" i="31" s="1"/>
  <c r="H10" i="31" s="1"/>
  <c r="G6" i="30"/>
  <c r="H6" i="30" s="1"/>
  <c r="G324" i="42"/>
  <c r="H324" i="42" s="1"/>
  <c r="G268" i="42"/>
  <c r="H268" i="42" s="1"/>
  <c r="G152" i="24"/>
  <c r="H152" i="24" s="1"/>
  <c r="Z54" i="14" l="1"/>
  <c r="Z57" i="14"/>
  <c r="X74" i="14"/>
  <c r="X67" i="14"/>
  <c r="X71" i="14" s="1"/>
  <c r="X57" i="14"/>
  <c r="X54" i="14"/>
  <c r="BH96" i="40"/>
  <c r="W97" i="40"/>
  <c r="W57" i="14"/>
  <c r="W54" i="14"/>
  <c r="W74" i="14"/>
  <c r="W67" i="14"/>
  <c r="W71" i="14" s="1"/>
  <c r="F54" i="14"/>
  <c r="F74" i="14"/>
  <c r="F57" i="14"/>
  <c r="F67" i="14"/>
  <c r="F71" i="14" s="1"/>
  <c r="HR54" i="14"/>
  <c r="HR57" i="14"/>
  <c r="T54" i="14"/>
  <c r="T74" i="14"/>
  <c r="T57" i="14"/>
  <c r="T67" i="14"/>
  <c r="T71" i="14" s="1"/>
  <c r="BN81" i="40"/>
  <c r="BM81" i="40"/>
  <c r="BN95" i="40"/>
  <c r="BM95" i="40"/>
  <c r="S57" i="14"/>
  <c r="S74" i="14"/>
  <c r="S67" i="14"/>
  <c r="S71" i="14" s="1"/>
  <c r="S54" i="14"/>
  <c r="W83" i="40"/>
  <c r="BH82" i="40"/>
  <c r="N67" i="14"/>
  <c r="N71" i="14" s="1"/>
  <c r="N57" i="14"/>
  <c r="N54" i="14"/>
  <c r="N74" i="14"/>
  <c r="AW100" i="40"/>
  <c r="BF100" i="40" s="1"/>
  <c r="Z101" i="40"/>
  <c r="B67" i="14"/>
  <c r="B71" i="14" s="1"/>
  <c r="B54" i="14"/>
  <c r="B74" i="14"/>
  <c r="B57" i="14"/>
  <c r="BF99" i="40"/>
  <c r="AH100" i="40"/>
  <c r="BB99" i="40"/>
  <c r="J57" i="14"/>
  <c r="J67" i="14"/>
  <c r="J71" i="14" s="1"/>
  <c r="J54" i="14"/>
  <c r="J74" i="14"/>
  <c r="K67" i="14"/>
  <c r="K71" i="14" s="1"/>
  <c r="K57" i="14"/>
  <c r="K54" i="14"/>
  <c r="K74" i="14"/>
  <c r="G36" i="30"/>
  <c r="H36" i="30" s="1"/>
  <c r="G197" i="22"/>
  <c r="H197" i="22" s="1"/>
  <c r="H11" i="24"/>
  <c r="G86" i="24"/>
  <c r="H86" i="24" s="1"/>
  <c r="G200" i="24"/>
  <c r="H200" i="24" s="1"/>
  <c r="G169" i="24"/>
  <c r="H169" i="24" s="1"/>
  <c r="G7" i="24"/>
  <c r="H7" i="24" s="1"/>
  <c r="G96" i="24"/>
  <c r="H96" i="24" s="1"/>
  <c r="G45" i="24"/>
  <c r="H45" i="24" s="1"/>
  <c r="G248" i="24"/>
  <c r="H248" i="24" s="1"/>
  <c r="G95" i="24"/>
  <c r="H95" i="24" s="1"/>
  <c r="G261" i="24"/>
  <c r="H261" i="24" s="1"/>
  <c r="G91" i="24"/>
  <c r="H91" i="24" s="1"/>
  <c r="G58" i="24"/>
  <c r="H58" i="24" s="1"/>
  <c r="G22" i="24"/>
  <c r="H22" i="24" s="1"/>
  <c r="G227" i="24"/>
  <c r="H227" i="24" s="1"/>
  <c r="G234" i="24"/>
  <c r="H234" i="24" s="1"/>
  <c r="G372" i="24"/>
  <c r="H372" i="24" s="1"/>
  <c r="G243" i="24"/>
  <c r="H243" i="24" s="1"/>
  <c r="G336" i="24"/>
  <c r="H336" i="24" s="1"/>
  <c r="G345" i="24"/>
  <c r="H345" i="24" s="1"/>
  <c r="G340" i="24"/>
  <c r="H340" i="24" s="1"/>
  <c r="G52" i="24"/>
  <c r="H52" i="24" s="1"/>
  <c r="G231" i="24"/>
  <c r="H231" i="24" s="1"/>
  <c r="G294" i="24"/>
  <c r="H294" i="24" s="1"/>
  <c r="G114" i="24"/>
  <c r="H114" i="24" s="1"/>
  <c r="G93" i="24"/>
  <c r="H93" i="24" s="1"/>
  <c r="G14" i="24"/>
  <c r="H14" i="24" s="1"/>
  <c r="G198" i="24"/>
  <c r="H198" i="24" s="1"/>
  <c r="G212" i="24"/>
  <c r="H212" i="24" s="1"/>
  <c r="G147" i="24"/>
  <c r="H147" i="24" s="1"/>
  <c r="G268" i="24"/>
  <c r="H268" i="24" s="1"/>
  <c r="G104" i="24"/>
  <c r="H104" i="24" s="1"/>
  <c r="G232" i="24"/>
  <c r="H232" i="24" s="1"/>
  <c r="G333" i="24"/>
  <c r="H333" i="24" s="1"/>
  <c r="G72" i="24"/>
  <c r="H72" i="24" s="1"/>
  <c r="G252" i="24"/>
  <c r="H252" i="24" s="1"/>
  <c r="G112" i="24"/>
  <c r="H112" i="24" s="1"/>
  <c r="G188" i="24"/>
  <c r="H188" i="24" s="1"/>
  <c r="G264" i="24"/>
  <c r="H264" i="24" s="1"/>
  <c r="G270" i="24"/>
  <c r="H270" i="24" s="1"/>
  <c r="G322" i="24"/>
  <c r="H322" i="24" s="1"/>
  <c r="G116" i="24"/>
  <c r="H116" i="24" s="1"/>
  <c r="G27" i="24"/>
  <c r="H27" i="24" s="1"/>
  <c r="G8" i="24"/>
  <c r="H8" i="24" s="1"/>
  <c r="G285" i="24"/>
  <c r="H285" i="24" s="1"/>
  <c r="G206" i="24"/>
  <c r="H206" i="24" s="1"/>
  <c r="G221" i="24"/>
  <c r="H221" i="24" s="1"/>
  <c r="G6" i="24"/>
  <c r="H6" i="24" s="1"/>
  <c r="G321" i="24"/>
  <c r="H321" i="24" s="1"/>
  <c r="G296" i="24"/>
  <c r="H296" i="24" s="1"/>
  <c r="G132" i="24"/>
  <c r="H132" i="24" s="1"/>
  <c r="G307" i="24"/>
  <c r="H307" i="24" s="1"/>
  <c r="G347" i="24"/>
  <c r="H347" i="24" s="1"/>
  <c r="G371" i="24"/>
  <c r="H371" i="24" s="1"/>
  <c r="G84" i="24"/>
  <c r="H84" i="24" s="1"/>
  <c r="G277" i="24"/>
  <c r="H277" i="24" s="1"/>
  <c r="G352" i="24"/>
  <c r="H352" i="24" s="1"/>
  <c r="G139" i="24"/>
  <c r="H139" i="24" s="1"/>
  <c r="G26" i="24"/>
  <c r="H26" i="24" s="1"/>
  <c r="G164" i="24"/>
  <c r="H164" i="24" s="1"/>
  <c r="G297" i="24"/>
  <c r="H297" i="24" s="1"/>
  <c r="G145" i="24"/>
  <c r="H145" i="24" s="1"/>
  <c r="G357" i="24"/>
  <c r="H357" i="24" s="1"/>
  <c r="G291" i="24"/>
  <c r="H291" i="24" s="1"/>
  <c r="G67" i="24"/>
  <c r="H67" i="24" s="1"/>
  <c r="G196" i="24"/>
  <c r="H196" i="24" s="1"/>
  <c r="G65" i="24"/>
  <c r="H65" i="24" s="1"/>
  <c r="G276" i="24"/>
  <c r="H276" i="24" s="1"/>
  <c r="G315" i="24"/>
  <c r="H315" i="24" s="1"/>
  <c r="G64" i="24"/>
  <c r="H64" i="24" s="1"/>
  <c r="G210" i="24"/>
  <c r="H210" i="24" s="1"/>
  <c r="G37" i="24"/>
  <c r="H37" i="24" s="1"/>
  <c r="G51" i="24"/>
  <c r="H51" i="24" s="1"/>
  <c r="G71" i="24"/>
  <c r="H71" i="24" s="1"/>
  <c r="G179" i="24"/>
  <c r="H179" i="24" s="1"/>
  <c r="G121" i="24"/>
  <c r="H121" i="24" s="1"/>
  <c r="G97" i="24"/>
  <c r="H97" i="24" s="1"/>
  <c r="G155" i="24"/>
  <c r="H155" i="24" s="1"/>
  <c r="G245" i="24"/>
  <c r="H245" i="24" s="1"/>
  <c r="G43" i="24"/>
  <c r="H43" i="24" s="1"/>
  <c r="G374" i="24"/>
  <c r="H374" i="24" s="1"/>
  <c r="G81" i="24"/>
  <c r="H81" i="24" s="1"/>
  <c r="G310" i="24"/>
  <c r="H310" i="24" s="1"/>
  <c r="G327" i="24"/>
  <c r="H327" i="24" s="1"/>
  <c r="G191" i="24"/>
  <c r="H191" i="24" s="1"/>
  <c r="G75" i="24"/>
  <c r="H75" i="24" s="1"/>
  <c r="G373" i="24"/>
  <c r="H373" i="24" s="1"/>
  <c r="G260" i="24"/>
  <c r="H260" i="24" s="1"/>
  <c r="G331" i="24"/>
  <c r="H331" i="24" s="1"/>
  <c r="G47" i="24"/>
  <c r="H47" i="24" s="1"/>
  <c r="G153" i="24"/>
  <c r="H153" i="24" s="1"/>
  <c r="G338" i="24"/>
  <c r="H338" i="24" s="1"/>
  <c r="G76" i="24"/>
  <c r="H76" i="24" s="1"/>
  <c r="G105" i="24"/>
  <c r="H105" i="24" s="1"/>
  <c r="G204" i="24"/>
  <c r="H204" i="24" s="1"/>
  <c r="G28" i="24"/>
  <c r="H28" i="24" s="1"/>
  <c r="G302" i="24"/>
  <c r="H302" i="24" s="1"/>
  <c r="G102" i="24"/>
  <c r="H102" i="24" s="1"/>
  <c r="G13" i="24"/>
  <c r="H13" i="24" s="1"/>
  <c r="G306" i="24"/>
  <c r="H306" i="24" s="1"/>
  <c r="G141" i="24"/>
  <c r="H141" i="24" s="1"/>
  <c r="G168" i="24"/>
  <c r="H168" i="24" s="1"/>
  <c r="G166" i="24"/>
  <c r="H166" i="24" s="1"/>
  <c r="H15" i="24"/>
  <c r="G299" i="24"/>
  <c r="H299" i="24" s="1"/>
  <c r="G329" i="24"/>
  <c r="H329" i="24" s="1"/>
  <c r="G351" i="24"/>
  <c r="H351" i="24" s="1"/>
  <c r="G162" i="24"/>
  <c r="H162" i="24" s="1"/>
  <c r="G323" i="24"/>
  <c r="H323" i="24" s="1"/>
  <c r="G269" i="24"/>
  <c r="H269" i="24" s="1"/>
  <c r="G151" i="24"/>
  <c r="H151" i="24" s="1"/>
  <c r="G237" i="24"/>
  <c r="H237" i="24" s="1"/>
  <c r="G134" i="24"/>
  <c r="H134" i="24" s="1"/>
  <c r="G385" i="24"/>
  <c r="H385" i="24" s="1"/>
  <c r="G36" i="24"/>
  <c r="H36" i="24" s="1"/>
  <c r="G262" i="24"/>
  <c r="H262" i="24" s="1"/>
  <c r="G376" i="24"/>
  <c r="H376" i="24" s="1"/>
  <c r="G148" i="24"/>
  <c r="H148" i="24" s="1"/>
  <c r="G80" i="24"/>
  <c r="H80" i="24" s="1"/>
  <c r="G235" i="24"/>
  <c r="H235" i="24" s="1"/>
  <c r="G111" i="24"/>
  <c r="H111" i="24" s="1"/>
  <c r="G201" i="24"/>
  <c r="H201" i="24" s="1"/>
  <c r="G123" i="24"/>
  <c r="H123" i="24" s="1"/>
  <c r="G255" i="24"/>
  <c r="H255" i="24" s="1"/>
  <c r="G185" i="24"/>
  <c r="H185" i="24" s="1"/>
  <c r="G274" i="24"/>
  <c r="H274" i="24" s="1"/>
  <c r="G120" i="24"/>
  <c r="H120" i="24" s="1"/>
  <c r="G281" i="24"/>
  <c r="H281" i="24" s="1"/>
  <c r="G85" i="24"/>
  <c r="H85" i="24" s="1"/>
  <c r="G318" i="24"/>
  <c r="H318" i="24" s="1"/>
  <c r="G301" i="24"/>
  <c r="H301" i="24" s="1"/>
  <c r="G311" i="24"/>
  <c r="H311" i="24" s="1"/>
  <c r="G381" i="24"/>
  <c r="H381" i="24" s="1"/>
  <c r="G21" i="24"/>
  <c r="H21" i="24" s="1"/>
  <c r="G353" i="24"/>
  <c r="H353" i="24" s="1"/>
  <c r="G272" i="24"/>
  <c r="H272" i="24" s="1"/>
  <c r="G107" i="24"/>
  <c r="H107" i="24" s="1"/>
  <c r="G295" i="24"/>
  <c r="H295" i="24" s="1"/>
  <c r="G110" i="24"/>
  <c r="H110" i="24" s="1"/>
  <c r="G178" i="24"/>
  <c r="H178" i="24" s="1"/>
  <c r="G230" i="24"/>
  <c r="H230" i="24" s="1"/>
  <c r="G256" i="24"/>
  <c r="H256" i="24" s="1"/>
  <c r="G386" i="24"/>
  <c r="H386" i="24" s="1"/>
  <c r="G77" i="24"/>
  <c r="H77" i="24" s="1"/>
  <c r="G313" i="24"/>
  <c r="H313" i="24" s="1"/>
  <c r="G205" i="24"/>
  <c r="H205" i="24" s="1"/>
  <c r="G70" i="24"/>
  <c r="H70" i="24" s="1"/>
  <c r="G16" i="24"/>
  <c r="H16" i="24" s="1"/>
  <c r="G350" i="24"/>
  <c r="H350" i="24" s="1"/>
  <c r="G89" i="24"/>
  <c r="H89" i="24" s="1"/>
  <c r="G10" i="24"/>
  <c r="H10" i="24" s="1"/>
  <c r="G167" i="24"/>
  <c r="H167" i="24" s="1"/>
  <c r="G382" i="24"/>
  <c r="H382" i="24" s="1"/>
  <c r="G140" i="24"/>
  <c r="H140" i="24" s="1"/>
  <c r="G98" i="24"/>
  <c r="H98" i="24" s="1"/>
  <c r="G273" i="24"/>
  <c r="H273" i="24" s="1"/>
  <c r="G17" i="24"/>
  <c r="H17" i="24" s="1"/>
  <c r="G59" i="24"/>
  <c r="H59" i="24" s="1"/>
  <c r="G368" i="24"/>
  <c r="H368" i="24" s="1"/>
  <c r="G183" i="24"/>
  <c r="H183" i="24" s="1"/>
  <c r="G378" i="24"/>
  <c r="H378" i="24" s="1"/>
  <c r="G125" i="24"/>
  <c r="H125" i="24" s="1"/>
  <c r="G44" i="24"/>
  <c r="H44" i="24" s="1"/>
  <c r="G290" i="24"/>
  <c r="H290" i="24" s="1"/>
  <c r="G314" i="24"/>
  <c r="H314" i="24" s="1"/>
  <c r="G380" i="24"/>
  <c r="H380" i="24" s="1"/>
  <c r="G349" i="24"/>
  <c r="H349" i="24" s="1"/>
  <c r="G356" i="24"/>
  <c r="H356" i="24" s="1"/>
  <c r="G186" i="24"/>
  <c r="H186" i="24" s="1"/>
  <c r="G339" i="24"/>
  <c r="H339" i="24" s="1"/>
  <c r="G293" i="24"/>
  <c r="H293" i="24" s="1"/>
  <c r="G377" i="24"/>
  <c r="H377" i="24" s="1"/>
  <c r="G175" i="24"/>
  <c r="H175" i="24" s="1"/>
  <c r="G194" i="24"/>
  <c r="H194" i="24" s="1"/>
  <c r="G39" i="24"/>
  <c r="H39" i="24" s="1"/>
  <c r="G78" i="24"/>
  <c r="H78" i="24" s="1"/>
  <c r="G100" i="24"/>
  <c r="H100" i="24" s="1"/>
  <c r="G253" i="24"/>
  <c r="H253" i="24" s="1"/>
  <c r="G303" i="24"/>
  <c r="H303" i="24" s="1"/>
  <c r="G316" i="24"/>
  <c r="H316" i="24" s="1"/>
  <c r="G40" i="24"/>
  <c r="H40" i="24" s="1"/>
  <c r="G207" i="24"/>
  <c r="H207" i="24" s="1"/>
  <c r="G361" i="24"/>
  <c r="H361" i="24" s="1"/>
  <c r="G355" i="24"/>
  <c r="H355" i="24" s="1"/>
  <c r="G35" i="24"/>
  <c r="H35" i="24" s="1"/>
  <c r="G68" i="24"/>
  <c r="H68" i="24" s="1"/>
  <c r="G133" i="24"/>
  <c r="H133" i="24" s="1"/>
  <c r="H3" i="24"/>
  <c r="G383" i="24"/>
  <c r="H383" i="24" s="1"/>
  <c r="G216" i="24"/>
  <c r="H216" i="24" s="1"/>
  <c r="G113" i="24"/>
  <c r="H113" i="24" s="1"/>
  <c r="G218" i="24"/>
  <c r="H218" i="24" s="1"/>
  <c r="G106" i="24"/>
  <c r="H106" i="24" s="1"/>
  <c r="G124" i="24"/>
  <c r="H124" i="24" s="1"/>
  <c r="G184" i="24"/>
  <c r="H184" i="24" s="1"/>
  <c r="G344" i="24"/>
  <c r="H344" i="24" s="1"/>
  <c r="G90" i="24"/>
  <c r="H90" i="24" s="1"/>
  <c r="G23" i="24"/>
  <c r="H23" i="24" s="1"/>
  <c r="G251" i="24"/>
  <c r="H251" i="24" s="1"/>
  <c r="G54" i="24"/>
  <c r="H54" i="24" s="1"/>
  <c r="G332" i="24"/>
  <c r="H332" i="24" s="1"/>
  <c r="G176" i="24"/>
  <c r="H176" i="24" s="1"/>
  <c r="G195" i="24"/>
  <c r="H195" i="24" s="1"/>
  <c r="G358" i="24"/>
  <c r="H358" i="24" s="1"/>
  <c r="G61" i="24"/>
  <c r="H61" i="24" s="1"/>
  <c r="G247" i="24"/>
  <c r="H247" i="24" s="1"/>
  <c r="G254" i="24"/>
  <c r="H254" i="24" s="1"/>
  <c r="G337" i="24"/>
  <c r="H337" i="24" s="1"/>
  <c r="G53" i="24"/>
  <c r="H53" i="24" s="1"/>
  <c r="G267" i="24"/>
  <c r="H267" i="24" s="1"/>
  <c r="G308" i="24"/>
  <c r="H308" i="24" s="1"/>
  <c r="G278" i="24"/>
  <c r="H278" i="24" s="1"/>
  <c r="G158" i="24"/>
  <c r="H158" i="24" s="1"/>
  <c r="G49" i="24"/>
  <c r="H49" i="24" s="1"/>
  <c r="G202" i="24"/>
  <c r="H202" i="24" s="1"/>
  <c r="G170" i="24"/>
  <c r="H170" i="24" s="1"/>
  <c r="G223" i="24"/>
  <c r="H223" i="24" s="1"/>
  <c r="G341" i="24"/>
  <c r="H341" i="24" s="1"/>
  <c r="G109" i="24"/>
  <c r="H109" i="24" s="1"/>
  <c r="G222" i="24"/>
  <c r="H222" i="24" s="1"/>
  <c r="G375" i="24"/>
  <c r="H375" i="24" s="1"/>
  <c r="G150" i="24"/>
  <c r="H150" i="24" s="1"/>
  <c r="G108" i="24"/>
  <c r="H108" i="24" s="1"/>
  <c r="G99" i="24"/>
  <c r="H99" i="24" s="1"/>
  <c r="G30" i="24"/>
  <c r="H30" i="24" s="1"/>
  <c r="G258" i="24"/>
  <c r="H258" i="24" s="1"/>
  <c r="G149" i="24"/>
  <c r="H149" i="24" s="1"/>
  <c r="G33" i="24"/>
  <c r="H33" i="24" s="1"/>
  <c r="G305" i="24"/>
  <c r="H305" i="24" s="1"/>
  <c r="G228" i="24"/>
  <c r="H228" i="24" s="1"/>
  <c r="G31" i="24"/>
  <c r="H31" i="24" s="1"/>
  <c r="G304" i="24"/>
  <c r="H304" i="24" s="1"/>
  <c r="G173" i="24"/>
  <c r="H173" i="24" s="1"/>
  <c r="G284" i="24"/>
  <c r="H284" i="24" s="1"/>
  <c r="G42" i="24"/>
  <c r="H42" i="24" s="1"/>
  <c r="G163" i="24"/>
  <c r="H163" i="24" s="1"/>
  <c r="G203" i="24"/>
  <c r="H203" i="24" s="1"/>
  <c r="G257" i="24"/>
  <c r="H257" i="24" s="1"/>
  <c r="G160" i="24"/>
  <c r="H160" i="24" s="1"/>
  <c r="G144" i="24"/>
  <c r="H144" i="24" s="1"/>
  <c r="G103" i="24"/>
  <c r="H103" i="24" s="1"/>
  <c r="G129" i="24"/>
  <c r="H129" i="24" s="1"/>
  <c r="G265" i="24"/>
  <c r="H265" i="24" s="1"/>
  <c r="G66" i="24"/>
  <c r="H66" i="24" s="1"/>
  <c r="G9" i="24"/>
  <c r="H9" i="24" s="1"/>
  <c r="G263" i="24"/>
  <c r="H263" i="24" s="1"/>
  <c r="G62" i="24"/>
  <c r="H62" i="24" s="1"/>
  <c r="G122" i="24"/>
  <c r="H122" i="24" s="1"/>
  <c r="G128" i="24"/>
  <c r="H128" i="24" s="1"/>
  <c r="G364" i="24"/>
  <c r="H364" i="24" s="1"/>
  <c r="G238" i="24"/>
  <c r="H238" i="24" s="1"/>
  <c r="G55" i="24"/>
  <c r="H55" i="24" s="1"/>
  <c r="G94" i="24"/>
  <c r="H94" i="24" s="1"/>
  <c r="G192" i="24"/>
  <c r="H192" i="24" s="1"/>
  <c r="G242" i="24"/>
  <c r="H242" i="24" s="1"/>
  <c r="G342" i="24"/>
  <c r="H342" i="24" s="1"/>
  <c r="G366" i="24"/>
  <c r="H366" i="24" s="1"/>
  <c r="G174" i="24"/>
  <c r="H174" i="24" s="1"/>
  <c r="G326" i="24"/>
  <c r="H326" i="24" s="1"/>
  <c r="G240" i="24"/>
  <c r="H240" i="24" s="1"/>
  <c r="G224" i="24"/>
  <c r="H224" i="24" s="1"/>
  <c r="G249" i="24"/>
  <c r="H249" i="24" s="1"/>
  <c r="G292" i="24"/>
  <c r="H292" i="24" s="1"/>
  <c r="G286" i="24"/>
  <c r="H286" i="24" s="1"/>
  <c r="G324" i="24"/>
  <c r="H324" i="24" s="1"/>
  <c r="G346" i="24"/>
  <c r="H346" i="24" s="1"/>
  <c r="G159" i="24"/>
  <c r="H159" i="24" s="1"/>
  <c r="G187" i="24"/>
  <c r="H187" i="24" s="1"/>
  <c r="G25" i="24"/>
  <c r="H25" i="24" s="1"/>
  <c r="G146" i="24"/>
  <c r="H146" i="24" s="1"/>
  <c r="G244" i="24"/>
  <c r="H244" i="24" s="1"/>
  <c r="G317" i="24"/>
  <c r="H317" i="24" s="1"/>
  <c r="G362" i="24"/>
  <c r="H362" i="24" s="1"/>
  <c r="G282" i="24"/>
  <c r="H282" i="24" s="1"/>
  <c r="G289" i="24"/>
  <c r="H289" i="24" s="1"/>
  <c r="G19" i="24"/>
  <c r="H19" i="24" s="1"/>
  <c r="G12" i="24"/>
  <c r="H12" i="24" s="1"/>
  <c r="G171" i="24"/>
  <c r="H171" i="24" s="1"/>
  <c r="G41" i="24"/>
  <c r="H41" i="24" s="1"/>
  <c r="G229" i="24"/>
  <c r="H229" i="24" s="1"/>
  <c r="G370" i="24"/>
  <c r="H370" i="24" s="1"/>
  <c r="G34" i="24"/>
  <c r="H34" i="24" s="1"/>
  <c r="G115" i="24"/>
  <c r="H115" i="24" s="1"/>
  <c r="G312" i="24"/>
  <c r="H312" i="24" s="1"/>
  <c r="G298" i="24"/>
  <c r="H298" i="24" s="1"/>
  <c r="G325" i="24"/>
  <c r="H325" i="24" s="1"/>
  <c r="G180" i="24"/>
  <c r="H180" i="24" s="1"/>
  <c r="G137" i="24"/>
  <c r="H137" i="24" s="1"/>
  <c r="G379" i="24"/>
  <c r="H379" i="24" s="1"/>
  <c r="G48" i="24"/>
  <c r="H48" i="24" s="1"/>
  <c r="G384" i="24"/>
  <c r="H384" i="24" s="1"/>
  <c r="G190" i="24"/>
  <c r="H190" i="24" s="1"/>
  <c r="G154" i="24"/>
  <c r="H154" i="24" s="1"/>
  <c r="G239" i="24"/>
  <c r="H239" i="24" s="1"/>
  <c r="G69" i="24"/>
  <c r="H69" i="24" s="1"/>
  <c r="G225" i="24"/>
  <c r="H225" i="24" s="1"/>
  <c r="G20" i="24"/>
  <c r="H20" i="24" s="1"/>
  <c r="G283" i="24"/>
  <c r="H283" i="24" s="1"/>
  <c r="G117" i="24"/>
  <c r="H117" i="24" s="1"/>
  <c r="G57" i="24"/>
  <c r="H57" i="24" s="1"/>
  <c r="G24" i="24"/>
  <c r="H24" i="24" s="1"/>
  <c r="G127" i="24"/>
  <c r="H127" i="24" s="1"/>
  <c r="G266" i="24"/>
  <c r="H266" i="24" s="1"/>
  <c r="G226" i="24"/>
  <c r="H226" i="24" s="1"/>
  <c r="G88" i="24"/>
  <c r="H88" i="24" s="1"/>
  <c r="G300" i="24"/>
  <c r="H300" i="24" s="1"/>
  <c r="G328" i="24"/>
  <c r="H328" i="24" s="1"/>
  <c r="G18" i="24"/>
  <c r="H18" i="24" s="1"/>
  <c r="G348" i="24"/>
  <c r="H348" i="24" s="1"/>
  <c r="G193" i="24"/>
  <c r="H193" i="24" s="1"/>
  <c r="G217" i="24"/>
  <c r="H217" i="24" s="1"/>
  <c r="G101" i="24"/>
  <c r="H101" i="24" s="1"/>
  <c r="G63" i="24"/>
  <c r="H63" i="24" s="1"/>
  <c r="G215" i="24"/>
  <c r="H215" i="24" s="1"/>
  <c r="G118" i="24"/>
  <c r="H118" i="24" s="1"/>
  <c r="G271" i="24"/>
  <c r="H271" i="24" s="1"/>
  <c r="G136" i="24"/>
  <c r="H136" i="24" s="1"/>
  <c r="H5" i="24"/>
  <c r="G246" i="24"/>
  <c r="H246" i="24" s="1"/>
  <c r="G343" i="24"/>
  <c r="H343" i="24" s="1"/>
  <c r="G29" i="24"/>
  <c r="H29" i="24" s="1"/>
  <c r="H4" i="24"/>
  <c r="G119" i="24"/>
  <c r="H119" i="24" s="1"/>
  <c r="G83" i="24"/>
  <c r="H83" i="24" s="1"/>
  <c r="G131" i="24"/>
  <c r="H131" i="24" s="1"/>
  <c r="G143" i="24"/>
  <c r="H143" i="24" s="1"/>
  <c r="G280" i="24"/>
  <c r="H280" i="24" s="1"/>
  <c r="G367" i="24"/>
  <c r="H367" i="24" s="1"/>
  <c r="G334" i="24"/>
  <c r="H334" i="24" s="1"/>
  <c r="G213" i="24"/>
  <c r="H213" i="24" s="1"/>
  <c r="G199" i="24"/>
  <c r="H199" i="24" s="1"/>
  <c r="G126" i="24"/>
  <c r="H126" i="24" s="1"/>
  <c r="G60" i="24"/>
  <c r="H60" i="24" s="1"/>
  <c r="G197" i="24"/>
  <c r="H197" i="24" s="1"/>
  <c r="G82" i="24"/>
  <c r="H82" i="24" s="1"/>
  <c r="G330" i="24"/>
  <c r="H330" i="24" s="1"/>
  <c r="G50" i="24"/>
  <c r="H50" i="24" s="1"/>
  <c r="G135" i="24"/>
  <c r="H135" i="24" s="1"/>
  <c r="G92" i="24"/>
  <c r="H92" i="24" s="1"/>
  <c r="G241" i="24"/>
  <c r="H241" i="24" s="1"/>
  <c r="G354" i="24"/>
  <c r="H354" i="24" s="1"/>
  <c r="G359" i="24"/>
  <c r="H359" i="24" s="1"/>
  <c r="G335" i="24"/>
  <c r="H335" i="24" s="1"/>
  <c r="G73" i="24"/>
  <c r="H73" i="24" s="1"/>
  <c r="G319" i="24"/>
  <c r="H319" i="24" s="1"/>
  <c r="G79" i="24"/>
  <c r="H79" i="24" s="1"/>
  <c r="G288" i="24"/>
  <c r="H288" i="24" s="1"/>
  <c r="G177" i="24"/>
  <c r="H177" i="24" s="1"/>
  <c r="G189" i="24"/>
  <c r="H189" i="24" s="1"/>
  <c r="G208" i="24"/>
  <c r="H208" i="24" s="1"/>
  <c r="G363" i="24"/>
  <c r="H363" i="24" s="1"/>
  <c r="G309" i="24"/>
  <c r="H309" i="24" s="1"/>
  <c r="G161" i="24"/>
  <c r="H161" i="24" s="1"/>
  <c r="G250" i="24"/>
  <c r="H250" i="24" s="1"/>
  <c r="G156" i="24"/>
  <c r="H156" i="24" s="1"/>
  <c r="G165" i="24"/>
  <c r="H165" i="24" s="1"/>
  <c r="G172" i="24"/>
  <c r="H172" i="24" s="1"/>
  <c r="G87" i="24"/>
  <c r="H87" i="24" s="1"/>
  <c r="G182" i="24"/>
  <c r="H182" i="24" s="1"/>
  <c r="G74" i="24"/>
  <c r="H74" i="24" s="1"/>
  <c r="G138" i="24"/>
  <c r="H138" i="24" s="1"/>
  <c r="G365" i="24"/>
  <c r="H365" i="24" s="1"/>
  <c r="G209" i="24"/>
  <c r="H209" i="24" s="1"/>
  <c r="G214" i="24"/>
  <c r="H214" i="24" s="1"/>
  <c r="G32" i="24"/>
  <c r="H32" i="24" s="1"/>
  <c r="G320" i="24"/>
  <c r="H320" i="24" s="1"/>
  <c r="G369" i="24"/>
  <c r="H369" i="24" s="1"/>
  <c r="G157" i="24"/>
  <c r="H157" i="24" s="1"/>
  <c r="G220" i="24"/>
  <c r="H220" i="24" s="1"/>
  <c r="G236" i="24"/>
  <c r="H236" i="24" s="1"/>
  <c r="G279" i="24"/>
  <c r="H279" i="24" s="1"/>
  <c r="G142" i="24"/>
  <c r="H142" i="24" s="1"/>
  <c r="G287" i="24"/>
  <c r="H287" i="24" s="1"/>
  <c r="G130" i="24"/>
  <c r="H130" i="24" s="1"/>
  <c r="G211" i="24"/>
  <c r="H211" i="24" s="1"/>
  <c r="G233" i="24"/>
  <c r="H233" i="24" s="1"/>
  <c r="G275" i="24"/>
  <c r="H275" i="24" s="1"/>
  <c r="G38" i="24"/>
  <c r="H38" i="24" s="1"/>
  <c r="G56" i="24"/>
  <c r="H56" i="24" s="1"/>
  <c r="G360" i="24"/>
  <c r="H360" i="24" s="1"/>
  <c r="G46" i="24"/>
  <c r="H46" i="24" s="1"/>
  <c r="G181" i="24"/>
  <c r="H181" i="24" s="1"/>
  <c r="G219" i="24"/>
  <c r="H219" i="24" s="1"/>
  <c r="G259" i="24"/>
  <c r="H259" i="24" s="1"/>
  <c r="N13" i="2"/>
  <c r="N6" i="2" s="1"/>
  <c r="G12" i="2" s="1"/>
  <c r="G84" i="23"/>
  <c r="H84" i="23" s="1"/>
  <c r="BM82" i="40" l="1"/>
  <c r="BN82" i="40"/>
  <c r="W84" i="40"/>
  <c r="BH84" i="40" s="1"/>
  <c r="BH83" i="40"/>
  <c r="BH97" i="40"/>
  <c r="W98" i="40"/>
  <c r="BG99" i="40"/>
  <c r="AW101" i="40"/>
  <c r="BF101" i="40" s="1"/>
  <c r="Z102" i="40"/>
  <c r="BN96" i="40"/>
  <c r="BM96" i="40"/>
  <c r="AH101" i="40"/>
  <c r="BB100" i="40"/>
  <c r="BG100" i="40" s="1"/>
  <c r="G351" i="32"/>
  <c r="H351" i="32" s="1"/>
  <c r="G110" i="32"/>
  <c r="H110" i="32" s="1"/>
  <c r="G363" i="32"/>
  <c r="H363" i="32" s="1"/>
  <c r="G91" i="32"/>
  <c r="H91" i="32" s="1"/>
  <c r="G272" i="32"/>
  <c r="H272" i="32" s="1"/>
  <c r="G78" i="32"/>
  <c r="H78" i="32" s="1"/>
  <c r="G233" i="32"/>
  <c r="H233" i="32" s="1"/>
  <c r="G219" i="32"/>
  <c r="H219" i="32" s="1"/>
  <c r="G323" i="32"/>
  <c r="H323" i="32" s="1"/>
  <c r="G213" i="32"/>
  <c r="H213" i="32" s="1"/>
  <c r="G266" i="32"/>
  <c r="H266" i="32" s="1"/>
  <c r="G286" i="32"/>
  <c r="H286" i="32" s="1"/>
  <c r="G328" i="32"/>
  <c r="H328" i="32" s="1"/>
  <c r="G316" i="32"/>
  <c r="H316" i="32" s="1"/>
  <c r="G324" i="32"/>
  <c r="H324" i="32" s="1"/>
  <c r="G342" i="32"/>
  <c r="H342" i="32" s="1"/>
  <c r="G202" i="32"/>
  <c r="H202" i="32" s="1"/>
  <c r="G252" i="32"/>
  <c r="H252" i="32" s="1"/>
  <c r="G135" i="32"/>
  <c r="H135" i="32" s="1"/>
  <c r="G373" i="32"/>
  <c r="H373" i="32" s="1"/>
  <c r="G319" i="32"/>
  <c r="H319" i="32" s="1"/>
  <c r="G39" i="32"/>
  <c r="H39" i="32" s="1"/>
  <c r="G33" i="32"/>
  <c r="H33" i="32" s="1"/>
  <c r="G282" i="32"/>
  <c r="H282" i="32" s="1"/>
  <c r="G164" i="32"/>
  <c r="H164" i="32" s="1"/>
  <c r="G352" i="32"/>
  <c r="H352" i="32" s="1"/>
  <c r="G25" i="32"/>
  <c r="H25" i="32" s="1"/>
  <c r="G382" i="32"/>
  <c r="H382" i="32" s="1"/>
  <c r="G197" i="32"/>
  <c r="H197" i="32" s="1"/>
  <c r="G264" i="32"/>
  <c r="H264" i="32" s="1"/>
  <c r="G68" i="32"/>
  <c r="H68" i="32" s="1"/>
  <c r="G283" i="32"/>
  <c r="H283" i="32" s="1"/>
  <c r="G139" i="32"/>
  <c r="H139" i="32" s="1"/>
  <c r="G24" i="32"/>
  <c r="H24" i="32" s="1"/>
  <c r="G125" i="32"/>
  <c r="H125" i="32" s="1"/>
  <c r="G225" i="32"/>
  <c r="H225" i="32" s="1"/>
  <c r="G107" i="32"/>
  <c r="H107" i="32" s="1"/>
  <c r="H9" i="32"/>
  <c r="G19" i="32"/>
  <c r="H19" i="32" s="1"/>
  <c r="G22" i="32"/>
  <c r="H22" i="32" s="1"/>
  <c r="G366" i="32"/>
  <c r="H366" i="32" s="1"/>
  <c r="G350" i="32"/>
  <c r="H350" i="32" s="1"/>
  <c r="G108" i="32"/>
  <c r="H108" i="32" s="1"/>
  <c r="G30" i="32"/>
  <c r="H30" i="32" s="1"/>
  <c r="G15" i="32"/>
  <c r="H15" i="32" s="1"/>
  <c r="G265" i="32"/>
  <c r="H265" i="32" s="1"/>
  <c r="G237" i="32"/>
  <c r="H237" i="32" s="1"/>
  <c r="G199" i="32"/>
  <c r="H199" i="32" s="1"/>
  <c r="G279" i="32"/>
  <c r="H279" i="32" s="1"/>
  <c r="G276" i="32"/>
  <c r="H276" i="32" s="1"/>
  <c r="G376" i="32"/>
  <c r="H376" i="32" s="1"/>
  <c r="G112" i="32"/>
  <c r="H112" i="32" s="1"/>
  <c r="G23" i="32"/>
  <c r="H23" i="32" s="1"/>
  <c r="G383" i="32"/>
  <c r="H383" i="32" s="1"/>
  <c r="G247" i="32"/>
  <c r="H247" i="32" s="1"/>
  <c r="G244" i="32"/>
  <c r="H244" i="32" s="1"/>
  <c r="G122" i="32"/>
  <c r="H122" i="32" s="1"/>
  <c r="G75" i="32"/>
  <c r="H75" i="32" s="1"/>
  <c r="G52" i="32"/>
  <c r="H52" i="32" s="1"/>
  <c r="G369" i="32"/>
  <c r="H369" i="32" s="1"/>
  <c r="G169" i="32"/>
  <c r="H169" i="32" s="1"/>
  <c r="G123" i="32"/>
  <c r="H123" i="32" s="1"/>
  <c r="G43" i="32"/>
  <c r="H43" i="32" s="1"/>
  <c r="G368" i="32"/>
  <c r="H368" i="32" s="1"/>
  <c r="G336" i="32"/>
  <c r="H336" i="32" s="1"/>
  <c r="G128" i="32"/>
  <c r="H128" i="32" s="1"/>
  <c r="G310" i="32"/>
  <c r="H310" i="32" s="1"/>
  <c r="G271" i="32"/>
  <c r="H271" i="32" s="1"/>
  <c r="G249" i="32"/>
  <c r="H249" i="32" s="1"/>
  <c r="G109" i="32"/>
  <c r="H109" i="32" s="1"/>
  <c r="G386" i="32"/>
  <c r="H386" i="32" s="1"/>
  <c r="G186" i="32"/>
  <c r="H186" i="32" s="1"/>
  <c r="G175" i="32"/>
  <c r="H175" i="32" s="1"/>
  <c r="G6" i="32"/>
  <c r="H6" i="32" s="1"/>
  <c r="G291" i="32"/>
  <c r="H291" i="32" s="1"/>
  <c r="G305" i="32"/>
  <c r="H305" i="32" s="1"/>
  <c r="G99" i="32"/>
  <c r="H99" i="32" s="1"/>
  <c r="G216" i="32"/>
  <c r="H216" i="32" s="1"/>
  <c r="G298" i="32"/>
  <c r="H298" i="32" s="1"/>
  <c r="G210" i="32"/>
  <c r="H210" i="32" s="1"/>
  <c r="G346" i="32"/>
  <c r="H346" i="32" s="1"/>
  <c r="G273" i="32"/>
  <c r="H273" i="32" s="1"/>
  <c r="G138" i="32"/>
  <c r="H138" i="32" s="1"/>
  <c r="G136" i="32"/>
  <c r="H136" i="32" s="1"/>
  <c r="G173" i="32"/>
  <c r="H173" i="32" s="1"/>
  <c r="G101" i="32"/>
  <c r="H101" i="32" s="1"/>
  <c r="G257" i="32"/>
  <c r="H257" i="32" s="1"/>
  <c r="G153" i="32"/>
  <c r="H153" i="32" s="1"/>
  <c r="G311" i="32"/>
  <c r="H311" i="32" s="1"/>
  <c r="G285" i="32"/>
  <c r="H285" i="32" s="1"/>
  <c r="G220" i="32"/>
  <c r="H220" i="32" s="1"/>
  <c r="G121" i="32"/>
  <c r="H121" i="32" s="1"/>
  <c r="G18" i="32"/>
  <c r="H18" i="32" s="1"/>
  <c r="G152" i="32"/>
  <c r="H152" i="32" s="1"/>
  <c r="G161" i="32"/>
  <c r="H161" i="32" s="1"/>
  <c r="G4" i="32"/>
  <c r="H4" i="32" s="1"/>
  <c r="G344" i="32"/>
  <c r="H344" i="32" s="1"/>
  <c r="G275" i="32"/>
  <c r="H275" i="32" s="1"/>
  <c r="G320" i="32"/>
  <c r="H320" i="32" s="1"/>
  <c r="G261" i="32"/>
  <c r="H261" i="32" s="1"/>
  <c r="G231" i="32"/>
  <c r="H231" i="32" s="1"/>
  <c r="G341" i="32"/>
  <c r="H341" i="32" s="1"/>
  <c r="G370" i="32"/>
  <c r="H370" i="32" s="1"/>
  <c r="G385" i="32"/>
  <c r="H385" i="32" s="1"/>
  <c r="G224" i="32"/>
  <c r="H224" i="32" s="1"/>
  <c r="G230" i="32"/>
  <c r="H230" i="32" s="1"/>
  <c r="G92" i="32"/>
  <c r="H92" i="32" s="1"/>
  <c r="G14" i="32"/>
  <c r="H14" i="32" s="1"/>
  <c r="G381" i="32"/>
  <c r="H381" i="32" s="1"/>
  <c r="G177" i="32"/>
  <c r="H177" i="32" s="1"/>
  <c r="G145" i="32"/>
  <c r="H145" i="32" s="1"/>
  <c r="G260" i="32"/>
  <c r="H260" i="32" s="1"/>
  <c r="G258" i="32"/>
  <c r="H258" i="32" s="1"/>
  <c r="G65" i="32"/>
  <c r="H65" i="32" s="1"/>
  <c r="G278" i="32"/>
  <c r="H278" i="32" s="1"/>
  <c r="G151" i="32"/>
  <c r="H151" i="32" s="1"/>
  <c r="G11" i="32"/>
  <c r="H11" i="32" s="1"/>
  <c r="G3" i="32"/>
  <c r="H3" i="32" s="1"/>
  <c r="G40" i="32"/>
  <c r="H40" i="32" s="1"/>
  <c r="G126" i="32"/>
  <c r="H126" i="32" s="1"/>
  <c r="G338" i="32"/>
  <c r="H338" i="32" s="1"/>
  <c r="G214" i="32"/>
  <c r="H214" i="32" s="1"/>
  <c r="G172" i="32"/>
  <c r="H172" i="32" s="1"/>
  <c r="G176" i="32"/>
  <c r="H176" i="32" s="1"/>
  <c r="G306" i="32"/>
  <c r="H306" i="32" s="1"/>
  <c r="G384" i="32"/>
  <c r="H384" i="32" s="1"/>
  <c r="G345" i="32"/>
  <c r="H345" i="32" s="1"/>
  <c r="G32" i="32"/>
  <c r="H32" i="32" s="1"/>
  <c r="G166" i="32"/>
  <c r="H166" i="32" s="1"/>
  <c r="G361" i="32"/>
  <c r="H361" i="32" s="1"/>
  <c r="G241" i="32"/>
  <c r="H241" i="32" s="1"/>
  <c r="G144" i="32"/>
  <c r="H144" i="32" s="1"/>
  <c r="G183" i="32"/>
  <c r="H183" i="32" s="1"/>
  <c r="G118" i="32"/>
  <c r="H118" i="32" s="1"/>
  <c r="G221" i="32"/>
  <c r="H221" i="32" s="1"/>
  <c r="G178" i="32"/>
  <c r="H178" i="32" s="1"/>
  <c r="G362" i="32"/>
  <c r="H362" i="32" s="1"/>
  <c r="G204" i="32"/>
  <c r="H204" i="32" s="1"/>
  <c r="G223" i="32"/>
  <c r="H223" i="32" s="1"/>
  <c r="G64" i="32"/>
  <c r="H64" i="32" s="1"/>
  <c r="G359" i="32"/>
  <c r="H359" i="32" s="1"/>
  <c r="G358" i="32"/>
  <c r="H358" i="32" s="1"/>
  <c r="G195" i="32"/>
  <c r="H195" i="32" s="1"/>
  <c r="G296" i="32"/>
  <c r="H296" i="32" s="1"/>
  <c r="G130" i="32"/>
  <c r="H130" i="32" s="1"/>
  <c r="G315" i="32"/>
  <c r="H315" i="32" s="1"/>
  <c r="G301" i="32"/>
  <c r="H301" i="32" s="1"/>
  <c r="G331" i="32"/>
  <c r="H331" i="32" s="1"/>
  <c r="G206" i="32"/>
  <c r="H206" i="32" s="1"/>
  <c r="G56" i="32"/>
  <c r="H56" i="32" s="1"/>
  <c r="G59" i="32"/>
  <c r="H59" i="32" s="1"/>
  <c r="G185" i="32"/>
  <c r="H185" i="32" s="1"/>
  <c r="G137" i="32"/>
  <c r="H137" i="32" s="1"/>
  <c r="G201" i="32"/>
  <c r="H201" i="32" s="1"/>
  <c r="G80" i="32"/>
  <c r="H80" i="32" s="1"/>
  <c r="G168" i="32"/>
  <c r="H168" i="32" s="1"/>
  <c r="G274" i="32"/>
  <c r="H274" i="32" s="1"/>
  <c r="G124" i="32"/>
  <c r="H124" i="32" s="1"/>
  <c r="G58" i="32"/>
  <c r="H58" i="32" s="1"/>
  <c r="G371" i="32"/>
  <c r="H371" i="32" s="1"/>
  <c r="G365" i="32"/>
  <c r="H365" i="32" s="1"/>
  <c r="G102" i="32"/>
  <c r="H102" i="32" s="1"/>
  <c r="G302" i="32"/>
  <c r="H302" i="32" s="1"/>
  <c r="G360" i="32"/>
  <c r="H360" i="32" s="1"/>
  <c r="G307" i="32"/>
  <c r="H307" i="32" s="1"/>
  <c r="G73" i="32"/>
  <c r="H73" i="32" s="1"/>
  <c r="G356" i="32"/>
  <c r="H356" i="32" s="1"/>
  <c r="G211" i="32"/>
  <c r="H211" i="32" s="1"/>
  <c r="G179" i="32"/>
  <c r="H179" i="32" s="1"/>
  <c r="G321" i="32"/>
  <c r="H321" i="32" s="1"/>
  <c r="G374" i="32"/>
  <c r="H374" i="32" s="1"/>
  <c r="G13" i="32"/>
  <c r="H13" i="32" s="1"/>
  <c r="G332" i="32"/>
  <c r="H332" i="32" s="1"/>
  <c r="G155" i="32"/>
  <c r="H155" i="32" s="1"/>
  <c r="G129" i="32"/>
  <c r="H129" i="32" s="1"/>
  <c r="G167" i="32"/>
  <c r="H167" i="32" s="1"/>
  <c r="G70" i="32"/>
  <c r="H70" i="32" s="1"/>
  <c r="G227" i="32"/>
  <c r="H227" i="32" s="1"/>
  <c r="G300" i="32"/>
  <c r="H300" i="32" s="1"/>
  <c r="G284" i="32"/>
  <c r="H284" i="32" s="1"/>
  <c r="G82" i="32"/>
  <c r="H82" i="32" s="1"/>
  <c r="G21" i="32"/>
  <c r="H21" i="32" s="1"/>
  <c r="G147" i="32"/>
  <c r="H147" i="32" s="1"/>
  <c r="G85" i="32"/>
  <c r="H85" i="32" s="1"/>
  <c r="G192" i="32"/>
  <c r="H192" i="32" s="1"/>
  <c r="G171" i="32"/>
  <c r="H171" i="32" s="1"/>
  <c r="G87" i="32"/>
  <c r="H87" i="32" s="1"/>
  <c r="G372" i="32"/>
  <c r="H372" i="32" s="1"/>
  <c r="G119" i="32"/>
  <c r="H119" i="32" s="1"/>
  <c r="G84" i="32"/>
  <c r="H84" i="32" s="1"/>
  <c r="G114" i="32"/>
  <c r="H114" i="32" s="1"/>
  <c r="G327" i="32"/>
  <c r="H327" i="32" s="1"/>
  <c r="G236" i="32"/>
  <c r="H236" i="32" s="1"/>
  <c r="G55" i="32"/>
  <c r="H55" i="32" s="1"/>
  <c r="G88" i="32"/>
  <c r="H88" i="32" s="1"/>
  <c r="G76" i="32"/>
  <c r="H76" i="32" s="1"/>
  <c r="G148" i="32"/>
  <c r="H148" i="32" s="1"/>
  <c r="G5" i="32"/>
  <c r="H5" i="32" s="1"/>
  <c r="G242" i="32"/>
  <c r="H242" i="32" s="1"/>
  <c r="G117" i="32"/>
  <c r="H117" i="32" s="1"/>
  <c r="G256" i="32"/>
  <c r="H256" i="32" s="1"/>
  <c r="G17" i="32"/>
  <c r="H17" i="32" s="1"/>
  <c r="G329" i="32"/>
  <c r="H329" i="32" s="1"/>
  <c r="G133" i="32"/>
  <c r="H133" i="32" s="1"/>
  <c r="G141" i="32"/>
  <c r="H141" i="32" s="1"/>
  <c r="G193" i="32"/>
  <c r="H193" i="32" s="1"/>
  <c r="G12" i="32"/>
  <c r="H12" i="32" s="1"/>
  <c r="G263" i="32"/>
  <c r="H263" i="32" s="1"/>
  <c r="G290" i="32"/>
  <c r="H290" i="32" s="1"/>
  <c r="G240" i="32"/>
  <c r="H240" i="32" s="1"/>
  <c r="G90" i="32"/>
  <c r="H90" i="32" s="1"/>
  <c r="G314" i="32"/>
  <c r="H314" i="32" s="1"/>
  <c r="G238" i="32"/>
  <c r="H238" i="32" s="1"/>
  <c r="G35" i="32"/>
  <c r="H35" i="32" s="1"/>
  <c r="G163" i="32"/>
  <c r="H163" i="32" s="1"/>
  <c r="G127" i="32"/>
  <c r="H127" i="32" s="1"/>
  <c r="G354" i="32"/>
  <c r="H354" i="32" s="1"/>
  <c r="G41" i="32"/>
  <c r="H41" i="32" s="1"/>
  <c r="G289" i="32"/>
  <c r="H289" i="32" s="1"/>
  <c r="G116" i="32"/>
  <c r="H116" i="32" s="1"/>
  <c r="G8" i="32"/>
  <c r="H8" i="32" s="1"/>
  <c r="G97" i="32"/>
  <c r="H97" i="32" s="1"/>
  <c r="G322" i="32"/>
  <c r="H322" i="32" s="1"/>
  <c r="G188" i="32"/>
  <c r="H188" i="32" s="1"/>
  <c r="G235" i="32"/>
  <c r="H235" i="32" s="1"/>
  <c r="G340" i="32"/>
  <c r="H340" i="32" s="1"/>
  <c r="G367" i="32"/>
  <c r="H367" i="32" s="1"/>
  <c r="G10" i="32"/>
  <c r="H10" i="32" s="1"/>
  <c r="G308" i="32"/>
  <c r="H308" i="32" s="1"/>
  <c r="G259" i="32"/>
  <c r="H259" i="32" s="1"/>
  <c r="G37" i="32"/>
  <c r="H37" i="32" s="1"/>
  <c r="G187" i="32"/>
  <c r="H187" i="32" s="1"/>
  <c r="G182" i="32"/>
  <c r="H182" i="32" s="1"/>
  <c r="G51" i="32"/>
  <c r="H51" i="32" s="1"/>
  <c r="G313" i="32"/>
  <c r="H313" i="32" s="1"/>
  <c r="G71" i="32"/>
  <c r="H71" i="32" s="1"/>
  <c r="G31" i="32"/>
  <c r="H31" i="32" s="1"/>
  <c r="G262" i="32"/>
  <c r="H262" i="32" s="1"/>
  <c r="G294" i="32"/>
  <c r="H294" i="32" s="1"/>
  <c r="G277" i="32"/>
  <c r="H277" i="32" s="1"/>
  <c r="G246" i="32"/>
  <c r="H246" i="32" s="1"/>
  <c r="G333" i="32"/>
  <c r="H333" i="32" s="1"/>
  <c r="G72" i="32"/>
  <c r="H72" i="32" s="1"/>
  <c r="G170" i="32"/>
  <c r="H170" i="32" s="1"/>
  <c r="G234" i="32"/>
  <c r="H234" i="32" s="1"/>
  <c r="G364" i="32"/>
  <c r="H364" i="32" s="1"/>
  <c r="G326" i="32"/>
  <c r="H326" i="32" s="1"/>
  <c r="G113" i="32"/>
  <c r="H113" i="32" s="1"/>
  <c r="G103" i="32"/>
  <c r="H103" i="32" s="1"/>
  <c r="G27" i="32"/>
  <c r="H27" i="32" s="1"/>
  <c r="G378" i="32"/>
  <c r="H378" i="32" s="1"/>
  <c r="G191" i="32"/>
  <c r="H191" i="32" s="1"/>
  <c r="G94" i="32"/>
  <c r="H94" i="32" s="1"/>
  <c r="G267" i="32"/>
  <c r="H267" i="32" s="1"/>
  <c r="G189" i="32"/>
  <c r="H189" i="32" s="1"/>
  <c r="G132" i="32"/>
  <c r="H132" i="32" s="1"/>
  <c r="G337" i="32"/>
  <c r="H337" i="32" s="1"/>
  <c r="G355" i="32"/>
  <c r="H355" i="32" s="1"/>
  <c r="G297" i="32"/>
  <c r="H297" i="32" s="1"/>
  <c r="G131" i="32"/>
  <c r="H131" i="32" s="1"/>
  <c r="G74" i="32"/>
  <c r="H74" i="32" s="1"/>
  <c r="G134" i="32"/>
  <c r="H134" i="32" s="1"/>
  <c r="G379" i="32"/>
  <c r="H379" i="32" s="1"/>
  <c r="G26" i="32"/>
  <c r="H26" i="32" s="1"/>
  <c r="G349" i="32"/>
  <c r="H349" i="32" s="1"/>
  <c r="G334" i="32"/>
  <c r="H334" i="32" s="1"/>
  <c r="G205" i="32"/>
  <c r="H205" i="32" s="1"/>
  <c r="G335" i="32"/>
  <c r="H335" i="32" s="1"/>
  <c r="G106" i="32"/>
  <c r="H106" i="32" s="1"/>
  <c r="G269" i="32"/>
  <c r="H269" i="32" s="1"/>
  <c r="G200" i="32"/>
  <c r="H200" i="32" s="1"/>
  <c r="G120" i="32"/>
  <c r="H120" i="32" s="1"/>
  <c r="G95" i="32"/>
  <c r="H95" i="32" s="1"/>
  <c r="G77" i="32"/>
  <c r="H77" i="32" s="1"/>
  <c r="G96" i="32"/>
  <c r="H96" i="32" s="1"/>
  <c r="G353" i="32"/>
  <c r="H353" i="32" s="1"/>
  <c r="G44" i="32"/>
  <c r="H44" i="32" s="1"/>
  <c r="G81" i="32"/>
  <c r="H81" i="32" s="1"/>
  <c r="G184" i="32"/>
  <c r="H184" i="32" s="1"/>
  <c r="G212" i="32"/>
  <c r="H212" i="32" s="1"/>
  <c r="G293" i="32"/>
  <c r="H293" i="32" s="1"/>
  <c r="G38" i="32"/>
  <c r="H38" i="32" s="1"/>
  <c r="G143" i="32"/>
  <c r="H143" i="32" s="1"/>
  <c r="G304" i="32"/>
  <c r="H304" i="32" s="1"/>
  <c r="G251" i="32"/>
  <c r="H251" i="32" s="1"/>
  <c r="G142" i="32"/>
  <c r="H142" i="32" s="1"/>
  <c r="G209" i="32"/>
  <c r="H209" i="32" s="1"/>
  <c r="G280" i="32"/>
  <c r="H280" i="32" s="1"/>
  <c r="G79" i="32"/>
  <c r="H79" i="32" s="1"/>
  <c r="G253" i="32"/>
  <c r="H253" i="32" s="1"/>
  <c r="G140" i="32"/>
  <c r="H140" i="32" s="1"/>
  <c r="G111" i="32"/>
  <c r="H111" i="32" s="1"/>
  <c r="G380" i="32"/>
  <c r="H380" i="32" s="1"/>
  <c r="G312" i="32"/>
  <c r="H312" i="32" s="1"/>
  <c r="G292" i="32"/>
  <c r="H292" i="32" s="1"/>
  <c r="G318" i="32"/>
  <c r="H318" i="32" s="1"/>
  <c r="G60" i="32"/>
  <c r="H60" i="32" s="1"/>
  <c r="G330" i="32"/>
  <c r="H330" i="32" s="1"/>
  <c r="G268" i="32"/>
  <c r="H268" i="32" s="1"/>
  <c r="G20" i="32"/>
  <c r="H20" i="32" s="1"/>
  <c r="G196" i="32"/>
  <c r="H196" i="32" s="1"/>
  <c r="G160" i="32"/>
  <c r="H160" i="32" s="1"/>
  <c r="G36" i="32"/>
  <c r="H36" i="32" s="1"/>
  <c r="G229" i="32"/>
  <c r="H229" i="32" s="1"/>
  <c r="G67" i="32"/>
  <c r="H67" i="32" s="1"/>
  <c r="G299" i="32"/>
  <c r="H299" i="32" s="1"/>
  <c r="G250" i="32"/>
  <c r="H250" i="32" s="1"/>
  <c r="G377" i="32"/>
  <c r="H377" i="32" s="1"/>
  <c r="G42" i="32"/>
  <c r="H42" i="32" s="1"/>
  <c r="G254" i="32"/>
  <c r="H254" i="32" s="1"/>
  <c r="G343" i="32"/>
  <c r="H343" i="32" s="1"/>
  <c r="G174" i="32"/>
  <c r="H174" i="32" s="1"/>
  <c r="G270" i="32"/>
  <c r="H270" i="32" s="1"/>
  <c r="G180" i="32"/>
  <c r="H180" i="32" s="1"/>
  <c r="G146" i="32"/>
  <c r="H146" i="32" s="1"/>
  <c r="G48" i="32"/>
  <c r="H48" i="32" s="1"/>
  <c r="G57" i="32"/>
  <c r="H57" i="32" s="1"/>
  <c r="G115" i="32"/>
  <c r="H115" i="32" s="1"/>
  <c r="G150" i="32"/>
  <c r="H150" i="32" s="1"/>
  <c r="G50" i="32"/>
  <c r="H50" i="32" s="1"/>
  <c r="G317" i="32"/>
  <c r="H317" i="32" s="1"/>
  <c r="G357" i="32"/>
  <c r="H357" i="32" s="1"/>
  <c r="G288" i="32"/>
  <c r="H288" i="32" s="1"/>
  <c r="G255" i="32"/>
  <c r="H255" i="32" s="1"/>
  <c r="G93" i="32"/>
  <c r="H93" i="32" s="1"/>
  <c r="G339" i="32"/>
  <c r="H339" i="32" s="1"/>
  <c r="G149" i="32"/>
  <c r="H149" i="32" s="1"/>
  <c r="G239" i="32"/>
  <c r="H239" i="32" s="1"/>
  <c r="G190" i="32"/>
  <c r="H190" i="32" s="1"/>
  <c r="G226" i="32"/>
  <c r="H226" i="32" s="1"/>
  <c r="G63" i="32"/>
  <c r="H63" i="32" s="1"/>
  <c r="G287" i="32"/>
  <c r="H287" i="32" s="1"/>
  <c r="G325" i="32"/>
  <c r="H325" i="32" s="1"/>
  <c r="G347" i="32"/>
  <c r="H347" i="32" s="1"/>
  <c r="G54" i="32"/>
  <c r="H54" i="32" s="1"/>
  <c r="G69" i="32"/>
  <c r="H69" i="32" s="1"/>
  <c r="G208" i="32"/>
  <c r="H208" i="32" s="1"/>
  <c r="G165" i="32"/>
  <c r="H165" i="32" s="1"/>
  <c r="G281" i="32"/>
  <c r="H281" i="32" s="1"/>
  <c r="G89" i="32"/>
  <c r="H89" i="32" s="1"/>
  <c r="G218" i="32"/>
  <c r="H218" i="32" s="1"/>
  <c r="G157" i="32"/>
  <c r="H157" i="32" s="1"/>
  <c r="G66" i="32"/>
  <c r="H66" i="32" s="1"/>
  <c r="G203" i="32"/>
  <c r="H203" i="32" s="1"/>
  <c r="G7" i="32"/>
  <c r="H7" i="32" s="1"/>
  <c r="G295" i="32"/>
  <c r="H295" i="32" s="1"/>
  <c r="G53" i="32"/>
  <c r="H53" i="32" s="1"/>
  <c r="G28" i="32"/>
  <c r="H28" i="32" s="1"/>
  <c r="G46" i="32"/>
  <c r="H46" i="32" s="1"/>
  <c r="G375" i="32"/>
  <c r="H375" i="32" s="1"/>
  <c r="G222" i="32"/>
  <c r="H222" i="32" s="1"/>
  <c r="G243" i="32"/>
  <c r="H243" i="32" s="1"/>
  <c r="G245" i="32"/>
  <c r="H245" i="32" s="1"/>
  <c r="G248" i="32"/>
  <c r="H248" i="32" s="1"/>
  <c r="G105" i="32"/>
  <c r="H105" i="32" s="1"/>
  <c r="G156" i="32"/>
  <c r="H156" i="32" s="1"/>
  <c r="G100" i="32"/>
  <c r="H100" i="32" s="1"/>
  <c r="G62" i="32"/>
  <c r="H62" i="32" s="1"/>
  <c r="G348" i="32"/>
  <c r="H348" i="32" s="1"/>
  <c r="G303" i="32"/>
  <c r="H303" i="32" s="1"/>
  <c r="G49" i="32"/>
  <c r="H49" i="32" s="1"/>
  <c r="G86" i="32"/>
  <c r="H86" i="32" s="1"/>
  <c r="G83" i="32"/>
  <c r="H83" i="32" s="1"/>
  <c r="G181" i="32"/>
  <c r="H181" i="32" s="1"/>
  <c r="G207" i="32"/>
  <c r="H207" i="32" s="1"/>
  <c r="G104" i="32"/>
  <c r="H104" i="32" s="1"/>
  <c r="G34" i="32"/>
  <c r="H34" i="32" s="1"/>
  <c r="G198" i="32"/>
  <c r="H198" i="32" s="1"/>
  <c r="G194" i="32"/>
  <c r="H194" i="32" s="1"/>
  <c r="G61" i="32"/>
  <c r="H61" i="32" s="1"/>
  <c r="G309" i="32"/>
  <c r="H309" i="32" s="1"/>
  <c r="G47" i="32"/>
  <c r="H47" i="32" s="1"/>
  <c r="G215" i="32"/>
  <c r="H215" i="32" s="1"/>
  <c r="G16" i="32"/>
  <c r="H16" i="32" s="1"/>
  <c r="G228" i="32"/>
  <c r="H228" i="32" s="1"/>
  <c r="G154" i="32"/>
  <c r="H154" i="32" s="1"/>
  <c r="G45" i="32"/>
  <c r="H45" i="32" s="1"/>
  <c r="G159" i="32"/>
  <c r="H159" i="32" s="1"/>
  <c r="G162" i="32"/>
  <c r="H162" i="32" s="1"/>
  <c r="G98" i="32"/>
  <c r="H98" i="32" s="1"/>
  <c r="G232" i="32"/>
  <c r="H232" i="32" s="1"/>
  <c r="G217" i="32"/>
  <c r="H217" i="32" s="1"/>
  <c r="G29" i="32"/>
  <c r="H29" i="32" s="1"/>
  <c r="G158" i="32"/>
  <c r="H158" i="32" s="1"/>
  <c r="G82" i="23"/>
  <c r="H82" i="23" s="1"/>
  <c r="G208" i="2"/>
  <c r="H208" i="2" s="1"/>
  <c r="J208" i="2" s="1"/>
  <c r="G349" i="2"/>
  <c r="H349" i="2" s="1"/>
  <c r="J349" i="2" s="1"/>
  <c r="G217" i="2"/>
  <c r="H217" i="2" s="1"/>
  <c r="J217" i="2" s="1"/>
  <c r="G99" i="2"/>
  <c r="H99" i="2" s="1"/>
  <c r="G348" i="2"/>
  <c r="H348" i="2" s="1"/>
  <c r="J348" i="2" s="1"/>
  <c r="G48" i="2"/>
  <c r="H48" i="2" s="1"/>
  <c r="J48" i="2" s="1"/>
  <c r="G152" i="2"/>
  <c r="H152" i="2" s="1"/>
  <c r="J152" i="2" s="1"/>
  <c r="G32" i="2"/>
  <c r="H32" i="2" s="1"/>
  <c r="J32" i="2" s="1"/>
  <c r="G258" i="2"/>
  <c r="H258" i="2" s="1"/>
  <c r="J258" i="2" s="1"/>
  <c r="G199" i="2"/>
  <c r="H199" i="2" s="1"/>
  <c r="J199" i="2" s="1"/>
  <c r="G134" i="2"/>
  <c r="H134" i="2" s="1"/>
  <c r="J134" i="2" s="1"/>
  <c r="G284" i="2"/>
  <c r="H284" i="2" s="1"/>
  <c r="J284" i="2" s="1"/>
  <c r="G221" i="2"/>
  <c r="H221" i="2" s="1"/>
  <c r="J221" i="2" s="1"/>
  <c r="G277" i="2"/>
  <c r="H277" i="2" s="1"/>
  <c r="J277" i="2" s="1"/>
  <c r="G117" i="2"/>
  <c r="H117" i="2" s="1"/>
  <c r="J117" i="2" s="1"/>
  <c r="G372" i="2"/>
  <c r="H372" i="2" s="1"/>
  <c r="J372" i="2" s="1"/>
  <c r="G24" i="2"/>
  <c r="H24" i="2" s="1"/>
  <c r="J24" i="2" s="1"/>
  <c r="G270" i="2"/>
  <c r="H270" i="2" s="1"/>
  <c r="J270" i="2" s="1"/>
  <c r="G201" i="2"/>
  <c r="H201" i="2" s="1"/>
  <c r="J201" i="2" s="1"/>
  <c r="G312" i="2"/>
  <c r="H312" i="2" s="1"/>
  <c r="J312" i="2" s="1"/>
  <c r="G163" i="2"/>
  <c r="H163" i="2" s="1"/>
  <c r="J163" i="2" s="1"/>
  <c r="G143" i="2"/>
  <c r="H143" i="2" s="1"/>
  <c r="J143" i="2" s="1"/>
  <c r="G210" i="2"/>
  <c r="H210" i="2" s="1"/>
  <c r="J210" i="2" s="1"/>
  <c r="G136" i="2"/>
  <c r="H136" i="2" s="1"/>
  <c r="J136" i="2" s="1"/>
  <c r="G381" i="2"/>
  <c r="H381" i="2" s="1"/>
  <c r="J381" i="2" s="1"/>
  <c r="G295" i="2"/>
  <c r="H295" i="2" s="1"/>
  <c r="J295" i="2" s="1"/>
  <c r="G383" i="2"/>
  <c r="H383" i="2" s="1"/>
  <c r="J383" i="2" s="1"/>
  <c r="G236" i="2"/>
  <c r="H236" i="2" s="1"/>
  <c r="J236" i="2" s="1"/>
  <c r="G29" i="2"/>
  <c r="H29" i="2" s="1"/>
  <c r="J29" i="2" s="1"/>
  <c r="G102" i="2"/>
  <c r="H102" i="2" s="1"/>
  <c r="J102" i="2" s="1"/>
  <c r="G274" i="2"/>
  <c r="H274" i="2" s="1"/>
  <c r="J274" i="2" s="1"/>
  <c r="G113" i="2"/>
  <c r="H113" i="2" s="1"/>
  <c r="J113" i="2" s="1"/>
  <c r="G104" i="2"/>
  <c r="H104" i="2" s="1"/>
  <c r="J104" i="2" s="1"/>
  <c r="G26" i="2"/>
  <c r="H26" i="2" s="1"/>
  <c r="J26" i="2" s="1"/>
  <c r="G249" i="2"/>
  <c r="H249" i="2" s="1"/>
  <c r="J249" i="2" s="1"/>
  <c r="G31" i="2"/>
  <c r="H31" i="2" s="1"/>
  <c r="J31" i="2" s="1"/>
  <c r="G11" i="2"/>
  <c r="H11" i="2" s="1"/>
  <c r="G269" i="2"/>
  <c r="H269" i="2" s="1"/>
  <c r="J269" i="2" s="1"/>
  <c r="G133" i="2"/>
  <c r="H133" i="2" s="1"/>
  <c r="J133" i="2" s="1"/>
  <c r="G235" i="2"/>
  <c r="H235" i="2" s="1"/>
  <c r="J235" i="2" s="1"/>
  <c r="G193" i="2"/>
  <c r="H193" i="2" s="1"/>
  <c r="J193" i="2" s="1"/>
  <c r="G360" i="2"/>
  <c r="H360" i="2" s="1"/>
  <c r="J360" i="2" s="1"/>
  <c r="G81" i="2"/>
  <c r="H81" i="2" s="1"/>
  <c r="J81" i="2" s="1"/>
  <c r="G225" i="2"/>
  <c r="H225" i="2" s="1"/>
  <c r="J225" i="2" s="1"/>
  <c r="G366" i="2"/>
  <c r="H366" i="2" s="1"/>
  <c r="J366" i="2" s="1"/>
  <c r="G371" i="2"/>
  <c r="H371" i="2" s="1"/>
  <c r="J371" i="2" s="1"/>
  <c r="G90" i="2"/>
  <c r="H90" i="2" s="1"/>
  <c r="J90" i="2" s="1"/>
  <c r="G252" i="2"/>
  <c r="H252" i="2" s="1"/>
  <c r="J252" i="2" s="1"/>
  <c r="G126" i="2"/>
  <c r="H126" i="2" s="1"/>
  <c r="J126" i="2" s="1"/>
  <c r="G19" i="2"/>
  <c r="H19" i="2" s="1"/>
  <c r="J19" i="2" s="1"/>
  <c r="G20" i="2"/>
  <c r="H20" i="2" s="1"/>
  <c r="J20" i="2" s="1"/>
  <c r="G8" i="2"/>
  <c r="H8" i="2" s="1"/>
  <c r="J8" i="2" s="1"/>
  <c r="G65" i="2"/>
  <c r="H65" i="2" s="1"/>
  <c r="J65" i="2" s="1"/>
  <c r="G165" i="2"/>
  <c r="H165" i="2" s="1"/>
  <c r="J165" i="2" s="1"/>
  <c r="G324" i="2"/>
  <c r="H324" i="2" s="1"/>
  <c r="J324" i="2" s="1"/>
  <c r="G243" i="2"/>
  <c r="H243" i="2" s="1"/>
  <c r="J243" i="2" s="1"/>
  <c r="G87" i="2"/>
  <c r="H87" i="2" s="1"/>
  <c r="G264" i="2"/>
  <c r="H264" i="2" s="1"/>
  <c r="J264" i="2" s="1"/>
  <c r="G338" i="2"/>
  <c r="H338" i="2" s="1"/>
  <c r="J338" i="2" s="1"/>
  <c r="G335" i="2"/>
  <c r="H335" i="2" s="1"/>
  <c r="J335" i="2" s="1"/>
  <c r="G204" i="2"/>
  <c r="H204" i="2" s="1"/>
  <c r="J204" i="2" s="1"/>
  <c r="G125" i="2"/>
  <c r="H125" i="2" s="1"/>
  <c r="J125" i="2" s="1"/>
  <c r="G280" i="2"/>
  <c r="H280" i="2" s="1"/>
  <c r="J280" i="2" s="1"/>
  <c r="G61" i="2"/>
  <c r="H61" i="2" s="1"/>
  <c r="J61" i="2" s="1"/>
  <c r="G46" i="2"/>
  <c r="H46" i="2" s="1"/>
  <c r="J46" i="2" s="1"/>
  <c r="G71" i="2"/>
  <c r="H71" i="2" s="1"/>
  <c r="J71" i="2" s="1"/>
  <c r="G292" i="2"/>
  <c r="H292" i="2" s="1"/>
  <c r="J292" i="2" s="1"/>
  <c r="G164" i="2"/>
  <c r="H164" i="2" s="1"/>
  <c r="J164" i="2" s="1"/>
  <c r="G177" i="2"/>
  <c r="H177" i="2" s="1"/>
  <c r="J177" i="2" s="1"/>
  <c r="G80" i="2"/>
  <c r="H80" i="2" s="1"/>
  <c r="J80" i="2" s="1"/>
  <c r="G84" i="2"/>
  <c r="H84" i="2" s="1"/>
  <c r="J84" i="2" s="1"/>
  <c r="G131" i="2"/>
  <c r="H131" i="2" s="1"/>
  <c r="J131" i="2" s="1"/>
  <c r="G251" i="2"/>
  <c r="H251" i="2" s="1"/>
  <c r="J251" i="2" s="1"/>
  <c r="G219" i="2"/>
  <c r="H219" i="2" s="1"/>
  <c r="G181" i="2"/>
  <c r="H181" i="2" s="1"/>
  <c r="J181" i="2" s="1"/>
  <c r="G192" i="2"/>
  <c r="H192" i="2" s="1"/>
  <c r="J192" i="2" s="1"/>
  <c r="G22" i="2"/>
  <c r="H22" i="2" s="1"/>
  <c r="J22" i="2" s="1"/>
  <c r="G64" i="2"/>
  <c r="H64" i="2" s="1"/>
  <c r="J64" i="2" s="1"/>
  <c r="G188" i="2"/>
  <c r="H188" i="2" s="1"/>
  <c r="J188" i="2" s="1"/>
  <c r="G347" i="2"/>
  <c r="H347" i="2" s="1"/>
  <c r="J347" i="2" s="1"/>
  <c r="G336" i="2"/>
  <c r="H336" i="2" s="1"/>
  <c r="J336" i="2" s="1"/>
  <c r="G96" i="2"/>
  <c r="H96" i="2" s="1"/>
  <c r="J96" i="2" s="1"/>
  <c r="G322" i="2"/>
  <c r="H322" i="2" s="1"/>
  <c r="J322" i="2" s="1"/>
  <c r="G216" i="2"/>
  <c r="H216" i="2" s="1"/>
  <c r="J216" i="2" s="1"/>
  <c r="G275" i="2"/>
  <c r="H275" i="2" s="1"/>
  <c r="J275" i="2" s="1"/>
  <c r="G268" i="2"/>
  <c r="H268" i="2" s="1"/>
  <c r="J268" i="2" s="1"/>
  <c r="G384" i="2"/>
  <c r="H384" i="2" s="1"/>
  <c r="J384" i="2" s="1"/>
  <c r="G355" i="2"/>
  <c r="H355" i="2" s="1"/>
  <c r="J355" i="2" s="1"/>
  <c r="G53" i="2"/>
  <c r="H53" i="2" s="1"/>
  <c r="J53" i="2" s="1"/>
  <c r="G148" i="2"/>
  <c r="H148" i="2" s="1"/>
  <c r="J148" i="2" s="1"/>
  <c r="G7" i="2"/>
  <c r="H7" i="2" s="1"/>
  <c r="J7" i="2" s="1"/>
  <c r="G363" i="2"/>
  <c r="H363" i="2" s="1"/>
  <c r="J363" i="2" s="1"/>
  <c r="G187" i="2"/>
  <c r="H187" i="2" s="1"/>
  <c r="J187" i="2" s="1"/>
  <c r="G137" i="2"/>
  <c r="H137" i="2" s="1"/>
  <c r="J137" i="2" s="1"/>
  <c r="G344" i="2"/>
  <c r="H344" i="2" s="1"/>
  <c r="J344" i="2" s="1"/>
  <c r="G123" i="2"/>
  <c r="H123" i="2" s="1"/>
  <c r="G51" i="2"/>
  <c r="H51" i="2" s="1"/>
  <c r="G276" i="2"/>
  <c r="H276" i="2" s="1"/>
  <c r="J276" i="2" s="1"/>
  <c r="G374" i="2"/>
  <c r="H374" i="2" s="1"/>
  <c r="J374" i="2" s="1"/>
  <c r="G109" i="2"/>
  <c r="H109" i="2" s="1"/>
  <c r="J109" i="2" s="1"/>
  <c r="G351" i="2"/>
  <c r="H351" i="2" s="1"/>
  <c r="J351" i="2" s="1"/>
  <c r="G176" i="2"/>
  <c r="H176" i="2" s="1"/>
  <c r="J176" i="2" s="1"/>
  <c r="G144" i="2"/>
  <c r="H144" i="2" s="1"/>
  <c r="J144" i="2" s="1"/>
  <c r="G267" i="2"/>
  <c r="H267" i="2" s="1"/>
  <c r="J267" i="2" s="1"/>
  <c r="G223" i="2"/>
  <c r="H223" i="2" s="1"/>
  <c r="J223" i="2" s="1"/>
  <c r="G256" i="2"/>
  <c r="H256" i="2" s="1"/>
  <c r="J256" i="2" s="1"/>
  <c r="G145" i="2"/>
  <c r="H145" i="2" s="1"/>
  <c r="J145" i="2" s="1"/>
  <c r="G285" i="2"/>
  <c r="H285" i="2" s="1"/>
  <c r="J285" i="2" s="1"/>
  <c r="G124" i="2"/>
  <c r="H124" i="2" s="1"/>
  <c r="J124" i="2" s="1"/>
  <c r="G320" i="2"/>
  <c r="H320" i="2" s="1"/>
  <c r="J320" i="2" s="1"/>
  <c r="G289" i="2"/>
  <c r="H289" i="2" s="1"/>
  <c r="J289" i="2" s="1"/>
  <c r="G15" i="2"/>
  <c r="H15" i="2" s="1"/>
  <c r="G316" i="2"/>
  <c r="H316" i="2" s="1"/>
  <c r="J316" i="2" s="1"/>
  <c r="G308" i="2"/>
  <c r="H308" i="2" s="1"/>
  <c r="J308" i="2" s="1"/>
  <c r="G273" i="2"/>
  <c r="H273" i="2" s="1"/>
  <c r="J273" i="2" s="1"/>
  <c r="G169" i="2"/>
  <c r="H169" i="2" s="1"/>
  <c r="J169" i="2" s="1"/>
  <c r="G45" i="2"/>
  <c r="H45" i="2" s="1"/>
  <c r="J45" i="2" s="1"/>
  <c r="G244" i="2"/>
  <c r="H244" i="2" s="1"/>
  <c r="J244" i="2" s="1"/>
  <c r="G229" i="2"/>
  <c r="H229" i="2" s="1"/>
  <c r="J229" i="2" s="1"/>
  <c r="G18" i="2"/>
  <c r="H18" i="2" s="1"/>
  <c r="J18" i="2" s="1"/>
  <c r="G28" i="2"/>
  <c r="H28" i="2" s="1"/>
  <c r="J28" i="2" s="1"/>
  <c r="G175" i="2"/>
  <c r="H175" i="2" s="1"/>
  <c r="J175" i="2" s="1"/>
  <c r="G359" i="2"/>
  <c r="H359" i="2" s="1"/>
  <c r="J359" i="2" s="1"/>
  <c r="G283" i="2"/>
  <c r="H283" i="2" s="1"/>
  <c r="J283" i="2" s="1"/>
  <c r="G83" i="2"/>
  <c r="H83" i="2" s="1"/>
  <c r="J83" i="2" s="1"/>
  <c r="G21" i="2"/>
  <c r="H21" i="2" s="1"/>
  <c r="J21" i="2" s="1"/>
  <c r="G301" i="2"/>
  <c r="H301" i="2" s="1"/>
  <c r="J301" i="2" s="1"/>
  <c r="G294" i="2"/>
  <c r="H294" i="2" s="1"/>
  <c r="J294" i="2" s="1"/>
  <c r="G13" i="2"/>
  <c r="H13" i="2" s="1"/>
  <c r="J13" i="2" s="1"/>
  <c r="G228" i="2"/>
  <c r="H228" i="2" s="1"/>
  <c r="J228" i="2" s="1"/>
  <c r="G69" i="2"/>
  <c r="H69" i="2" s="1"/>
  <c r="J69" i="2" s="1"/>
  <c r="G114" i="2"/>
  <c r="H114" i="2" s="1"/>
  <c r="J114" i="2" s="1"/>
  <c r="G242" i="2"/>
  <c r="H242" i="2" s="1"/>
  <c r="J242" i="2" s="1"/>
  <c r="G115" i="2"/>
  <c r="H115" i="2" s="1"/>
  <c r="J115" i="2" s="1"/>
  <c r="G168" i="2"/>
  <c r="H168" i="2" s="1"/>
  <c r="J168" i="2" s="1"/>
  <c r="G92" i="2"/>
  <c r="H92" i="2" s="1"/>
  <c r="J92" i="2" s="1"/>
  <c r="G382" i="2"/>
  <c r="H382" i="2" s="1"/>
  <c r="J382" i="2" s="1"/>
  <c r="G91" i="2"/>
  <c r="H91" i="2" s="1"/>
  <c r="J91" i="2" s="1"/>
  <c r="G129" i="2"/>
  <c r="H129" i="2" s="1"/>
  <c r="J129" i="2" s="1"/>
  <c r="G304" i="2"/>
  <c r="H304" i="2" s="1"/>
  <c r="J304" i="2" s="1"/>
  <c r="G58" i="2"/>
  <c r="H58" i="2" s="1"/>
  <c r="J58" i="2" s="1"/>
  <c r="G352" i="2"/>
  <c r="H352" i="2" s="1"/>
  <c r="J352" i="2" s="1"/>
  <c r="G386" i="2"/>
  <c r="H386" i="2" s="1"/>
  <c r="J386" i="2" s="1"/>
  <c r="G142" i="2"/>
  <c r="H142" i="2" s="1"/>
  <c r="J142" i="2" s="1"/>
  <c r="G14" i="2"/>
  <c r="H14" i="2" s="1"/>
  <c r="J14" i="2" s="1"/>
  <c r="G212" i="2"/>
  <c r="H212" i="2" s="1"/>
  <c r="J212" i="2" s="1"/>
  <c r="G198" i="2"/>
  <c r="H198" i="2" s="1"/>
  <c r="J198" i="2" s="1"/>
  <c r="G10" i="2"/>
  <c r="H10" i="2" s="1"/>
  <c r="J10" i="2" s="1"/>
  <c r="G317" i="2"/>
  <c r="H317" i="2" s="1"/>
  <c r="J317" i="2" s="1"/>
  <c r="G162" i="2"/>
  <c r="H162" i="2" s="1"/>
  <c r="J162" i="2" s="1"/>
  <c r="G278" i="2"/>
  <c r="H278" i="2" s="1"/>
  <c r="J278" i="2" s="1"/>
  <c r="G358" i="2"/>
  <c r="H358" i="2" s="1"/>
  <c r="J358" i="2" s="1"/>
  <c r="G342" i="2"/>
  <c r="H342" i="2" s="1"/>
  <c r="J342" i="2" s="1"/>
  <c r="G82" i="2"/>
  <c r="H82" i="2" s="1"/>
  <c r="J82" i="2" s="1"/>
  <c r="G158" i="2"/>
  <c r="H158" i="2" s="1"/>
  <c r="J158" i="2" s="1"/>
  <c r="G128" i="2"/>
  <c r="H128" i="2" s="1"/>
  <c r="J128" i="2" s="1"/>
  <c r="G240" i="2"/>
  <c r="H240" i="2" s="1"/>
  <c r="J240" i="2" s="1"/>
  <c r="G334" i="2"/>
  <c r="H334" i="2" s="1"/>
  <c r="J334" i="2" s="1"/>
  <c r="G222" i="2"/>
  <c r="H222" i="2" s="1"/>
  <c r="J222" i="2" s="1"/>
  <c r="G311" i="2"/>
  <c r="H311" i="2" s="1"/>
  <c r="J311" i="2" s="1"/>
  <c r="G154" i="2"/>
  <c r="H154" i="2" s="1"/>
  <c r="J154" i="2" s="1"/>
  <c r="G190" i="2"/>
  <c r="H190" i="2" s="1"/>
  <c r="J190" i="2" s="1"/>
  <c r="G313" i="2"/>
  <c r="H313" i="2" s="1"/>
  <c r="J313" i="2" s="1"/>
  <c r="G365" i="2"/>
  <c r="H365" i="2" s="1"/>
  <c r="J365" i="2" s="1"/>
  <c r="G362" i="2"/>
  <c r="H362" i="2" s="1"/>
  <c r="J362" i="2" s="1"/>
  <c r="G266" i="2"/>
  <c r="H266" i="2" s="1"/>
  <c r="J266" i="2" s="1"/>
  <c r="G375" i="2"/>
  <c r="H375" i="2" s="1"/>
  <c r="J375" i="2" s="1"/>
  <c r="G38" i="2"/>
  <c r="H38" i="2" s="1"/>
  <c r="J38" i="2" s="1"/>
  <c r="G231" i="2"/>
  <c r="H231" i="2" s="1"/>
  <c r="G245" i="2"/>
  <c r="H245" i="2" s="1"/>
  <c r="J245" i="2" s="1"/>
  <c r="G41" i="2"/>
  <c r="H41" i="2" s="1"/>
  <c r="J41" i="2" s="1"/>
  <c r="G107" i="2"/>
  <c r="H107" i="2" s="1"/>
  <c r="J107" i="2" s="1"/>
  <c r="G100" i="2"/>
  <c r="H100" i="2" s="1"/>
  <c r="J100" i="2" s="1"/>
  <c r="G98" i="2"/>
  <c r="H98" i="2" s="1"/>
  <c r="J98" i="2" s="1"/>
  <c r="G30" i="2"/>
  <c r="H30" i="2" s="1"/>
  <c r="J30" i="2" s="1"/>
  <c r="G263" i="2"/>
  <c r="H263" i="2" s="1"/>
  <c r="J263" i="2" s="1"/>
  <c r="G353" i="2"/>
  <c r="H353" i="2" s="1"/>
  <c r="J353" i="2" s="1"/>
  <c r="G337" i="2"/>
  <c r="H337" i="2" s="1"/>
  <c r="J337" i="2" s="1"/>
  <c r="G186" i="2"/>
  <c r="H186" i="2" s="1"/>
  <c r="J186" i="2" s="1"/>
  <c r="G327" i="2"/>
  <c r="H327" i="2" s="1"/>
  <c r="J327" i="2" s="1"/>
  <c r="G370" i="2"/>
  <c r="H370" i="2" s="1"/>
  <c r="J370" i="2" s="1"/>
  <c r="G75" i="2"/>
  <c r="H75" i="2" s="1"/>
  <c r="G33" i="2"/>
  <c r="H33" i="2" s="1"/>
  <c r="J33" i="2" s="1"/>
  <c r="G132" i="2"/>
  <c r="H132" i="2" s="1"/>
  <c r="J132" i="2" s="1"/>
  <c r="G238" i="2"/>
  <c r="H238" i="2" s="1"/>
  <c r="J238" i="2" s="1"/>
  <c r="G233" i="2"/>
  <c r="H233" i="2" s="1"/>
  <c r="J233" i="2" s="1"/>
  <c r="G331" i="2"/>
  <c r="H331" i="2" s="1"/>
  <c r="J331" i="2" s="1"/>
  <c r="G200" i="2"/>
  <c r="H200" i="2" s="1"/>
  <c r="J200" i="2" s="1"/>
  <c r="G361" i="2"/>
  <c r="H361" i="2" s="1"/>
  <c r="J361" i="2" s="1"/>
  <c r="G218" i="2"/>
  <c r="H218" i="2" s="1"/>
  <c r="J218" i="2" s="1"/>
  <c r="G43" i="2"/>
  <c r="H43" i="2" s="1"/>
  <c r="J43" i="2" s="1"/>
  <c r="G94" i="2"/>
  <c r="H94" i="2" s="1"/>
  <c r="J94" i="2" s="1"/>
  <c r="G160" i="2"/>
  <c r="H160" i="2" s="1"/>
  <c r="J160" i="2" s="1"/>
  <c r="G288" i="2"/>
  <c r="H288" i="2" s="1"/>
  <c r="J288" i="2" s="1"/>
  <c r="G340" i="2"/>
  <c r="H340" i="2" s="1"/>
  <c r="J340" i="2" s="1"/>
  <c r="G150" i="2"/>
  <c r="H150" i="2" s="1"/>
  <c r="J150" i="2" s="1"/>
  <c r="G54" i="2"/>
  <c r="H54" i="2" s="1"/>
  <c r="J54" i="2" s="1"/>
  <c r="G167" i="2"/>
  <c r="H167" i="2" s="1"/>
  <c r="J167" i="2" s="1"/>
  <c r="G309" i="2"/>
  <c r="H309" i="2" s="1"/>
  <c r="J309" i="2" s="1"/>
  <c r="G202" i="2"/>
  <c r="H202" i="2" s="1"/>
  <c r="J202" i="2" s="1"/>
  <c r="G356" i="2"/>
  <c r="H356" i="2" s="1"/>
  <c r="J356" i="2" s="1"/>
  <c r="G23" i="2"/>
  <c r="H23" i="2" s="1"/>
  <c r="J23" i="2" s="1"/>
  <c r="G141" i="2"/>
  <c r="H141" i="2" s="1"/>
  <c r="J141" i="2" s="1"/>
  <c r="G195" i="2"/>
  <c r="H195" i="2" s="1"/>
  <c r="G297" i="2"/>
  <c r="H297" i="2" s="1"/>
  <c r="J297" i="2" s="1"/>
  <c r="G39" i="2"/>
  <c r="H39" i="2" s="1"/>
  <c r="G380" i="2"/>
  <c r="H380" i="2" s="1"/>
  <c r="J380" i="2" s="1"/>
  <c r="G293" i="2"/>
  <c r="H293" i="2" s="1"/>
  <c r="J293" i="2" s="1"/>
  <c r="G377" i="2"/>
  <c r="H377" i="2" s="1"/>
  <c r="J377" i="2" s="1"/>
  <c r="G260" i="2"/>
  <c r="H260" i="2" s="1"/>
  <c r="J260" i="2" s="1"/>
  <c r="G224" i="2"/>
  <c r="H224" i="2" s="1"/>
  <c r="J224" i="2" s="1"/>
  <c r="G319" i="2"/>
  <c r="H319" i="2" s="1"/>
  <c r="J319" i="2" s="1"/>
  <c r="G63" i="2"/>
  <c r="H63" i="2" s="1"/>
  <c r="G170" i="2"/>
  <c r="H170" i="2" s="1"/>
  <c r="J170" i="2" s="1"/>
  <c r="G341" i="2"/>
  <c r="H341" i="2" s="1"/>
  <c r="J341" i="2" s="1"/>
  <c r="G111" i="2"/>
  <c r="H111" i="2" s="1"/>
  <c r="G44" i="2"/>
  <c r="H44" i="2" s="1"/>
  <c r="J44" i="2" s="1"/>
  <c r="G155" i="2"/>
  <c r="H155" i="2" s="1"/>
  <c r="J155" i="2" s="1"/>
  <c r="G25" i="2"/>
  <c r="H25" i="2" s="1"/>
  <c r="J25" i="2" s="1"/>
  <c r="G318" i="2"/>
  <c r="H318" i="2" s="1"/>
  <c r="J318" i="2" s="1"/>
  <c r="G373" i="2"/>
  <c r="H373" i="2" s="1"/>
  <c r="J373" i="2" s="1"/>
  <c r="G376" i="2"/>
  <c r="H376" i="2" s="1"/>
  <c r="J376" i="2" s="1"/>
  <c r="G50" i="2"/>
  <c r="H50" i="2" s="1"/>
  <c r="J50" i="2" s="1"/>
  <c r="G147" i="2"/>
  <c r="H147" i="2" s="1"/>
  <c r="G346" i="2"/>
  <c r="H346" i="2" s="1"/>
  <c r="J346" i="2" s="1"/>
  <c r="G27" i="2"/>
  <c r="H27" i="2" s="1"/>
  <c r="G227" i="2"/>
  <c r="H227" i="2" s="1"/>
  <c r="J227" i="2" s="1"/>
  <c r="G378" i="2"/>
  <c r="H378" i="2" s="1"/>
  <c r="J378" i="2" s="1"/>
  <c r="G122" i="2"/>
  <c r="H122" i="2" s="1"/>
  <c r="J122" i="2" s="1"/>
  <c r="G354" i="2"/>
  <c r="H354" i="2" s="1"/>
  <c r="J354" i="2" s="1"/>
  <c r="G172" i="2"/>
  <c r="H172" i="2" s="1"/>
  <c r="J172" i="2" s="1"/>
  <c r="G68" i="2"/>
  <c r="H68" i="2" s="1"/>
  <c r="J68" i="2" s="1"/>
  <c r="G323" i="2"/>
  <c r="H323" i="2" s="1"/>
  <c r="J323" i="2" s="1"/>
  <c r="G179" i="2"/>
  <c r="H179" i="2" s="1"/>
  <c r="J179" i="2" s="1"/>
  <c r="G197" i="2"/>
  <c r="H197" i="2" s="1"/>
  <c r="J197" i="2" s="1"/>
  <c r="G281" i="2"/>
  <c r="H281" i="2" s="1"/>
  <c r="J281" i="2" s="1"/>
  <c r="G298" i="2"/>
  <c r="H298" i="2" s="1"/>
  <c r="J298" i="2" s="1"/>
  <c r="G55" i="2"/>
  <c r="H55" i="2" s="1"/>
  <c r="J55" i="2" s="1"/>
  <c r="G118" i="2"/>
  <c r="H118" i="2" s="1"/>
  <c r="J118" i="2" s="1"/>
  <c r="G291" i="2"/>
  <c r="H291" i="2" s="1"/>
  <c r="J291" i="2" s="1"/>
  <c r="G230" i="2"/>
  <c r="H230" i="2" s="1"/>
  <c r="J230" i="2" s="1"/>
  <c r="G9" i="2"/>
  <c r="H9" i="2" s="1"/>
  <c r="J9" i="2" s="1"/>
  <c r="G203" i="2"/>
  <c r="H203" i="2" s="1"/>
  <c r="J203" i="2" s="1"/>
  <c r="G305" i="2"/>
  <c r="H305" i="2" s="1"/>
  <c r="J305" i="2" s="1"/>
  <c r="G207" i="2"/>
  <c r="H207" i="2" s="1"/>
  <c r="G4" i="2"/>
  <c r="H4" i="2" s="1"/>
  <c r="J4" i="2" s="1"/>
  <c r="G59" i="2"/>
  <c r="H59" i="2" s="1"/>
  <c r="J59" i="2" s="1"/>
  <c r="G286" i="2"/>
  <c r="H286" i="2" s="1"/>
  <c r="J286" i="2" s="1"/>
  <c r="G16" i="2"/>
  <c r="H16" i="2" s="1"/>
  <c r="J16" i="2" s="1"/>
  <c r="G146" i="2"/>
  <c r="H146" i="2" s="1"/>
  <c r="J146" i="2" s="1"/>
  <c r="G257" i="2"/>
  <c r="H257" i="2" s="1"/>
  <c r="J257" i="2" s="1"/>
  <c r="G73" i="2"/>
  <c r="H73" i="2" s="1"/>
  <c r="J73" i="2" s="1"/>
  <c r="G215" i="2"/>
  <c r="H215" i="2" s="1"/>
  <c r="J215" i="2" s="1"/>
  <c r="G357" i="2"/>
  <c r="H357" i="2" s="1"/>
  <c r="J357" i="2" s="1"/>
  <c r="G140" i="2"/>
  <c r="H140" i="2" s="1"/>
  <c r="J140" i="2" s="1"/>
  <c r="G259" i="2"/>
  <c r="H259" i="2" s="1"/>
  <c r="J259" i="2" s="1"/>
  <c r="G315" i="2"/>
  <c r="H315" i="2" s="1"/>
  <c r="J315" i="2" s="1"/>
  <c r="G345" i="2"/>
  <c r="H345" i="2" s="1"/>
  <c r="J345" i="2" s="1"/>
  <c r="G153" i="2"/>
  <c r="H153" i="2" s="1"/>
  <c r="J153" i="2" s="1"/>
  <c r="G329" i="2"/>
  <c r="H329" i="2" s="1"/>
  <c r="J329" i="2" s="1"/>
  <c r="G226" i="2"/>
  <c r="H226" i="2" s="1"/>
  <c r="J226" i="2" s="1"/>
  <c r="G62" i="2"/>
  <c r="H62" i="2" s="1"/>
  <c r="J62" i="2" s="1"/>
  <c r="G36" i="2"/>
  <c r="H36" i="2" s="1"/>
  <c r="J36" i="2" s="1"/>
  <c r="G364" i="2"/>
  <c r="H364" i="2" s="1"/>
  <c r="J364" i="2" s="1"/>
  <c r="G35" i="2"/>
  <c r="H35" i="2" s="1"/>
  <c r="J35" i="2" s="1"/>
  <c r="G328" i="2"/>
  <c r="H328" i="2" s="1"/>
  <c r="J328" i="2" s="1"/>
  <c r="G209" i="2"/>
  <c r="H209" i="2" s="1"/>
  <c r="J209" i="2" s="1"/>
  <c r="G248" i="2"/>
  <c r="H248" i="2" s="1"/>
  <c r="J248" i="2" s="1"/>
  <c r="G287" i="2"/>
  <c r="H287" i="2" s="1"/>
  <c r="J287" i="2" s="1"/>
  <c r="G70" i="2"/>
  <c r="H70" i="2" s="1"/>
  <c r="J70" i="2" s="1"/>
  <c r="G139" i="2"/>
  <c r="H139" i="2" s="1"/>
  <c r="J139" i="2" s="1"/>
  <c r="G173" i="2"/>
  <c r="H173" i="2" s="1"/>
  <c r="J173" i="2" s="1"/>
  <c r="G194" i="2"/>
  <c r="H194" i="2" s="1"/>
  <c r="J194" i="2" s="1"/>
  <c r="G369" i="2"/>
  <c r="H369" i="2" s="1"/>
  <c r="J369" i="2" s="1"/>
  <c r="G261" i="2"/>
  <c r="H261" i="2" s="1"/>
  <c r="J261" i="2" s="1"/>
  <c r="G306" i="2"/>
  <c r="H306" i="2" s="1"/>
  <c r="J306" i="2" s="1"/>
  <c r="G299" i="2"/>
  <c r="H299" i="2" s="1"/>
  <c r="J299" i="2" s="1"/>
  <c r="G326" i="2"/>
  <c r="H326" i="2" s="1"/>
  <c r="J326" i="2" s="1"/>
  <c r="G97" i="2"/>
  <c r="H97" i="2" s="1"/>
  <c r="J97" i="2" s="1"/>
  <c r="G290" i="2"/>
  <c r="H290" i="2" s="1"/>
  <c r="J290" i="2" s="1"/>
  <c r="G234" i="2"/>
  <c r="H234" i="2" s="1"/>
  <c r="J234" i="2" s="1"/>
  <c r="G88" i="2"/>
  <c r="H88" i="2" s="1"/>
  <c r="J88" i="2" s="1"/>
  <c r="G79" i="2"/>
  <c r="H79" i="2" s="1"/>
  <c r="J79" i="2" s="1"/>
  <c r="G321" i="2"/>
  <c r="H321" i="2" s="1"/>
  <c r="J321" i="2" s="1"/>
  <c r="G211" i="2"/>
  <c r="H211" i="2" s="1"/>
  <c r="J211" i="2" s="1"/>
  <c r="G174" i="2"/>
  <c r="H174" i="2" s="1"/>
  <c r="J174" i="2" s="1"/>
  <c r="G112" i="2"/>
  <c r="H112" i="2" s="1"/>
  <c r="J112" i="2" s="1"/>
  <c r="G86" i="2"/>
  <c r="H86" i="2" s="1"/>
  <c r="J86" i="2" s="1"/>
  <c r="G166" i="2"/>
  <c r="H166" i="2" s="1"/>
  <c r="J166" i="2" s="1"/>
  <c r="G343" i="2"/>
  <c r="H343" i="2" s="1"/>
  <c r="J343" i="2" s="1"/>
  <c r="G300" i="2"/>
  <c r="H300" i="2" s="1"/>
  <c r="J300" i="2" s="1"/>
  <c r="G77" i="2"/>
  <c r="H77" i="2" s="1"/>
  <c r="J77" i="2" s="1"/>
  <c r="G149" i="2"/>
  <c r="H149" i="2" s="1"/>
  <c r="J149" i="2" s="1"/>
  <c r="G101" i="2"/>
  <c r="H101" i="2" s="1"/>
  <c r="J101" i="2" s="1"/>
  <c r="G246" i="2"/>
  <c r="H246" i="2" s="1"/>
  <c r="J246" i="2" s="1"/>
  <c r="G49" i="2"/>
  <c r="H49" i="2" s="1"/>
  <c r="J49" i="2" s="1"/>
  <c r="G271" i="2"/>
  <c r="H271" i="2" s="1"/>
  <c r="J271" i="2" s="1"/>
  <c r="G241" i="2"/>
  <c r="H241" i="2" s="1"/>
  <c r="J241" i="2" s="1"/>
  <c r="G205" i="2"/>
  <c r="H205" i="2" s="1"/>
  <c r="J205" i="2" s="1"/>
  <c r="G180" i="2"/>
  <c r="H180" i="2" s="1"/>
  <c r="J180" i="2" s="1"/>
  <c r="G103" i="2"/>
  <c r="H103" i="2" s="1"/>
  <c r="J103" i="2" s="1"/>
  <c r="G182" i="2"/>
  <c r="H182" i="2" s="1"/>
  <c r="J182" i="2" s="1"/>
  <c r="G89" i="2"/>
  <c r="H89" i="2" s="1"/>
  <c r="J89" i="2" s="1"/>
  <c r="G333" i="2"/>
  <c r="H333" i="2" s="1"/>
  <c r="J333" i="2" s="1"/>
  <c r="G34" i="2"/>
  <c r="H34" i="2" s="1"/>
  <c r="J34" i="2" s="1"/>
  <c r="G247" i="2"/>
  <c r="H247" i="2" s="1"/>
  <c r="J247" i="2" s="1"/>
  <c r="G307" i="2"/>
  <c r="H307" i="2" s="1"/>
  <c r="J307" i="2" s="1"/>
  <c r="G106" i="2"/>
  <c r="H106" i="2" s="1"/>
  <c r="J106" i="2" s="1"/>
  <c r="G52" i="2"/>
  <c r="H52" i="2" s="1"/>
  <c r="J52" i="2" s="1"/>
  <c r="G178" i="2"/>
  <c r="H178" i="2" s="1"/>
  <c r="J178" i="2" s="1"/>
  <c r="G6" i="2"/>
  <c r="H6" i="2" s="1"/>
  <c r="J6" i="2" s="1"/>
  <c r="G339" i="2"/>
  <c r="H339" i="2" s="1"/>
  <c r="J339" i="2" s="1"/>
  <c r="G332" i="2"/>
  <c r="H332" i="2" s="1"/>
  <c r="J332" i="2" s="1"/>
  <c r="G262" i="2"/>
  <c r="H262" i="2" s="1"/>
  <c r="J262" i="2" s="1"/>
  <c r="G119" i="2"/>
  <c r="H119" i="2" s="1"/>
  <c r="J119" i="2" s="1"/>
  <c r="G138" i="2"/>
  <c r="H138" i="2" s="1"/>
  <c r="J138" i="2" s="1"/>
  <c r="G196" i="2"/>
  <c r="H196" i="2" s="1"/>
  <c r="J196" i="2" s="1"/>
  <c r="G151" i="2"/>
  <c r="H151" i="2" s="1"/>
  <c r="J151" i="2" s="1"/>
  <c r="G350" i="2"/>
  <c r="H350" i="2" s="1"/>
  <c r="J350" i="2" s="1"/>
  <c r="G367" i="2"/>
  <c r="H367" i="2" s="1"/>
  <c r="J367" i="2" s="1"/>
  <c r="G76" i="2"/>
  <c r="H76" i="2" s="1"/>
  <c r="J76" i="2" s="1"/>
  <c r="G74" i="2"/>
  <c r="H74" i="2" s="1"/>
  <c r="J74" i="2" s="1"/>
  <c r="G239" i="2"/>
  <c r="H239" i="2" s="1"/>
  <c r="J239" i="2" s="1"/>
  <c r="G237" i="2"/>
  <c r="H237" i="2" s="1"/>
  <c r="J237" i="2" s="1"/>
  <c r="G159" i="2"/>
  <c r="H159" i="2" s="1"/>
  <c r="G56" i="2"/>
  <c r="H56" i="2" s="1"/>
  <c r="J56" i="2" s="1"/>
  <c r="G314" i="2"/>
  <c r="H314" i="2" s="1"/>
  <c r="J314" i="2" s="1"/>
  <c r="G302" i="2"/>
  <c r="H302" i="2" s="1"/>
  <c r="J302" i="2" s="1"/>
  <c r="G72" i="2"/>
  <c r="H72" i="2" s="1"/>
  <c r="J72" i="2" s="1"/>
  <c r="G213" i="2"/>
  <c r="H213" i="2" s="1"/>
  <c r="J213" i="2" s="1"/>
  <c r="G17" i="2"/>
  <c r="H17" i="2" s="1"/>
  <c r="J17" i="2" s="1"/>
  <c r="G47" i="2"/>
  <c r="H47" i="2" s="1"/>
  <c r="J47" i="2" s="1"/>
  <c r="G93" i="2"/>
  <c r="H93" i="2" s="1"/>
  <c r="J93" i="2" s="1"/>
  <c r="G279" i="2"/>
  <c r="H279" i="2" s="1"/>
  <c r="J279" i="2" s="1"/>
  <c r="G330" i="2"/>
  <c r="H330" i="2" s="1"/>
  <c r="J330" i="2" s="1"/>
  <c r="G121" i="2"/>
  <c r="H121" i="2" s="1"/>
  <c r="J121" i="2" s="1"/>
  <c r="G60" i="2"/>
  <c r="H60" i="2" s="1"/>
  <c r="J60" i="2" s="1"/>
  <c r="G282" i="2"/>
  <c r="H282" i="2" s="1"/>
  <c r="J282" i="2" s="1"/>
  <c r="G66" i="2"/>
  <c r="H66" i="2" s="1"/>
  <c r="J66" i="2" s="1"/>
  <c r="G184" i="2"/>
  <c r="H184" i="2" s="1"/>
  <c r="J184" i="2" s="1"/>
  <c r="G40" i="2"/>
  <c r="H40" i="2" s="1"/>
  <c r="J40" i="2" s="1"/>
  <c r="G130" i="2"/>
  <c r="H130" i="2" s="1"/>
  <c r="J130" i="2" s="1"/>
  <c r="G171" i="2"/>
  <c r="H171" i="2" s="1"/>
  <c r="G127" i="2"/>
  <c r="H127" i="2" s="1"/>
  <c r="J127" i="2" s="1"/>
  <c r="G310" i="2"/>
  <c r="H310" i="2" s="1"/>
  <c r="J310" i="2" s="1"/>
  <c r="G161" i="2"/>
  <c r="H161" i="2" s="1"/>
  <c r="J161" i="2" s="1"/>
  <c r="G220" i="2"/>
  <c r="H220" i="2" s="1"/>
  <c r="J220" i="2" s="1"/>
  <c r="G255" i="2"/>
  <c r="H255" i="2" s="1"/>
  <c r="J255" i="2" s="1"/>
  <c r="G108" i="2"/>
  <c r="H108" i="2" s="1"/>
  <c r="J108" i="2" s="1"/>
  <c r="H12" i="2"/>
  <c r="J12" i="2" s="1"/>
  <c r="G250" i="2"/>
  <c r="H250" i="2" s="1"/>
  <c r="J250" i="2" s="1"/>
  <c r="G120" i="2"/>
  <c r="H120" i="2" s="1"/>
  <c r="J120" i="2" s="1"/>
  <c r="G85" i="2"/>
  <c r="H85" i="2" s="1"/>
  <c r="J85" i="2" s="1"/>
  <c r="G5" i="2"/>
  <c r="H5" i="2" s="1"/>
  <c r="J5" i="2" s="1"/>
  <c r="G265" i="2"/>
  <c r="H265" i="2" s="1"/>
  <c r="J265" i="2" s="1"/>
  <c r="G379" i="2"/>
  <c r="H379" i="2" s="1"/>
  <c r="J379" i="2" s="1"/>
  <c r="G189" i="2"/>
  <c r="H189" i="2" s="1"/>
  <c r="J189" i="2" s="1"/>
  <c r="G325" i="2"/>
  <c r="H325" i="2" s="1"/>
  <c r="J325" i="2" s="1"/>
  <c r="G157" i="2"/>
  <c r="H157" i="2" s="1"/>
  <c r="J157" i="2" s="1"/>
  <c r="G368" i="2"/>
  <c r="H368" i="2" s="1"/>
  <c r="J368" i="2" s="1"/>
  <c r="G135" i="2"/>
  <c r="H135" i="2" s="1"/>
  <c r="G206" i="2"/>
  <c r="H206" i="2" s="1"/>
  <c r="J206" i="2" s="1"/>
  <c r="G183" i="2"/>
  <c r="H183" i="2" s="1"/>
  <c r="G303" i="2"/>
  <c r="H303" i="2" s="1"/>
  <c r="J303" i="2" s="1"/>
  <c r="G95" i="2"/>
  <c r="H95" i="2" s="1"/>
  <c r="J95" i="2" s="1"/>
  <c r="G67" i="2"/>
  <c r="H67" i="2" s="1"/>
  <c r="J67" i="2" s="1"/>
  <c r="G191" i="2"/>
  <c r="H191" i="2" s="1"/>
  <c r="J191" i="2" s="1"/>
  <c r="G110" i="2"/>
  <c r="H110" i="2" s="1"/>
  <c r="J110" i="2" s="1"/>
  <c r="G254" i="2"/>
  <c r="H254" i="2" s="1"/>
  <c r="J254" i="2" s="1"/>
  <c r="G232" i="2"/>
  <c r="H232" i="2" s="1"/>
  <c r="J232" i="2" s="1"/>
  <c r="G78" i="2"/>
  <c r="H78" i="2" s="1"/>
  <c r="J78" i="2" s="1"/>
  <c r="G156" i="2"/>
  <c r="H156" i="2" s="1"/>
  <c r="J156" i="2" s="1"/>
  <c r="G37" i="2"/>
  <c r="H37" i="2" s="1"/>
  <c r="J37" i="2" s="1"/>
  <c r="G385" i="2"/>
  <c r="H385" i="2" s="1"/>
  <c r="J385" i="2" s="1"/>
  <c r="G42" i="2"/>
  <c r="H42" i="2" s="1"/>
  <c r="J42" i="2" s="1"/>
  <c r="G116" i="2"/>
  <c r="H116" i="2" s="1"/>
  <c r="J116" i="2" s="1"/>
  <c r="G3" i="2"/>
  <c r="H3" i="2" s="1"/>
  <c r="J3" i="2" s="1"/>
  <c r="G272" i="2"/>
  <c r="H272" i="2" s="1"/>
  <c r="J272" i="2" s="1"/>
  <c r="G105" i="2"/>
  <c r="H105" i="2" s="1"/>
  <c r="J105" i="2" s="1"/>
  <c r="G185" i="2"/>
  <c r="H185" i="2" s="1"/>
  <c r="J185" i="2" s="1"/>
  <c r="G57" i="2"/>
  <c r="H57" i="2" s="1"/>
  <c r="J57" i="2" s="1"/>
  <c r="G296" i="2"/>
  <c r="H296" i="2" s="1"/>
  <c r="J296" i="2" s="1"/>
  <c r="G253" i="2"/>
  <c r="H253" i="2" s="1"/>
  <c r="J253" i="2" s="1"/>
  <c r="G214" i="2"/>
  <c r="H214" i="2" s="1"/>
  <c r="J214" i="2" s="1"/>
  <c r="G151" i="23"/>
  <c r="H151" i="23" s="1"/>
  <c r="G382" i="23"/>
  <c r="H382" i="23" s="1"/>
  <c r="G245" i="23"/>
  <c r="H245" i="23" s="1"/>
  <c r="G172" i="23"/>
  <c r="H172" i="23" s="1"/>
  <c r="G146" i="23"/>
  <c r="H146" i="23" s="1"/>
  <c r="G98" i="23"/>
  <c r="H98" i="23" s="1"/>
  <c r="G115" i="23"/>
  <c r="H115" i="23" s="1"/>
  <c r="G63" i="23"/>
  <c r="H63" i="23" s="1"/>
  <c r="G18" i="23"/>
  <c r="H18" i="23" s="1"/>
  <c r="G3" i="23"/>
  <c r="H3" i="23" s="1"/>
  <c r="G153" i="23"/>
  <c r="H153" i="23" s="1"/>
  <c r="G20" i="23"/>
  <c r="H20" i="23" s="1"/>
  <c r="G138" i="23"/>
  <c r="H138" i="23" s="1"/>
  <c r="G327" i="23"/>
  <c r="H327" i="23" s="1"/>
  <c r="G218" i="23"/>
  <c r="H218" i="23" s="1"/>
  <c r="G23" i="23"/>
  <c r="H23" i="23" s="1"/>
  <c r="G295" i="23"/>
  <c r="H295" i="23" s="1"/>
  <c r="G297" i="23"/>
  <c r="H297" i="23" s="1"/>
  <c r="G337" i="23"/>
  <c r="H337" i="23" s="1"/>
  <c r="G344" i="23"/>
  <c r="H344" i="23" s="1"/>
  <c r="G274" i="23"/>
  <c r="H274" i="23" s="1"/>
  <c r="G92" i="23"/>
  <c r="H92" i="23" s="1"/>
  <c r="G267" i="23"/>
  <c r="H267" i="23" s="1"/>
  <c r="G9" i="23"/>
  <c r="H9" i="23" s="1"/>
  <c r="G349" i="23"/>
  <c r="H349" i="23" s="1"/>
  <c r="G351" i="23"/>
  <c r="H351" i="23" s="1"/>
  <c r="G67" i="23"/>
  <c r="H67" i="23" s="1"/>
  <c r="G328" i="23"/>
  <c r="H328" i="23" s="1"/>
  <c r="G136" i="23"/>
  <c r="H136" i="23" s="1"/>
  <c r="G359" i="23"/>
  <c r="H359" i="23" s="1"/>
  <c r="G228" i="23"/>
  <c r="H228" i="23" s="1"/>
  <c r="G154" i="23"/>
  <c r="H154" i="23" s="1"/>
  <c r="G291" i="23"/>
  <c r="H291" i="23" s="1"/>
  <c r="G310" i="23"/>
  <c r="H310" i="23" s="1"/>
  <c r="G367" i="23"/>
  <c r="H367" i="23" s="1"/>
  <c r="G139" i="23"/>
  <c r="H139" i="23" s="1"/>
  <c r="G44" i="23"/>
  <c r="H44" i="23" s="1"/>
  <c r="G317" i="23"/>
  <c r="H317" i="23" s="1"/>
  <c r="G236" i="23"/>
  <c r="H236" i="23" s="1"/>
  <c r="G161" i="23"/>
  <c r="H161" i="23" s="1"/>
  <c r="G47" i="23"/>
  <c r="H47" i="23" s="1"/>
  <c r="G81" i="23"/>
  <c r="H81" i="23" s="1"/>
  <c r="G15" i="23"/>
  <c r="H15" i="23" s="1"/>
  <c r="G162" i="23"/>
  <c r="H162" i="23" s="1"/>
  <c r="G233" i="23"/>
  <c r="H233" i="23" s="1"/>
  <c r="G117" i="23"/>
  <c r="H117" i="23" s="1"/>
  <c r="G141" i="23"/>
  <c r="H141" i="23" s="1"/>
  <c r="G30" i="23"/>
  <c r="H30" i="23" s="1"/>
  <c r="G239" i="23"/>
  <c r="H239" i="23" s="1"/>
  <c r="G112" i="23"/>
  <c r="H112" i="23" s="1"/>
  <c r="G132" i="23"/>
  <c r="H132" i="23" s="1"/>
  <c r="G286" i="23"/>
  <c r="H286" i="23" s="1"/>
  <c r="G202" i="23"/>
  <c r="H202" i="23" s="1"/>
  <c r="G248" i="23"/>
  <c r="H248" i="23" s="1"/>
  <c r="G302" i="23"/>
  <c r="H302" i="23" s="1"/>
  <c r="G160" i="23"/>
  <c r="H160" i="23" s="1"/>
  <c r="G256" i="23"/>
  <c r="H256" i="23" s="1"/>
  <c r="G201" i="23"/>
  <c r="H201" i="23" s="1"/>
  <c r="G34" i="23"/>
  <c r="H34" i="23" s="1"/>
  <c r="G237" i="23"/>
  <c r="H237" i="23" s="1"/>
  <c r="G130" i="23"/>
  <c r="H130" i="23" s="1"/>
  <c r="G144" i="23"/>
  <c r="H144" i="23" s="1"/>
  <c r="G210" i="23"/>
  <c r="H210" i="23" s="1"/>
  <c r="G232" i="23"/>
  <c r="H232" i="23" s="1"/>
  <c r="G116" i="23"/>
  <c r="H116" i="23" s="1"/>
  <c r="G148" i="23"/>
  <c r="H148" i="23" s="1"/>
  <c r="G62" i="23"/>
  <c r="H62" i="23" s="1"/>
  <c r="G59" i="23"/>
  <c r="H59" i="23" s="1"/>
  <c r="G333" i="23"/>
  <c r="H333" i="23" s="1"/>
  <c r="G168" i="23"/>
  <c r="H168" i="23" s="1"/>
  <c r="G259" i="23"/>
  <c r="H259" i="23" s="1"/>
  <c r="G110" i="23"/>
  <c r="H110" i="23" s="1"/>
  <c r="G183" i="23"/>
  <c r="H183" i="23" s="1"/>
  <c r="G127" i="23"/>
  <c r="H127" i="23" s="1"/>
  <c r="G257" i="23"/>
  <c r="H257" i="23" s="1"/>
  <c r="G156" i="23"/>
  <c r="H156" i="23" s="1"/>
  <c r="G281" i="23"/>
  <c r="H281" i="23" s="1"/>
  <c r="G371" i="23"/>
  <c r="H371" i="23" s="1"/>
  <c r="G142" i="23"/>
  <c r="H142" i="23" s="1"/>
  <c r="G124" i="23"/>
  <c r="H124" i="23" s="1"/>
  <c r="G64" i="23"/>
  <c r="H64" i="23" s="1"/>
  <c r="G353" i="23"/>
  <c r="H353" i="23" s="1"/>
  <c r="G270" i="23"/>
  <c r="H270" i="23" s="1"/>
  <c r="G121" i="23"/>
  <c r="H121" i="23" s="1"/>
  <c r="G108" i="23"/>
  <c r="H108" i="23" s="1"/>
  <c r="G159" i="23"/>
  <c r="H159" i="23" s="1"/>
  <c r="G318" i="23"/>
  <c r="H318" i="23" s="1"/>
  <c r="G352" i="23"/>
  <c r="H352" i="23" s="1"/>
  <c r="G222" i="23"/>
  <c r="H222" i="23" s="1"/>
  <c r="G73" i="23"/>
  <c r="H73" i="23" s="1"/>
  <c r="G5" i="23"/>
  <c r="H5" i="23" s="1"/>
  <c r="G383" i="23"/>
  <c r="H383" i="23" s="1"/>
  <c r="G325" i="23"/>
  <c r="H325" i="23" s="1"/>
  <c r="G251" i="23"/>
  <c r="H251" i="23" s="1"/>
  <c r="G266" i="23"/>
  <c r="H266" i="23" s="1"/>
  <c r="G320" i="23"/>
  <c r="H320" i="23" s="1"/>
  <c r="G250" i="23"/>
  <c r="H250" i="23" s="1"/>
  <c r="G348" i="23"/>
  <c r="H348" i="23" s="1"/>
  <c r="G60" i="23"/>
  <c r="H60" i="23" s="1"/>
  <c r="G343" i="23"/>
  <c r="H343" i="23" s="1"/>
  <c r="G209" i="23"/>
  <c r="H209" i="23" s="1"/>
  <c r="G360" i="23"/>
  <c r="H360" i="23" s="1"/>
  <c r="G372" i="23"/>
  <c r="H372" i="23" s="1"/>
  <c r="G49" i="23"/>
  <c r="H49" i="23" s="1"/>
  <c r="G285" i="23"/>
  <c r="H285" i="23" s="1"/>
  <c r="G341" i="23"/>
  <c r="H341" i="23" s="1"/>
  <c r="G307" i="23"/>
  <c r="H307" i="23" s="1"/>
  <c r="G147" i="23"/>
  <c r="H147" i="23" s="1"/>
  <c r="G38" i="23"/>
  <c r="H38" i="23" s="1"/>
  <c r="G347" i="23"/>
  <c r="H347" i="23" s="1"/>
  <c r="G238" i="23"/>
  <c r="H238" i="23" s="1"/>
  <c r="G109" i="23"/>
  <c r="H109" i="23" s="1"/>
  <c r="G313" i="23"/>
  <c r="H313" i="23" s="1"/>
  <c r="G39" i="23"/>
  <c r="H39" i="23" s="1"/>
  <c r="G275" i="23"/>
  <c r="H275" i="23" s="1"/>
  <c r="G95" i="23"/>
  <c r="H95" i="23" s="1"/>
  <c r="G102" i="23"/>
  <c r="H102" i="23" s="1"/>
  <c r="G104" i="23"/>
  <c r="H104" i="23" s="1"/>
  <c r="G205" i="23"/>
  <c r="H205" i="23" s="1"/>
  <c r="G381" i="23"/>
  <c r="H381" i="23" s="1"/>
  <c r="G309" i="23"/>
  <c r="H309" i="23" s="1"/>
  <c r="G336" i="23"/>
  <c r="H336" i="23" s="1"/>
  <c r="G299" i="23"/>
  <c r="H299" i="23" s="1"/>
  <c r="G58" i="23"/>
  <c r="H58" i="23" s="1"/>
  <c r="G187" i="23"/>
  <c r="H187" i="23" s="1"/>
  <c r="G178" i="23"/>
  <c r="H178" i="23" s="1"/>
  <c r="G27" i="23"/>
  <c r="H27" i="23" s="1"/>
  <c r="G379" i="23"/>
  <c r="H379" i="23" s="1"/>
  <c r="G296" i="23"/>
  <c r="H296" i="23" s="1"/>
  <c r="G293" i="23"/>
  <c r="H293" i="23" s="1"/>
  <c r="G356" i="23"/>
  <c r="H356" i="23" s="1"/>
  <c r="G271" i="23"/>
  <c r="H271" i="23" s="1"/>
  <c r="G111" i="23"/>
  <c r="H111" i="23" s="1"/>
  <c r="G114" i="23"/>
  <c r="H114" i="23" s="1"/>
  <c r="G93" i="23"/>
  <c r="H93" i="23" s="1"/>
  <c r="G188" i="23"/>
  <c r="H188" i="23" s="1"/>
  <c r="G304" i="23"/>
  <c r="H304" i="23" s="1"/>
  <c r="G122" i="23"/>
  <c r="H122" i="23" s="1"/>
  <c r="G137" i="23"/>
  <c r="H137" i="23" s="1"/>
  <c r="G235" i="23"/>
  <c r="H235" i="23" s="1"/>
  <c r="G135" i="23"/>
  <c r="H135" i="23" s="1"/>
  <c r="G24" i="23"/>
  <c r="H24" i="23" s="1"/>
  <c r="G25" i="23"/>
  <c r="H25" i="23" s="1"/>
  <c r="G380" i="23"/>
  <c r="H380" i="23" s="1"/>
  <c r="G176" i="23"/>
  <c r="H176" i="23" s="1"/>
  <c r="G99" i="23"/>
  <c r="H99" i="23" s="1"/>
  <c r="G123" i="23"/>
  <c r="H123" i="23" s="1"/>
  <c r="G363" i="23"/>
  <c r="H363" i="23" s="1"/>
  <c r="G69" i="23"/>
  <c r="H69" i="23" s="1"/>
  <c r="G85" i="23"/>
  <c r="H85" i="23" s="1"/>
  <c r="G255" i="23"/>
  <c r="H255" i="23" s="1"/>
  <c r="G131" i="23"/>
  <c r="H131" i="23" s="1"/>
  <c r="G45" i="23"/>
  <c r="H45" i="23" s="1"/>
  <c r="G150" i="23"/>
  <c r="H150" i="23" s="1"/>
  <c r="G51" i="23"/>
  <c r="H51" i="23" s="1"/>
  <c r="G314" i="23"/>
  <c r="H314" i="23" s="1"/>
  <c r="G276" i="23"/>
  <c r="H276" i="23" s="1"/>
  <c r="G377" i="23"/>
  <c r="H377" i="23" s="1"/>
  <c r="G279" i="23"/>
  <c r="H279" i="23" s="1"/>
  <c r="G312" i="23"/>
  <c r="H312" i="23" s="1"/>
  <c r="G155" i="23"/>
  <c r="H155" i="23" s="1"/>
  <c r="G12" i="23"/>
  <c r="H12" i="23" s="1"/>
  <c r="G215" i="23"/>
  <c r="H215" i="23" s="1"/>
  <c r="G223" i="23"/>
  <c r="H223" i="23" s="1"/>
  <c r="G79" i="23"/>
  <c r="H79" i="23" s="1"/>
  <c r="G224" i="23"/>
  <c r="H224" i="23" s="1"/>
  <c r="G357" i="23"/>
  <c r="H357" i="23" s="1"/>
  <c r="G72" i="23"/>
  <c r="H72" i="23" s="1"/>
  <c r="G169" i="23"/>
  <c r="H169" i="23" s="1"/>
  <c r="G80" i="23"/>
  <c r="H80" i="23" s="1"/>
  <c r="G37" i="23"/>
  <c r="H37" i="23" s="1"/>
  <c r="G41" i="23"/>
  <c r="H41" i="23" s="1"/>
  <c r="G342" i="23"/>
  <c r="H342" i="23" s="1"/>
  <c r="G220" i="23"/>
  <c r="H220" i="23" s="1"/>
  <c r="G323" i="23"/>
  <c r="H323" i="23" s="1"/>
  <c r="G268" i="23"/>
  <c r="H268" i="23" s="1"/>
  <c r="G17" i="23"/>
  <c r="H17" i="23" s="1"/>
  <c r="G345" i="23"/>
  <c r="H345" i="23" s="1"/>
  <c r="G48" i="23"/>
  <c r="H48" i="23" s="1"/>
  <c r="G287" i="23"/>
  <c r="H287" i="23" s="1"/>
  <c r="G262" i="23"/>
  <c r="H262" i="23" s="1"/>
  <c r="G185" i="23"/>
  <c r="H185" i="23" s="1"/>
  <c r="G249" i="23"/>
  <c r="H249" i="23" s="1"/>
  <c r="G364" i="23"/>
  <c r="H364" i="23" s="1"/>
  <c r="G194" i="23"/>
  <c r="H194" i="23" s="1"/>
  <c r="G184" i="23"/>
  <c r="H184" i="23" s="1"/>
  <c r="G105" i="23"/>
  <c r="H105" i="23" s="1"/>
  <c r="G145" i="23"/>
  <c r="H145" i="23" s="1"/>
  <c r="G373" i="23"/>
  <c r="H373" i="23" s="1"/>
  <c r="G68" i="23"/>
  <c r="H68" i="23" s="1"/>
  <c r="G152" i="23"/>
  <c r="H152" i="23" s="1"/>
  <c r="G316" i="23"/>
  <c r="H316" i="23" s="1"/>
  <c r="G91" i="23"/>
  <c r="H91" i="23" s="1"/>
  <c r="G212" i="23"/>
  <c r="H212" i="23" s="1"/>
  <c r="G315" i="23"/>
  <c r="H315" i="23" s="1"/>
  <c r="G335" i="23"/>
  <c r="H335" i="23" s="1"/>
  <c r="G10" i="23"/>
  <c r="H10" i="23" s="1"/>
  <c r="G89" i="23"/>
  <c r="H89" i="23" s="1"/>
  <c r="G278" i="23"/>
  <c r="H278" i="23" s="1"/>
  <c r="G119" i="23"/>
  <c r="H119" i="23" s="1"/>
  <c r="G190" i="23"/>
  <c r="H190" i="23" s="1"/>
  <c r="G369" i="23"/>
  <c r="H369" i="23" s="1"/>
  <c r="G300" i="23"/>
  <c r="H300" i="23" s="1"/>
  <c r="G195" i="23"/>
  <c r="H195" i="23" s="1"/>
  <c r="G243" i="23"/>
  <c r="H243" i="23" s="1"/>
  <c r="G200" i="23"/>
  <c r="H200" i="23" s="1"/>
  <c r="G272" i="23"/>
  <c r="H272" i="23" s="1"/>
  <c r="G321" i="23"/>
  <c r="H321" i="23" s="1"/>
  <c r="G368" i="23"/>
  <c r="H368" i="23" s="1"/>
  <c r="G225" i="23"/>
  <c r="H225" i="23" s="1"/>
  <c r="G207" i="23"/>
  <c r="H207" i="23" s="1"/>
  <c r="G177" i="23"/>
  <c r="H177" i="23" s="1"/>
  <c r="G174" i="23"/>
  <c r="H174" i="23" s="1"/>
  <c r="G101" i="23"/>
  <c r="H101" i="23" s="1"/>
  <c r="G57" i="23"/>
  <c r="H57" i="23" s="1"/>
  <c r="G87" i="23"/>
  <c r="H87" i="23" s="1"/>
  <c r="G331" i="23"/>
  <c r="H331" i="23" s="1"/>
  <c r="G203" i="23"/>
  <c r="H203" i="23" s="1"/>
  <c r="G350" i="23"/>
  <c r="H350" i="23" s="1"/>
  <c r="G83" i="23"/>
  <c r="H83" i="23" s="1"/>
  <c r="G157" i="23"/>
  <c r="H157" i="23" s="1"/>
  <c r="G13" i="23"/>
  <c r="H13" i="23" s="1"/>
  <c r="G55" i="23"/>
  <c r="H55" i="23" s="1"/>
  <c r="G206" i="23"/>
  <c r="H206" i="23" s="1"/>
  <c r="G354" i="23"/>
  <c r="H354" i="23" s="1"/>
  <c r="G290" i="23"/>
  <c r="H290" i="23" s="1"/>
  <c r="G97" i="23"/>
  <c r="H97" i="23" s="1"/>
  <c r="G374" i="23"/>
  <c r="H374" i="23" s="1"/>
  <c r="G214" i="23"/>
  <c r="H214" i="23" s="1"/>
  <c r="G339" i="23"/>
  <c r="H339" i="23" s="1"/>
  <c r="G129" i="23"/>
  <c r="H129" i="23" s="1"/>
  <c r="G158" i="23"/>
  <c r="H158" i="23" s="1"/>
  <c r="G171" i="23"/>
  <c r="H171" i="23" s="1"/>
  <c r="G240" i="23"/>
  <c r="H240" i="23" s="1"/>
  <c r="G294" i="23"/>
  <c r="H294" i="23" s="1"/>
  <c r="G173" i="23"/>
  <c r="H173" i="23" s="1"/>
  <c r="G88" i="23"/>
  <c r="H88" i="23" s="1"/>
  <c r="G66" i="23"/>
  <c r="H66" i="23" s="1"/>
  <c r="G230" i="23"/>
  <c r="H230" i="23" s="1"/>
  <c r="G71" i="23"/>
  <c r="H71" i="23" s="1"/>
  <c r="G340" i="23"/>
  <c r="H340" i="23" s="1"/>
  <c r="G229" i="23"/>
  <c r="H229" i="23" s="1"/>
  <c r="G358" i="23"/>
  <c r="H358" i="23" s="1"/>
  <c r="G289" i="23"/>
  <c r="H289" i="23" s="1"/>
  <c r="G107" i="23"/>
  <c r="H107" i="23" s="1"/>
  <c r="G4" i="23"/>
  <c r="H4" i="23" s="1"/>
  <c r="G163" i="23"/>
  <c r="H163" i="23" s="1"/>
  <c r="G283" i="23"/>
  <c r="H283" i="23" s="1"/>
  <c r="G54" i="23"/>
  <c r="H54" i="23" s="1"/>
  <c r="G94" i="23"/>
  <c r="H94" i="23" s="1"/>
  <c r="G334" i="23"/>
  <c r="H334" i="23" s="1"/>
  <c r="G106" i="23"/>
  <c r="H106" i="23" s="1"/>
  <c r="G118" i="23"/>
  <c r="H118" i="23" s="1"/>
  <c r="G61" i="23"/>
  <c r="H61" i="23" s="1"/>
  <c r="G277" i="23"/>
  <c r="H277" i="23" s="1"/>
  <c r="G362" i="23"/>
  <c r="H362" i="23" s="1"/>
  <c r="G242" i="23"/>
  <c r="H242" i="23" s="1"/>
  <c r="G261" i="23"/>
  <c r="H261" i="23" s="1"/>
  <c r="G308" i="23"/>
  <c r="H308" i="23" s="1"/>
  <c r="G143" i="23"/>
  <c r="H143" i="23" s="1"/>
  <c r="G246" i="23"/>
  <c r="H246" i="23" s="1"/>
  <c r="G324" i="23"/>
  <c r="H324" i="23" s="1"/>
  <c r="G252" i="23"/>
  <c r="H252" i="23" s="1"/>
  <c r="G22" i="23"/>
  <c r="H22" i="23" s="1"/>
  <c r="G8" i="23"/>
  <c r="H8" i="23" s="1"/>
  <c r="G375" i="23"/>
  <c r="H375" i="23" s="1"/>
  <c r="G361" i="23"/>
  <c r="H361" i="23" s="1"/>
  <c r="G273" i="23"/>
  <c r="H273" i="23" s="1"/>
  <c r="G77" i="23"/>
  <c r="H77" i="23" s="1"/>
  <c r="G128" i="23"/>
  <c r="H128" i="23" s="1"/>
  <c r="G29" i="23"/>
  <c r="H29" i="23" s="1"/>
  <c r="G165" i="23"/>
  <c r="H165" i="23" s="1"/>
  <c r="G258" i="23"/>
  <c r="H258" i="23" s="1"/>
  <c r="G376" i="23"/>
  <c r="H376" i="23" s="1"/>
  <c r="G217" i="23"/>
  <c r="H217" i="23" s="1"/>
  <c r="G26" i="23"/>
  <c r="H26" i="23" s="1"/>
  <c r="G219" i="23"/>
  <c r="H219" i="23" s="1"/>
  <c r="G78" i="23"/>
  <c r="H78" i="23" s="1"/>
  <c r="G265" i="23"/>
  <c r="H265" i="23" s="1"/>
  <c r="G50" i="23"/>
  <c r="H50" i="23" s="1"/>
  <c r="G149" i="23"/>
  <c r="H149" i="23" s="1"/>
  <c r="G282" i="23"/>
  <c r="H282" i="23" s="1"/>
  <c r="G120" i="23"/>
  <c r="H120" i="23" s="1"/>
  <c r="G181" i="23"/>
  <c r="H181" i="23" s="1"/>
  <c r="G31" i="23"/>
  <c r="H31" i="23" s="1"/>
  <c r="G332" i="23"/>
  <c r="H332" i="23" s="1"/>
  <c r="G378" i="23"/>
  <c r="H378" i="23" s="1"/>
  <c r="G244" i="23"/>
  <c r="H244" i="23" s="1"/>
  <c r="G311" i="23"/>
  <c r="H311" i="23" s="1"/>
  <c r="G263" i="23"/>
  <c r="H263" i="23" s="1"/>
  <c r="G46" i="23"/>
  <c r="H46" i="23" s="1"/>
  <c r="G355" i="23"/>
  <c r="H355" i="23" s="1"/>
  <c r="G43" i="23"/>
  <c r="H43" i="23" s="1"/>
  <c r="G384" i="23"/>
  <c r="H384" i="23" s="1"/>
  <c r="G211" i="23"/>
  <c r="H211" i="23" s="1"/>
  <c r="G319" i="23"/>
  <c r="H319" i="23" s="1"/>
  <c r="G170" i="23"/>
  <c r="H170" i="23" s="1"/>
  <c r="G301" i="23"/>
  <c r="H301" i="23" s="1"/>
  <c r="G166" i="23"/>
  <c r="H166" i="23" s="1"/>
  <c r="G192" i="23"/>
  <c r="H192" i="23" s="1"/>
  <c r="G103" i="23"/>
  <c r="H103" i="23" s="1"/>
  <c r="G189" i="23"/>
  <c r="H189" i="23" s="1"/>
  <c r="G241" i="23"/>
  <c r="H241" i="23" s="1"/>
  <c r="G74" i="23"/>
  <c r="H74" i="23" s="1"/>
  <c r="G254" i="23"/>
  <c r="H254" i="23" s="1"/>
  <c r="G338" i="23"/>
  <c r="H338" i="23" s="1"/>
  <c r="G204" i="23"/>
  <c r="H204" i="23" s="1"/>
  <c r="G179" i="23"/>
  <c r="H179" i="23" s="1"/>
  <c r="G35" i="23"/>
  <c r="H35" i="23" s="1"/>
  <c r="G269" i="23"/>
  <c r="H269" i="23" s="1"/>
  <c r="G32" i="23"/>
  <c r="H32" i="23" s="1"/>
  <c r="G234" i="23"/>
  <c r="H234" i="23" s="1"/>
  <c r="G182" i="23"/>
  <c r="H182" i="23" s="1"/>
  <c r="G385" i="23"/>
  <c r="H385" i="23" s="1"/>
  <c r="G346" i="23"/>
  <c r="H346" i="23" s="1"/>
  <c r="G365" i="23"/>
  <c r="H365" i="23" s="1"/>
  <c r="G56" i="23"/>
  <c r="H56" i="23" s="1"/>
  <c r="G213" i="23"/>
  <c r="H213" i="23" s="1"/>
  <c r="G76" i="23"/>
  <c r="H76" i="23" s="1"/>
  <c r="G284" i="23"/>
  <c r="H284" i="23" s="1"/>
  <c r="G247" i="23"/>
  <c r="H247" i="23" s="1"/>
  <c r="G113" i="23"/>
  <c r="H113" i="23" s="1"/>
  <c r="G253" i="23"/>
  <c r="H253" i="23" s="1"/>
  <c r="G322" i="23"/>
  <c r="H322" i="23" s="1"/>
  <c r="G370" i="23"/>
  <c r="H370" i="23" s="1"/>
  <c r="G198" i="23"/>
  <c r="H198" i="23" s="1"/>
  <c r="G11" i="23"/>
  <c r="H11" i="23" s="1"/>
  <c r="G100" i="23"/>
  <c r="H100" i="23" s="1"/>
  <c r="G280" i="23"/>
  <c r="H280" i="23" s="1"/>
  <c r="G125" i="23"/>
  <c r="H125" i="23" s="1"/>
  <c r="G134" i="23"/>
  <c r="H134" i="23" s="1"/>
  <c r="G19" i="23"/>
  <c r="H19" i="23" s="1"/>
  <c r="G288" i="23"/>
  <c r="H288" i="23" s="1"/>
  <c r="G186" i="23"/>
  <c r="H186" i="23" s="1"/>
  <c r="G21" i="23"/>
  <c r="H21" i="23" s="1"/>
  <c r="G28" i="23"/>
  <c r="H28" i="23" s="1"/>
  <c r="G42" i="23"/>
  <c r="H42" i="23" s="1"/>
  <c r="G75" i="23"/>
  <c r="H75" i="23" s="1"/>
  <c r="G90" i="23"/>
  <c r="H90" i="23" s="1"/>
  <c r="G65" i="23"/>
  <c r="H65" i="23" s="1"/>
  <c r="G386" i="23"/>
  <c r="H386" i="23" s="1"/>
  <c r="G180" i="23"/>
  <c r="H180" i="23" s="1"/>
  <c r="G133" i="23"/>
  <c r="H133" i="23" s="1"/>
  <c r="G86" i="23"/>
  <c r="H86" i="23" s="1"/>
  <c r="G329" i="23"/>
  <c r="H329" i="23" s="1"/>
  <c r="G52" i="23"/>
  <c r="H52" i="23" s="1"/>
  <c r="G167" i="23"/>
  <c r="H167" i="23" s="1"/>
  <c r="G7" i="23"/>
  <c r="H7" i="23" s="1"/>
  <c r="G36" i="23"/>
  <c r="H36" i="23" s="1"/>
  <c r="G164" i="23"/>
  <c r="H164" i="23" s="1"/>
  <c r="G306" i="23"/>
  <c r="H306" i="23" s="1"/>
  <c r="G70" i="23"/>
  <c r="H70" i="23" s="1"/>
  <c r="G175" i="23"/>
  <c r="H175" i="23" s="1"/>
  <c r="G292" i="23"/>
  <c r="H292" i="23" s="1"/>
  <c r="G227" i="23"/>
  <c r="H227" i="23" s="1"/>
  <c r="G14" i="23"/>
  <c r="H14" i="23" s="1"/>
  <c r="G216" i="23"/>
  <c r="H216" i="23" s="1"/>
  <c r="G264" i="23"/>
  <c r="H264" i="23" s="1"/>
  <c r="G305" i="23"/>
  <c r="H305" i="23" s="1"/>
  <c r="G221" i="23"/>
  <c r="H221" i="23" s="1"/>
  <c r="G140" i="23"/>
  <c r="H140" i="23" s="1"/>
  <c r="G191" i="23"/>
  <c r="H191" i="23" s="1"/>
  <c r="G208" i="23"/>
  <c r="H208" i="23" s="1"/>
  <c r="G330" i="23"/>
  <c r="H330" i="23" s="1"/>
  <c r="G366" i="23"/>
  <c r="H366" i="23" s="1"/>
  <c r="G199" i="23"/>
  <c r="H199" i="23" s="1"/>
  <c r="G16" i="23"/>
  <c r="H16" i="23" s="1"/>
  <c r="G197" i="23"/>
  <c r="H197" i="23" s="1"/>
  <c r="G53" i="23"/>
  <c r="H53" i="23" s="1"/>
  <c r="G298" i="23"/>
  <c r="H298" i="23" s="1"/>
  <c r="G260" i="23"/>
  <c r="H260" i="23" s="1"/>
  <c r="G96" i="23"/>
  <c r="H96" i="23" s="1"/>
  <c r="G40" i="23"/>
  <c r="H40" i="23" s="1"/>
  <c r="G226" i="23"/>
  <c r="H226" i="23" s="1"/>
  <c r="G231" i="23"/>
  <c r="H231" i="23" s="1"/>
  <c r="G33" i="23"/>
  <c r="H33" i="23" s="1"/>
  <c r="G196" i="23"/>
  <c r="H196" i="23" s="1"/>
  <c r="G126" i="23"/>
  <c r="H126" i="23" s="1"/>
  <c r="G193" i="23"/>
  <c r="H193" i="23" s="1"/>
  <c r="G326" i="23"/>
  <c r="H326" i="23" s="1"/>
  <c r="G303" i="23"/>
  <c r="H303" i="23" s="1"/>
  <c r="BH98" i="40" l="1"/>
  <c r="W99" i="40"/>
  <c r="AH102" i="40"/>
  <c r="BB101" i="40"/>
  <c r="BG101" i="40" s="1"/>
  <c r="BN97" i="40"/>
  <c r="BM97" i="40"/>
  <c r="BM83" i="40"/>
  <c r="BN83" i="40"/>
  <c r="BM84" i="40"/>
  <c r="BN84" i="40"/>
  <c r="AW102" i="40"/>
  <c r="Z103" i="40"/>
  <c r="BM98" i="40" l="1"/>
  <c r="BN98" i="40"/>
  <c r="BF102" i="40"/>
  <c r="AH103" i="40"/>
  <c r="BB102" i="40"/>
  <c r="AW103" i="40"/>
  <c r="BF103" i="40" s="1"/>
  <c r="Z104" i="40"/>
  <c r="BH99" i="40"/>
  <c r="W100" i="40"/>
  <c r="AH104" i="40" l="1"/>
  <c r="BB103" i="40"/>
  <c r="BG103" i="40" s="1"/>
  <c r="BG102" i="40"/>
  <c r="BH100" i="40"/>
  <c r="W101" i="40"/>
  <c r="AW104" i="40"/>
  <c r="BF104" i="40" s="1"/>
  <c r="Z105" i="40"/>
  <c r="BN99" i="40"/>
  <c r="BM99" i="40"/>
  <c r="AW105" i="40" l="1"/>
  <c r="Z107" i="40"/>
  <c r="BN100" i="40"/>
  <c r="BM100" i="40"/>
  <c r="AH105" i="40"/>
  <c r="BB104" i="40"/>
  <c r="BG104" i="40" s="1"/>
  <c r="BH101" i="40"/>
  <c r="W102" i="40"/>
  <c r="BF105" i="40" l="1"/>
  <c r="AW106" i="40"/>
  <c r="AW107" i="40"/>
  <c r="Z108" i="40"/>
  <c r="AH107" i="40"/>
  <c r="BB105" i="40"/>
  <c r="BH102" i="40"/>
  <c r="W103" i="40"/>
  <c r="BN101" i="40"/>
  <c r="BM101" i="40"/>
  <c r="BF107" i="40" l="1"/>
  <c r="BH103" i="40"/>
  <c r="W104" i="40"/>
  <c r="BN102" i="40"/>
  <c r="BM102" i="40"/>
  <c r="AH108" i="40"/>
  <c r="BB107" i="40"/>
  <c r="BG105" i="40"/>
  <c r="BG106" i="40" s="1"/>
  <c r="BB106" i="40"/>
  <c r="AW108" i="40"/>
  <c r="BF108" i="40" s="1"/>
  <c r="Z109" i="40"/>
  <c r="BF106" i="40"/>
  <c r="BG107" i="40" l="1"/>
  <c r="BB108" i="40"/>
  <c r="BG108" i="40" s="1"/>
  <c r="AH109" i="40"/>
  <c r="AW109" i="40"/>
  <c r="BF109" i="40" s="1"/>
  <c r="Z110" i="40"/>
  <c r="BH104" i="40"/>
  <c r="W105" i="40"/>
  <c r="BM103" i="40"/>
  <c r="BN103" i="40"/>
  <c r="BH105" i="40" l="1"/>
  <c r="W107" i="40"/>
  <c r="BM104" i="40"/>
  <c r="BN104" i="40"/>
  <c r="AW110" i="40"/>
  <c r="Z111" i="40"/>
  <c r="BB109" i="40"/>
  <c r="BG109" i="40" s="1"/>
  <c r="AH110" i="40"/>
  <c r="AW111" i="40" l="1"/>
  <c r="BF111" i="40" s="1"/>
  <c r="Z112" i="40"/>
  <c r="BF110" i="40"/>
  <c r="BB110" i="40"/>
  <c r="AH111" i="40"/>
  <c r="W108" i="40"/>
  <c r="BH107" i="40"/>
  <c r="BH106" i="40"/>
  <c r="BN105" i="40"/>
  <c r="BN106" i="40" s="1"/>
  <c r="I11" i="2" s="1"/>
  <c r="J11" i="2" s="1"/>
  <c r="BM105" i="40"/>
  <c r="BM106" i="40" s="1"/>
  <c r="AH112" i="40" l="1"/>
  <c r="BB111" i="40"/>
  <c r="BG111" i="40" s="1"/>
  <c r="BG110" i="40"/>
  <c r="AW112" i="40"/>
  <c r="Z113" i="40"/>
  <c r="BH108" i="40"/>
  <c r="W109" i="40"/>
  <c r="BN107" i="40"/>
  <c r="BM107" i="40"/>
  <c r="BF112" i="40" l="1"/>
  <c r="BH109" i="40"/>
  <c r="W110" i="40"/>
  <c r="BN108" i="40"/>
  <c r="BM108" i="40"/>
  <c r="AW113" i="40"/>
  <c r="BF113" i="40" s="1"/>
  <c r="Z114" i="40"/>
  <c r="BB112" i="40"/>
  <c r="AH113" i="40"/>
  <c r="BN109" i="40" l="1"/>
  <c r="BM109" i="40"/>
  <c r="BG112" i="40"/>
  <c r="BH110" i="40"/>
  <c r="W111" i="40"/>
  <c r="BB113" i="40"/>
  <c r="BG113" i="40" s="1"/>
  <c r="AH114" i="40"/>
  <c r="AW114" i="40"/>
  <c r="Z115" i="40"/>
  <c r="BM110" i="40" l="1"/>
  <c r="BN110" i="40"/>
  <c r="BF114" i="40"/>
  <c r="BB114" i="40"/>
  <c r="BG114" i="40" s="1"/>
  <c r="AH115" i="40"/>
  <c r="W112" i="40"/>
  <c r="BH111" i="40"/>
  <c r="AW115" i="40"/>
  <c r="BF115" i="40" s="1"/>
  <c r="Z116" i="40"/>
  <c r="AW116" i="40" l="1"/>
  <c r="BF116" i="40" s="1"/>
  <c r="Z117" i="40"/>
  <c r="BN111" i="40"/>
  <c r="BM111" i="40"/>
  <c r="AH116" i="40"/>
  <c r="BB115" i="40"/>
  <c r="BG115" i="40" s="1"/>
  <c r="BH112" i="40"/>
  <c r="W113" i="40"/>
  <c r="BH113" i="40" l="1"/>
  <c r="W114" i="40"/>
  <c r="BN112" i="40"/>
  <c r="BM112" i="40"/>
  <c r="AW117" i="40"/>
  <c r="BF117" i="40" s="1"/>
  <c r="Z118" i="40"/>
  <c r="BB116" i="40"/>
  <c r="BG116" i="40" s="1"/>
  <c r="AH117" i="40"/>
  <c r="BH114" i="40" l="1"/>
  <c r="W115" i="40"/>
  <c r="Z120" i="40"/>
  <c r="AW118" i="40"/>
  <c r="BN113" i="40"/>
  <c r="BM113" i="40"/>
  <c r="BB117" i="40"/>
  <c r="BG117" i="40" s="1"/>
  <c r="AH118" i="40"/>
  <c r="BF118" i="40" l="1"/>
  <c r="AW119" i="40"/>
  <c r="W116" i="40"/>
  <c r="BH115" i="40"/>
  <c r="BB118" i="40"/>
  <c r="AH120" i="40"/>
  <c r="AW120" i="40"/>
  <c r="Z121" i="40"/>
  <c r="BM114" i="40"/>
  <c r="BN114" i="40"/>
  <c r="BF120" i="40" l="1"/>
  <c r="BB120" i="40"/>
  <c r="AH121" i="40"/>
  <c r="BN115" i="40"/>
  <c r="BM115" i="40"/>
  <c r="BH116" i="40"/>
  <c r="W117" i="40"/>
  <c r="BF119" i="40"/>
  <c r="BG118" i="40"/>
  <c r="BG119" i="40" s="1"/>
  <c r="BB119" i="40"/>
  <c r="AW121" i="40"/>
  <c r="BF121" i="40" s="1"/>
  <c r="Z122" i="40"/>
  <c r="BH117" i="40" l="1"/>
  <c r="W118" i="40"/>
  <c r="AW122" i="40"/>
  <c r="BF122" i="40" s="1"/>
  <c r="Z123" i="40"/>
  <c r="BN116" i="40"/>
  <c r="BM116" i="40"/>
  <c r="AH122" i="40"/>
  <c r="BB121" i="40"/>
  <c r="BG121" i="40" s="1"/>
  <c r="BG120" i="40"/>
  <c r="BB122" i="40" l="1"/>
  <c r="BG122" i="40" s="1"/>
  <c r="AH123" i="40"/>
  <c r="AW123" i="40"/>
  <c r="BF123" i="40" s="1"/>
  <c r="Z124" i="40"/>
  <c r="W120" i="40"/>
  <c r="BH118" i="40"/>
  <c r="BN117" i="40"/>
  <c r="BM117" i="40"/>
  <c r="AH124" i="40" l="1"/>
  <c r="BB123" i="40"/>
  <c r="BG123" i="40" s="1"/>
  <c r="BH119" i="40"/>
  <c r="BM118" i="40"/>
  <c r="BM119" i="40" s="1"/>
  <c r="BN118" i="40"/>
  <c r="BN119" i="40" s="1"/>
  <c r="I15" i="2" s="1"/>
  <c r="J15" i="2" s="1"/>
  <c r="BH120" i="40"/>
  <c r="W121" i="40"/>
  <c r="AW124" i="40"/>
  <c r="BF124" i="40" s="1"/>
  <c r="Z125" i="40"/>
  <c r="BH121" i="40" l="1"/>
  <c r="W122" i="40"/>
  <c r="BN120" i="40"/>
  <c r="BM120" i="40"/>
  <c r="BB124" i="40"/>
  <c r="BG124" i="40" s="1"/>
  <c r="AH125" i="40"/>
  <c r="AW125" i="40"/>
  <c r="BF125" i="40" s="1"/>
  <c r="Z126" i="40"/>
  <c r="BN121" i="40" l="1"/>
  <c r="BM121" i="40"/>
  <c r="BH122" i="40"/>
  <c r="W123" i="40"/>
  <c r="AH126" i="40"/>
  <c r="BB125" i="40"/>
  <c r="BG125" i="40" s="1"/>
  <c r="AW126" i="40"/>
  <c r="BF126" i="40" s="1"/>
  <c r="Z127" i="40"/>
  <c r="BB126" i="40" l="1"/>
  <c r="BG126" i="40" s="1"/>
  <c r="AH127" i="40"/>
  <c r="BN122" i="40"/>
  <c r="BM122" i="40"/>
  <c r="AW127" i="40"/>
  <c r="BF127" i="40" s="1"/>
  <c r="Z128" i="40"/>
  <c r="W124" i="40"/>
  <c r="BH123" i="40"/>
  <c r="BN123" i="40" l="1"/>
  <c r="BM123" i="40"/>
  <c r="BH124" i="40"/>
  <c r="W125" i="40"/>
  <c r="Z129" i="40"/>
  <c r="AW128" i="40"/>
  <c r="BF128" i="40" s="1"/>
  <c r="AH128" i="40"/>
  <c r="BB127" i="40"/>
  <c r="BG127" i="40" s="1"/>
  <c r="BH125" i="40" l="1"/>
  <c r="W126" i="40"/>
  <c r="BN124" i="40"/>
  <c r="BM124" i="40"/>
  <c r="BB128" i="40"/>
  <c r="BG128" i="40" s="1"/>
  <c r="AH129" i="40"/>
  <c r="AW129" i="40"/>
  <c r="BF129" i="40" s="1"/>
  <c r="Z130" i="40"/>
  <c r="BM125" i="40" l="1"/>
  <c r="BN125" i="40"/>
  <c r="AW130" i="40"/>
  <c r="BF130" i="40" s="1"/>
  <c r="Z131" i="40"/>
  <c r="BH126" i="40"/>
  <c r="W127" i="40"/>
  <c r="AH130" i="40"/>
  <c r="BB129" i="40"/>
  <c r="BG129" i="40" s="1"/>
  <c r="AW131" i="40" l="1"/>
  <c r="Z133" i="40"/>
  <c r="BB130" i="40"/>
  <c r="BG130" i="40" s="1"/>
  <c r="AH131" i="40"/>
  <c r="BN126" i="40"/>
  <c r="BM126" i="40"/>
  <c r="W128" i="40"/>
  <c r="BH127" i="40"/>
  <c r="AH133" i="40" l="1"/>
  <c r="BB131" i="40"/>
  <c r="BF131" i="40"/>
  <c r="AW132" i="40"/>
  <c r="BM127" i="40"/>
  <c r="BN127" i="40"/>
  <c r="BH128" i="40"/>
  <c r="W129" i="40"/>
  <c r="AW133" i="40"/>
  <c r="Z134" i="40"/>
  <c r="BF132" i="40" l="1"/>
  <c r="BG131" i="40"/>
  <c r="BG132" i="40" s="1"/>
  <c r="BB132" i="40"/>
  <c r="BH129" i="40"/>
  <c r="W130" i="40"/>
  <c r="AH134" i="40"/>
  <c r="BB133" i="40"/>
  <c r="Z135" i="40"/>
  <c r="AW134" i="40"/>
  <c r="BF134" i="40" s="1"/>
  <c r="BF133" i="40"/>
  <c r="BN128" i="40"/>
  <c r="BM128" i="40"/>
  <c r="AH135" i="40" l="1"/>
  <c r="BB134" i="40"/>
  <c r="BG134" i="40" s="1"/>
  <c r="BH130" i="40"/>
  <c r="W131" i="40"/>
  <c r="BN129" i="40"/>
  <c r="BM129" i="40"/>
  <c r="Z136" i="40"/>
  <c r="AW135" i="40"/>
  <c r="BG133" i="40"/>
  <c r="BF135" i="40" l="1"/>
  <c r="BM130" i="40"/>
  <c r="BN130" i="40"/>
  <c r="BH131" i="40"/>
  <c r="W133" i="40"/>
  <c r="Z137" i="40"/>
  <c r="AW136" i="40"/>
  <c r="BF136" i="40" s="1"/>
  <c r="AH136" i="40"/>
  <c r="BB135" i="40"/>
  <c r="BG135" i="40" l="1"/>
  <c r="BH132" i="40"/>
  <c r="BN131" i="40"/>
  <c r="BN132" i="40" s="1"/>
  <c r="I27" i="2" s="1"/>
  <c r="J27" i="2" s="1"/>
  <c r="BM131" i="40"/>
  <c r="BM132" i="40" s="1"/>
  <c r="Z138" i="40"/>
  <c r="AW137" i="40"/>
  <c r="BF137" i="40" s="1"/>
  <c r="AH137" i="40"/>
  <c r="BB136" i="40"/>
  <c r="BG136" i="40" s="1"/>
  <c r="W134" i="40"/>
  <c r="BH133" i="40"/>
  <c r="Z139" i="40" l="1"/>
  <c r="AW138" i="40"/>
  <c r="AH138" i="40"/>
  <c r="BB137" i="40"/>
  <c r="BG137" i="40" s="1"/>
  <c r="W135" i="40"/>
  <c r="BH134" i="40"/>
  <c r="BN133" i="40"/>
  <c r="BM133" i="40"/>
  <c r="AH139" i="40" l="1"/>
  <c r="BB138" i="40"/>
  <c r="BG138" i="40" s="1"/>
  <c r="BN134" i="40"/>
  <c r="BM134" i="40"/>
  <c r="W136" i="40"/>
  <c r="BH135" i="40"/>
  <c r="BF138" i="40"/>
  <c r="AW139" i="40"/>
  <c r="BF139" i="40" s="1"/>
  <c r="Z140" i="40"/>
  <c r="AW140" i="40" l="1"/>
  <c r="BF140" i="40" s="1"/>
  <c r="Z141" i="40"/>
  <c r="AH140" i="40"/>
  <c r="BB139" i="40"/>
  <c r="BG139" i="40" s="1"/>
  <c r="BN135" i="40"/>
  <c r="BM135" i="40"/>
  <c r="BH136" i="40"/>
  <c r="W137" i="40"/>
  <c r="W138" i="40" l="1"/>
  <c r="BH137" i="40"/>
  <c r="AW141" i="40"/>
  <c r="BF141" i="40" s="1"/>
  <c r="Z142" i="40"/>
  <c r="BN136" i="40"/>
  <c r="BM136" i="40"/>
  <c r="AH141" i="40"/>
  <c r="BB140" i="40"/>
  <c r="BG140" i="40" s="1"/>
  <c r="AH142" i="40" l="1"/>
  <c r="BB141" i="40"/>
  <c r="BG141" i="40" s="1"/>
  <c r="Z143" i="40"/>
  <c r="AW142" i="40"/>
  <c r="BF142" i="40" s="1"/>
  <c r="BN137" i="40"/>
  <c r="BM137" i="40"/>
  <c r="W139" i="40"/>
  <c r="BH138" i="40"/>
  <c r="AW143" i="40" l="1"/>
  <c r="BF143" i="40" s="1"/>
  <c r="Z144" i="40"/>
  <c r="AH143" i="40"/>
  <c r="BB142" i="40"/>
  <c r="BG142" i="40" s="1"/>
  <c r="BN138" i="40"/>
  <c r="BM138" i="40"/>
  <c r="W140" i="40"/>
  <c r="BH139" i="40"/>
  <c r="AH144" i="40" l="1"/>
  <c r="BB143" i="40"/>
  <c r="BG143" i="40" s="1"/>
  <c r="BM139" i="40"/>
  <c r="BN139" i="40"/>
  <c r="W141" i="40"/>
  <c r="BH140" i="40"/>
  <c r="AW144" i="40"/>
  <c r="Z146" i="40"/>
  <c r="AW146" i="40" l="1"/>
  <c r="Z147" i="40"/>
  <c r="BF144" i="40"/>
  <c r="AW145" i="40"/>
  <c r="BM140" i="40"/>
  <c r="BN140" i="40"/>
  <c r="W142" i="40"/>
  <c r="BH141" i="40"/>
  <c r="AH146" i="40"/>
  <c r="BB144" i="40"/>
  <c r="BG144" i="40" l="1"/>
  <c r="BG145" i="40" s="1"/>
  <c r="BB145" i="40"/>
  <c r="AW147" i="40"/>
  <c r="BF147" i="40" s="1"/>
  <c r="Z148" i="40"/>
  <c r="W143" i="40"/>
  <c r="BH142" i="40"/>
  <c r="AH147" i="40"/>
  <c r="BB146" i="40"/>
  <c r="BF146" i="40"/>
  <c r="BF145" i="40"/>
  <c r="BN141" i="40"/>
  <c r="BM141" i="40"/>
  <c r="BG146" i="40" l="1"/>
  <c r="BN142" i="40"/>
  <c r="BM142" i="40"/>
  <c r="BH143" i="40"/>
  <c r="W144" i="40"/>
  <c r="AW148" i="40"/>
  <c r="BF148" i="40" s="1"/>
  <c r="Z149" i="40"/>
  <c r="AH148" i="40"/>
  <c r="BB147" i="40"/>
  <c r="BG147" i="40" s="1"/>
  <c r="BN143" i="40" l="1"/>
  <c r="BM143" i="40"/>
  <c r="BB148" i="40"/>
  <c r="BG148" i="40" s="1"/>
  <c r="AH149" i="40"/>
  <c r="Z150" i="40"/>
  <c r="AW149" i="40"/>
  <c r="W146" i="40"/>
  <c r="BH144" i="40"/>
  <c r="AW150" i="40" l="1"/>
  <c r="BF150" i="40" s="1"/>
  <c r="Z151" i="40"/>
  <c r="AH150" i="40"/>
  <c r="BB149" i="40"/>
  <c r="BG149" i="40" s="1"/>
  <c r="W147" i="40"/>
  <c r="BH146" i="40"/>
  <c r="BH145" i="40"/>
  <c r="BN144" i="40"/>
  <c r="BN145" i="40" s="1"/>
  <c r="I39" i="2" s="1"/>
  <c r="J39" i="2" s="1"/>
  <c r="BM144" i="40"/>
  <c r="BM145" i="40" s="1"/>
  <c r="BF149" i="40"/>
  <c r="AH151" i="40" l="1"/>
  <c r="BB150" i="40"/>
  <c r="AW151" i="40"/>
  <c r="Z152" i="40"/>
  <c r="BN146" i="40"/>
  <c r="BM146" i="40"/>
  <c r="BH147" i="40"/>
  <c r="W148" i="40"/>
  <c r="BH148" i="40" l="1"/>
  <c r="W149" i="40"/>
  <c r="BF151" i="40"/>
  <c r="BG150" i="40"/>
  <c r="AH152" i="40"/>
  <c r="BB151" i="40"/>
  <c r="BG151" i="40" s="1"/>
  <c r="AW152" i="40"/>
  <c r="BF152" i="40" s="1"/>
  <c r="Z153" i="40"/>
  <c r="BN147" i="40"/>
  <c r="BM147" i="40"/>
  <c r="BH149" i="40" l="1"/>
  <c r="W150" i="40"/>
  <c r="BM148" i="40"/>
  <c r="BN148" i="40"/>
  <c r="Z154" i="40"/>
  <c r="AW153" i="40"/>
  <c r="BB152" i="40"/>
  <c r="AH153" i="40"/>
  <c r="W151" i="40" l="1"/>
  <c r="BH150" i="40"/>
  <c r="BG152" i="40"/>
  <c r="BN149" i="40"/>
  <c r="BM149" i="40"/>
  <c r="AW154" i="40"/>
  <c r="BF154" i="40" s="1"/>
  <c r="Z155" i="40"/>
  <c r="AH154" i="40"/>
  <c r="BB153" i="40"/>
  <c r="BG153" i="40" s="1"/>
  <c r="BF153" i="40"/>
  <c r="BH151" i="40" l="1"/>
  <c r="W152" i="40"/>
  <c r="BN150" i="40"/>
  <c r="BM150" i="40"/>
  <c r="AH155" i="40"/>
  <c r="BB154" i="40"/>
  <c r="BG154" i="40" s="1"/>
  <c r="AW155" i="40"/>
  <c r="BF155" i="40" s="1"/>
  <c r="Z156" i="40"/>
  <c r="AW156" i="40" l="1"/>
  <c r="BF156" i="40" s="1"/>
  <c r="Z157" i="40"/>
  <c r="AH156" i="40"/>
  <c r="BB155" i="40"/>
  <c r="BG155" i="40" s="1"/>
  <c r="BN151" i="40"/>
  <c r="BM151" i="40"/>
  <c r="BH152" i="40"/>
  <c r="W153" i="40"/>
  <c r="BB156" i="40" l="1"/>
  <c r="BG156" i="40" s="1"/>
  <c r="AH157" i="40"/>
  <c r="BN152" i="40"/>
  <c r="BM152" i="40"/>
  <c r="AW157" i="40"/>
  <c r="Z159" i="40"/>
  <c r="BH153" i="40"/>
  <c r="W154" i="40"/>
  <c r="AH159" i="40" l="1"/>
  <c r="BB157" i="40"/>
  <c r="BF157" i="40"/>
  <c r="AW158" i="40"/>
  <c r="BN153" i="40"/>
  <c r="BM153" i="40"/>
  <c r="W155" i="40"/>
  <c r="BH154" i="40"/>
  <c r="AW159" i="40"/>
  <c r="Z160" i="40"/>
  <c r="BH155" i="40" l="1"/>
  <c r="W156" i="40"/>
  <c r="BF158" i="40"/>
  <c r="BM154" i="40"/>
  <c r="BN154" i="40"/>
  <c r="BG157" i="40"/>
  <c r="BG158" i="40" s="1"/>
  <c r="BB158" i="40"/>
  <c r="AW160" i="40"/>
  <c r="BF160" i="40" s="1"/>
  <c r="Z161" i="40"/>
  <c r="BF159" i="40"/>
  <c r="AH160" i="40"/>
  <c r="BB159" i="40"/>
  <c r="BB160" i="40" l="1"/>
  <c r="BG160" i="40" s="1"/>
  <c r="AH161" i="40"/>
  <c r="BH156" i="40"/>
  <c r="W157" i="40"/>
  <c r="BG159" i="40"/>
  <c r="AW161" i="40"/>
  <c r="Z162" i="40"/>
  <c r="BN155" i="40"/>
  <c r="BM155" i="40"/>
  <c r="BH157" i="40" l="1"/>
  <c r="W159" i="40"/>
  <c r="BF161" i="40"/>
  <c r="AW162" i="40"/>
  <c r="BF162" i="40" s="1"/>
  <c r="Z163" i="40"/>
  <c r="BN156" i="40"/>
  <c r="BM156" i="40"/>
  <c r="BB161" i="40"/>
  <c r="AH162" i="40"/>
  <c r="AH163" i="40" l="1"/>
  <c r="BB162" i="40"/>
  <c r="BG162" i="40" s="1"/>
  <c r="W160" i="40"/>
  <c r="BH159" i="40"/>
  <c r="AW163" i="40"/>
  <c r="BF163" i="40" s="1"/>
  <c r="Z164" i="40"/>
  <c r="BG161" i="40"/>
  <c r="BH158" i="40"/>
  <c r="BN157" i="40"/>
  <c r="BN158" i="40" s="1"/>
  <c r="I51" i="2" s="1"/>
  <c r="J51" i="2" s="1"/>
  <c r="BM157" i="40"/>
  <c r="BM158" i="40" s="1"/>
  <c r="AW164" i="40" l="1"/>
  <c r="Z165" i="40"/>
  <c r="BM159" i="40"/>
  <c r="BN159" i="40"/>
  <c r="AH164" i="40"/>
  <c r="BB163" i="40"/>
  <c r="BG163" i="40" s="1"/>
  <c r="BH160" i="40"/>
  <c r="W161" i="40"/>
  <c r="BF164" i="40" l="1"/>
  <c r="BT159" i="40"/>
  <c r="BB164" i="40"/>
  <c r="BG164" i="40" s="1"/>
  <c r="AH165" i="40"/>
  <c r="AW165" i="40"/>
  <c r="BF165" i="40" s="1"/>
  <c r="Z166" i="40"/>
  <c r="BH161" i="40"/>
  <c r="W162" i="40"/>
  <c r="BM160" i="40"/>
  <c r="BN160" i="40"/>
  <c r="BT160" i="40" s="1"/>
  <c r="BN161" i="40" l="1"/>
  <c r="BT161" i="40" s="1"/>
  <c r="BM161" i="40"/>
  <c r="AW166" i="40"/>
  <c r="Z167" i="40"/>
  <c r="BB165" i="40"/>
  <c r="AH166" i="40"/>
  <c r="BH162" i="40"/>
  <c r="W163" i="40"/>
  <c r="BF166" i="40" l="1"/>
  <c r="BG165" i="40"/>
  <c r="AW167" i="40"/>
  <c r="BF167" i="40" s="1"/>
  <c r="Z168" i="40"/>
  <c r="W164" i="40"/>
  <c r="BH163" i="40"/>
  <c r="BM162" i="40"/>
  <c r="BN162" i="40"/>
  <c r="BT162" i="40" s="1"/>
  <c r="AH167" i="40"/>
  <c r="BB166" i="40"/>
  <c r="BG166" i="40" s="1"/>
  <c r="AW168" i="40" l="1"/>
  <c r="BF168" i="40" s="1"/>
  <c r="Z169" i="40"/>
  <c r="AH168" i="40"/>
  <c r="BB167" i="40"/>
  <c r="BG167" i="40" s="1"/>
  <c r="BN163" i="40"/>
  <c r="BM163" i="40"/>
  <c r="BH164" i="40"/>
  <c r="W165" i="40"/>
  <c r="BB168" i="40" l="1"/>
  <c r="BG168" i="40" s="1"/>
  <c r="AH169" i="40"/>
  <c r="AW169" i="40"/>
  <c r="BF169" i="40" s="1"/>
  <c r="Z170" i="40"/>
  <c r="BH165" i="40"/>
  <c r="W166" i="40"/>
  <c r="BM164" i="40"/>
  <c r="BN164" i="40"/>
  <c r="BT164" i="40" s="1"/>
  <c r="BT163" i="40"/>
  <c r="Z172" i="40" l="1"/>
  <c r="AW170" i="40"/>
  <c r="BB169" i="40"/>
  <c r="BG169" i="40" s="1"/>
  <c r="AH170" i="40"/>
  <c r="BH166" i="40"/>
  <c r="W167" i="40"/>
  <c r="BM165" i="40"/>
  <c r="BN165" i="40"/>
  <c r="W168" i="40" l="1"/>
  <c r="BH167" i="40"/>
  <c r="BN166" i="40"/>
  <c r="BT166" i="40" s="1"/>
  <c r="BM166" i="40"/>
  <c r="BF170" i="40"/>
  <c r="AW171" i="40"/>
  <c r="AH172" i="40"/>
  <c r="BB170" i="40"/>
  <c r="BT165" i="40"/>
  <c r="AW172" i="40"/>
  <c r="Z173" i="40"/>
  <c r="BF171" i="40" l="1"/>
  <c r="BN167" i="40"/>
  <c r="BT167" i="40" s="1"/>
  <c r="BM167" i="40"/>
  <c r="BF172" i="40"/>
  <c r="BG170" i="40"/>
  <c r="BG171" i="40" s="1"/>
  <c r="BB171" i="40"/>
  <c r="AH173" i="40"/>
  <c r="BB172" i="40"/>
  <c r="BH168" i="40"/>
  <c r="W169" i="40"/>
  <c r="AW173" i="40"/>
  <c r="BF173" i="40" s="1"/>
  <c r="Z174" i="40"/>
  <c r="Z175" i="40" l="1"/>
  <c r="AW174" i="40"/>
  <c r="BF174" i="40" s="1"/>
  <c r="BG172" i="40"/>
  <c r="BN168" i="40"/>
  <c r="BT168" i="40" s="1"/>
  <c r="BM168" i="40"/>
  <c r="AH174" i="40"/>
  <c r="BB173" i="40"/>
  <c r="BG173" i="40" s="1"/>
  <c r="BH169" i="40"/>
  <c r="W170" i="40"/>
  <c r="BM169" i="40" l="1"/>
  <c r="BN169" i="40"/>
  <c r="BT169" i="40" s="1"/>
  <c r="AH175" i="40"/>
  <c r="BB174" i="40"/>
  <c r="BG174" i="40" s="1"/>
  <c r="BH170" i="40"/>
  <c r="W172" i="40"/>
  <c r="AW175" i="40"/>
  <c r="Z176" i="40"/>
  <c r="AW176" i="40" l="1"/>
  <c r="BF176" i="40" s="1"/>
  <c r="Z177" i="40"/>
  <c r="BF175" i="40"/>
  <c r="BB175" i="40"/>
  <c r="AH176" i="40"/>
  <c r="BH172" i="40"/>
  <c r="W173" i="40"/>
  <c r="BH171" i="40"/>
  <c r="BN170" i="40"/>
  <c r="BM170" i="40"/>
  <c r="BM171" i="40" s="1"/>
  <c r="BH173" i="40" l="1"/>
  <c r="W174" i="40"/>
  <c r="BN172" i="40"/>
  <c r="BM172" i="40"/>
  <c r="AH177" i="40"/>
  <c r="BB176" i="40"/>
  <c r="BG176" i="40" s="1"/>
  <c r="BG175" i="40"/>
  <c r="BT170" i="40"/>
  <c r="BT171" i="40" s="1"/>
  <c r="BN171" i="40"/>
  <c r="I63" i="2" s="1"/>
  <c r="J63" i="2" s="1"/>
  <c r="AW177" i="40"/>
  <c r="Z178" i="40"/>
  <c r="Z179" i="40" l="1"/>
  <c r="AW178" i="40"/>
  <c r="BF178" i="40" s="1"/>
  <c r="AH178" i="40"/>
  <c r="BB177" i="40"/>
  <c r="BG177" i="40" s="1"/>
  <c r="BF177" i="40"/>
  <c r="W175" i="40"/>
  <c r="BH174" i="40"/>
  <c r="BT172" i="40"/>
  <c r="BN173" i="40"/>
  <c r="BT173" i="40" s="1"/>
  <c r="BM173" i="40"/>
  <c r="BM174" i="40" l="1"/>
  <c r="BN174" i="40"/>
  <c r="W176" i="40"/>
  <c r="BH175" i="40"/>
  <c r="AH179" i="40"/>
  <c r="BB178" i="40"/>
  <c r="BG178" i="40" s="1"/>
  <c r="AW179" i="40"/>
  <c r="Z180" i="40"/>
  <c r="AW180" i="40" l="1"/>
  <c r="BF180" i="40" s="1"/>
  <c r="Z181" i="40"/>
  <c r="BF179" i="40"/>
  <c r="AH180" i="40"/>
  <c r="BB179" i="40"/>
  <c r="BG179" i="40" s="1"/>
  <c r="BH176" i="40"/>
  <c r="W177" i="40"/>
  <c r="BT174" i="40"/>
  <c r="BN175" i="40"/>
  <c r="BT175" i="40" s="1"/>
  <c r="BM175" i="40"/>
  <c r="AH181" i="40" l="1"/>
  <c r="BB180" i="40"/>
  <c r="BG180" i="40" s="1"/>
  <c r="AW181" i="40"/>
  <c r="BF181" i="40" s="1"/>
  <c r="Z182" i="40"/>
  <c r="W178" i="40"/>
  <c r="BH177" i="40"/>
  <c r="BN176" i="40"/>
  <c r="BT176" i="40" s="1"/>
  <c r="BM176" i="40"/>
  <c r="BN177" i="40" l="1"/>
  <c r="BT177" i="40" s="1"/>
  <c r="BM177" i="40"/>
  <c r="AW182" i="40"/>
  <c r="BF182" i="40" s="1"/>
  <c r="Z183" i="40"/>
  <c r="BH178" i="40"/>
  <c r="W179" i="40"/>
  <c r="BB181" i="40"/>
  <c r="BG181" i="40" s="1"/>
  <c r="AH182" i="40"/>
  <c r="BH179" i="40" l="1"/>
  <c r="W180" i="40"/>
  <c r="BN178" i="40"/>
  <c r="BM178" i="40"/>
  <c r="Z185" i="40"/>
  <c r="AW183" i="40"/>
  <c r="BB182" i="40"/>
  <c r="BG182" i="40" s="1"/>
  <c r="AH183" i="40"/>
  <c r="W181" i="40" l="1"/>
  <c r="BH180" i="40"/>
  <c r="BT178" i="40"/>
  <c r="BN179" i="40"/>
  <c r="BT179" i="40" s="1"/>
  <c r="BM179" i="40"/>
  <c r="AH185" i="40"/>
  <c r="BB183" i="40"/>
  <c r="BF183" i="40"/>
  <c r="AW184" i="40"/>
  <c r="AW185" i="40"/>
  <c r="Z186" i="40"/>
  <c r="AW186" i="40" l="1"/>
  <c r="BF186" i="40" s="1"/>
  <c r="Z187" i="40"/>
  <c r="BN180" i="40"/>
  <c r="BT180" i="40" s="1"/>
  <c r="BM180" i="40"/>
  <c r="BG183" i="40"/>
  <c r="BG184" i="40" s="1"/>
  <c r="BB184" i="40"/>
  <c r="BH181" i="40"/>
  <c r="W182" i="40"/>
  <c r="BF185" i="40"/>
  <c r="BF184" i="40"/>
  <c r="AH186" i="40"/>
  <c r="BB185" i="40"/>
  <c r="BG185" i="40" l="1"/>
  <c r="BH182" i="40"/>
  <c r="W183" i="40"/>
  <c r="AW187" i="40"/>
  <c r="Z188" i="40"/>
  <c r="BN181" i="40"/>
  <c r="BT181" i="40" s="1"/>
  <c r="BM181" i="40"/>
  <c r="BB186" i="40"/>
  <c r="BG186" i="40" s="1"/>
  <c r="AH187" i="40"/>
  <c r="AW188" i="40" l="1"/>
  <c r="BF188" i="40" s="1"/>
  <c r="Z189" i="40"/>
  <c r="BN182" i="40"/>
  <c r="BT182" i="40" s="1"/>
  <c r="BM182" i="40"/>
  <c r="BB187" i="40"/>
  <c r="BG187" i="40" s="1"/>
  <c r="AH188" i="40"/>
  <c r="BF187" i="40"/>
  <c r="BH183" i="40"/>
  <c r="W185" i="40"/>
  <c r="AH189" i="40" l="1"/>
  <c r="BB188" i="40"/>
  <c r="BG188" i="40" s="1"/>
  <c r="BH185" i="40"/>
  <c r="W186" i="40"/>
  <c r="BH184" i="40"/>
  <c r="BN183" i="40"/>
  <c r="BM183" i="40"/>
  <c r="BM184" i="40" s="1"/>
  <c r="AW189" i="40"/>
  <c r="BF189" i="40" s="1"/>
  <c r="Z190" i="40"/>
  <c r="BN185" i="40" l="1"/>
  <c r="BM185" i="40"/>
  <c r="AW190" i="40"/>
  <c r="Z191" i="40"/>
  <c r="BH186" i="40"/>
  <c r="W187" i="40"/>
  <c r="AH190" i="40"/>
  <c r="BB189" i="40"/>
  <c r="BG189" i="40" s="1"/>
  <c r="BT183" i="40"/>
  <c r="BT184" i="40" s="1"/>
  <c r="BN184" i="40"/>
  <c r="I75" i="2" s="1"/>
  <c r="J75" i="2" s="1"/>
  <c r="AW191" i="40" l="1"/>
  <c r="BF191" i="40" s="1"/>
  <c r="Z192" i="40"/>
  <c r="BH187" i="40"/>
  <c r="W188" i="40"/>
  <c r="BT185" i="40"/>
  <c r="BN186" i="40"/>
  <c r="BT186" i="40" s="1"/>
  <c r="BM186" i="40"/>
  <c r="BF190" i="40"/>
  <c r="BB190" i="40"/>
  <c r="AH191" i="40"/>
  <c r="BG190" i="40" l="1"/>
  <c r="W189" i="40"/>
  <c r="BH188" i="40"/>
  <c r="AW192" i="40"/>
  <c r="Z193" i="40"/>
  <c r="BB191" i="40"/>
  <c r="BG191" i="40" s="1"/>
  <c r="AH192" i="40"/>
  <c r="BN187" i="40"/>
  <c r="BT187" i="40" s="1"/>
  <c r="BM187" i="40"/>
  <c r="BF192" i="40" l="1"/>
  <c r="BH189" i="40"/>
  <c r="W190" i="40"/>
  <c r="AW193" i="40"/>
  <c r="BF193" i="40" s="1"/>
  <c r="Z194" i="40"/>
  <c r="BM188" i="40"/>
  <c r="BN188" i="40"/>
  <c r="AH193" i="40"/>
  <c r="BB192" i="40"/>
  <c r="BG192" i="40" s="1"/>
  <c r="BT188" i="40" l="1"/>
  <c r="BH190" i="40"/>
  <c r="W191" i="40"/>
  <c r="AH194" i="40"/>
  <c r="BB193" i="40"/>
  <c r="BG193" i="40" s="1"/>
  <c r="BN189" i="40"/>
  <c r="BT189" i="40" s="1"/>
  <c r="BM189" i="40"/>
  <c r="AW194" i="40"/>
  <c r="BF194" i="40" s="1"/>
  <c r="Z195" i="40"/>
  <c r="BB194" i="40" l="1"/>
  <c r="BG194" i="40" s="1"/>
  <c r="AH195" i="40"/>
  <c r="BH191" i="40"/>
  <c r="W192" i="40"/>
  <c r="Z196" i="40"/>
  <c r="AW195" i="40"/>
  <c r="BF195" i="40" s="1"/>
  <c r="BM190" i="40"/>
  <c r="BN190" i="40"/>
  <c r="BT190" i="40" s="1"/>
  <c r="Z198" i="40" l="1"/>
  <c r="AW196" i="40"/>
  <c r="W193" i="40"/>
  <c r="BH192" i="40"/>
  <c r="BM191" i="40"/>
  <c r="BN191" i="40"/>
  <c r="BT191" i="40" s="1"/>
  <c r="AH196" i="40"/>
  <c r="BB195" i="40"/>
  <c r="BG195" i="40" s="1"/>
  <c r="BN192" i="40" l="1"/>
  <c r="BT192" i="40" s="1"/>
  <c r="BM192" i="40"/>
  <c r="BH193" i="40"/>
  <c r="W194" i="40"/>
  <c r="Z199" i="40"/>
  <c r="AW198" i="40"/>
  <c r="BF196" i="40"/>
  <c r="AW197" i="40"/>
  <c r="BB196" i="40"/>
  <c r="AH198" i="40"/>
  <c r="Z200" i="40" l="1"/>
  <c r="AW199" i="40"/>
  <c r="BF199" i="40" s="1"/>
  <c r="BH194" i="40"/>
  <c r="W195" i="40"/>
  <c r="AH199" i="40"/>
  <c r="BB198" i="40"/>
  <c r="BF197" i="40"/>
  <c r="BM193" i="40"/>
  <c r="BN193" i="40"/>
  <c r="BT193" i="40" s="1"/>
  <c r="BF198" i="40"/>
  <c r="BG196" i="40"/>
  <c r="BG197" i="40" s="1"/>
  <c r="BB197" i="40"/>
  <c r="BG198" i="40" l="1"/>
  <c r="AH200" i="40"/>
  <c r="BB199" i="40"/>
  <c r="BG199" i="40" s="1"/>
  <c r="BH195" i="40"/>
  <c r="W196" i="40"/>
  <c r="BM194" i="40"/>
  <c r="BN194" i="40"/>
  <c r="BT194" i="40" s="1"/>
  <c r="AW200" i="40"/>
  <c r="Z201" i="40"/>
  <c r="AW201" i="40" l="1"/>
  <c r="BF201" i="40" s="1"/>
  <c r="Z202" i="40"/>
  <c r="BN195" i="40"/>
  <c r="BT195" i="40" s="1"/>
  <c r="BM195" i="40"/>
  <c r="BF200" i="40"/>
  <c r="BH196" i="40"/>
  <c r="W198" i="40"/>
  <c r="AH201" i="40"/>
  <c r="BB200" i="40"/>
  <c r="BG200" i="40" s="1"/>
  <c r="AH202" i="40" l="1"/>
  <c r="BB201" i="40"/>
  <c r="BG201" i="40" s="1"/>
  <c r="AW202" i="40"/>
  <c r="Z203" i="40"/>
  <c r="BH198" i="40"/>
  <c r="W199" i="40"/>
  <c r="BH197" i="40"/>
  <c r="BM196" i="40"/>
  <c r="BM197" i="40" s="1"/>
  <c r="BN196" i="40"/>
  <c r="BF202" i="40" l="1"/>
  <c r="BT196" i="40"/>
  <c r="BT197" i="40" s="1"/>
  <c r="BN197" i="40"/>
  <c r="I87" i="2" s="1"/>
  <c r="J87" i="2" s="1"/>
  <c r="Z204" i="40"/>
  <c r="AW203" i="40"/>
  <c r="BF203" i="40" s="1"/>
  <c r="AH203" i="40"/>
  <c r="BB202" i="40"/>
  <c r="BG202" i="40" s="1"/>
  <c r="W200" i="40"/>
  <c r="BH199" i="40"/>
  <c r="BM198" i="40"/>
  <c r="BN198" i="40"/>
  <c r="Z205" i="40" l="1"/>
  <c r="AW204" i="40"/>
  <c r="BF204" i="40" s="1"/>
  <c r="BN199" i="40"/>
  <c r="BT199" i="40" s="1"/>
  <c r="BM199" i="40"/>
  <c r="W201" i="40"/>
  <c r="BH200" i="40"/>
  <c r="BT198" i="40"/>
  <c r="AH204" i="40"/>
  <c r="BB203" i="40"/>
  <c r="AH205" i="40" l="1"/>
  <c r="BB204" i="40"/>
  <c r="BG204" i="40" s="1"/>
  <c r="Z206" i="40"/>
  <c r="AW205" i="40"/>
  <c r="BM200" i="40"/>
  <c r="BN200" i="40"/>
  <c r="W202" i="40"/>
  <c r="BH201" i="40"/>
  <c r="BG203" i="40"/>
  <c r="W203" i="40" l="1"/>
  <c r="BH202" i="40"/>
  <c r="AH206" i="40"/>
  <c r="BB205" i="40"/>
  <c r="BG205" i="40" s="1"/>
  <c r="Z207" i="40"/>
  <c r="AW206" i="40"/>
  <c r="BF206" i="40" s="1"/>
  <c r="BN201" i="40"/>
  <c r="BT201" i="40" s="1"/>
  <c r="BM201" i="40"/>
  <c r="BT200" i="40"/>
  <c r="BF205" i="40"/>
  <c r="W204" i="40" l="1"/>
  <c r="BH203" i="40"/>
  <c r="AH207" i="40"/>
  <c r="BB206" i="40"/>
  <c r="BG206" i="40" s="1"/>
  <c r="Z208" i="40"/>
  <c r="AW207" i="40"/>
  <c r="BF207" i="40" s="1"/>
  <c r="BN202" i="40"/>
  <c r="BM202" i="40"/>
  <c r="AW208" i="40" l="1"/>
  <c r="BF208" i="40" s="1"/>
  <c r="Z209" i="40"/>
  <c r="W205" i="40"/>
  <c r="BH204" i="40"/>
  <c r="AH208" i="40"/>
  <c r="BB207" i="40"/>
  <c r="BG207" i="40" s="1"/>
  <c r="BM203" i="40"/>
  <c r="BN203" i="40"/>
  <c r="BT203" i="40" s="1"/>
  <c r="BT202" i="40"/>
  <c r="BH205" i="40" l="1"/>
  <c r="W206" i="40"/>
  <c r="BM204" i="40"/>
  <c r="BN204" i="40"/>
  <c r="AW209" i="40"/>
  <c r="Z211" i="40"/>
  <c r="AH209" i="40"/>
  <c r="BB208" i="40"/>
  <c r="BG208" i="40" s="1"/>
  <c r="BH206" i="40" l="1"/>
  <c r="W207" i="40"/>
  <c r="BT204" i="40"/>
  <c r="BN205" i="40"/>
  <c r="BT205" i="40" s="1"/>
  <c r="BM205" i="40"/>
  <c r="AH211" i="40"/>
  <c r="BB209" i="40"/>
  <c r="Z212" i="40"/>
  <c r="AW211" i="40"/>
  <c r="BF209" i="40"/>
  <c r="AW210" i="40"/>
  <c r="BF210" i="40" l="1"/>
  <c r="BG209" i="40"/>
  <c r="BG210" i="40" s="1"/>
  <c r="BB210" i="40"/>
  <c r="BF211" i="40"/>
  <c r="W208" i="40"/>
  <c r="BH207" i="40"/>
  <c r="AW212" i="40"/>
  <c r="BF212" i="40" s="1"/>
  <c r="Z213" i="40"/>
  <c r="BM206" i="40"/>
  <c r="BN206" i="40"/>
  <c r="BT206" i="40" s="1"/>
  <c r="AH212" i="40"/>
  <c r="BB211" i="40"/>
  <c r="BG211" i="40" l="1"/>
  <c r="AH213" i="40"/>
  <c r="BB212" i="40"/>
  <c r="BG212" i="40" s="1"/>
  <c r="AW213" i="40"/>
  <c r="Z214" i="40"/>
  <c r="BN207" i="40"/>
  <c r="BT207" i="40" s="1"/>
  <c r="BM207" i="40"/>
  <c r="W209" i="40"/>
  <c r="BH208" i="40"/>
  <c r="BH209" i="40" l="1"/>
  <c r="W211" i="40"/>
  <c r="BB213" i="40"/>
  <c r="BG213" i="40" s="1"/>
  <c r="AH214" i="40"/>
  <c r="BF213" i="40"/>
  <c r="AW214" i="40"/>
  <c r="BF214" i="40" s="1"/>
  <c r="Z215" i="40"/>
  <c r="BM208" i="40"/>
  <c r="BN208" i="40"/>
  <c r="BT208" i="40" s="1"/>
  <c r="AH215" i="40" l="1"/>
  <c r="BB214" i="40"/>
  <c r="Z216" i="40"/>
  <c r="AW215" i="40"/>
  <c r="W212" i="40"/>
  <c r="BH211" i="40"/>
  <c r="BH210" i="40"/>
  <c r="BM209" i="40"/>
  <c r="BM210" i="40" s="1"/>
  <c r="BN209" i="40"/>
  <c r="BG214" i="40" l="1"/>
  <c r="BF215" i="40"/>
  <c r="AH216" i="40"/>
  <c r="BB215" i="40"/>
  <c r="BG215" i="40" s="1"/>
  <c r="BM211" i="40"/>
  <c r="BN211" i="40"/>
  <c r="AW216" i="40"/>
  <c r="BF216" i="40" s="1"/>
  <c r="Z217" i="40"/>
  <c r="BT209" i="40"/>
  <c r="BT210" i="40" s="1"/>
  <c r="BN210" i="40"/>
  <c r="I99" i="2" s="1"/>
  <c r="J99" i="2" s="1"/>
  <c r="W213" i="40"/>
  <c r="BH212" i="40"/>
  <c r="BH213" i="40" l="1"/>
  <c r="W214" i="40"/>
  <c r="BN212" i="40"/>
  <c r="BT212" i="40" s="1"/>
  <c r="BM212" i="40"/>
  <c r="AW217" i="40"/>
  <c r="Z218" i="40"/>
  <c r="AH217" i="40"/>
  <c r="BB216" i="40"/>
  <c r="BG216" i="40" s="1"/>
  <c r="BT211" i="40"/>
  <c r="BF217" i="40" l="1"/>
  <c r="BH214" i="40"/>
  <c r="W215" i="40"/>
  <c r="AW218" i="40"/>
  <c r="BF218" i="40" s="1"/>
  <c r="Z219" i="40"/>
  <c r="BN213" i="40"/>
  <c r="BT213" i="40" s="1"/>
  <c r="BM213" i="40"/>
  <c r="AH218" i="40"/>
  <c r="BB217" i="40"/>
  <c r="BG217" i="40" s="1"/>
  <c r="AW219" i="40" l="1"/>
  <c r="BF219" i="40" s="1"/>
  <c r="Z220" i="40"/>
  <c r="W216" i="40"/>
  <c r="BH215" i="40"/>
  <c r="BM214" i="40"/>
  <c r="BN214" i="40"/>
  <c r="BB218" i="40"/>
  <c r="BG218" i="40" s="1"/>
  <c r="AH219" i="40"/>
  <c r="BN215" i="40" l="1"/>
  <c r="BT215" i="40" s="1"/>
  <c r="BM215" i="40"/>
  <c r="AH220" i="40"/>
  <c r="BB219" i="40"/>
  <c r="BG219" i="40" s="1"/>
  <c r="BT214" i="40"/>
  <c r="W217" i="40"/>
  <c r="BH216" i="40"/>
  <c r="AW220" i="40"/>
  <c r="BF220" i="40" s="1"/>
  <c r="Z221" i="40"/>
  <c r="AH221" i="40" l="1"/>
  <c r="BB220" i="40"/>
  <c r="BG220" i="40" s="1"/>
  <c r="AW221" i="40"/>
  <c r="BF221" i="40" s="1"/>
  <c r="Z222" i="40"/>
  <c r="BM216" i="40"/>
  <c r="BN216" i="40"/>
  <c r="BT216" i="40" s="1"/>
  <c r="BH217" i="40"/>
  <c r="W218" i="40"/>
  <c r="BH218" i="40" l="1"/>
  <c r="W219" i="40"/>
  <c r="BB221" i="40"/>
  <c r="BG221" i="40" s="1"/>
  <c r="AH222" i="40"/>
  <c r="BM217" i="40"/>
  <c r="BN217" i="40"/>
  <c r="Z224" i="40"/>
  <c r="AW222" i="40"/>
  <c r="BB222" i="40" l="1"/>
  <c r="AH224" i="40"/>
  <c r="BT217" i="40"/>
  <c r="BF222" i="40"/>
  <c r="AW223" i="40"/>
  <c r="W220" i="40"/>
  <c r="BH219" i="40"/>
  <c r="AW224" i="40"/>
  <c r="Z225" i="40"/>
  <c r="BN218" i="40"/>
  <c r="BT218" i="40" s="1"/>
  <c r="BM218" i="40"/>
  <c r="BF223" i="40" l="1"/>
  <c r="AW225" i="40"/>
  <c r="BF225" i="40" s="1"/>
  <c r="Z226" i="40"/>
  <c r="BG222" i="40"/>
  <c r="BG223" i="40" s="1"/>
  <c r="BB223" i="40"/>
  <c r="AH225" i="40"/>
  <c r="BB224" i="40"/>
  <c r="BF224" i="40"/>
  <c r="BN219" i="40"/>
  <c r="BT219" i="40" s="1"/>
  <c r="BM219" i="40"/>
  <c r="BH220" i="40"/>
  <c r="W221" i="40"/>
  <c r="BH221" i="40" l="1"/>
  <c r="W222" i="40"/>
  <c r="BM220" i="40"/>
  <c r="BN220" i="40"/>
  <c r="BT220" i="40" s="1"/>
  <c r="AH226" i="40"/>
  <c r="BB225" i="40"/>
  <c r="BG225" i="40" s="1"/>
  <c r="AW226" i="40"/>
  <c r="BF226" i="40" s="1"/>
  <c r="Z227" i="40"/>
  <c r="BG224" i="40"/>
  <c r="AW227" i="40" l="1"/>
  <c r="BF227" i="40" s="1"/>
  <c r="Z228" i="40"/>
  <c r="AH227" i="40"/>
  <c r="BB226" i="40"/>
  <c r="BG226" i="40" s="1"/>
  <c r="BM221" i="40"/>
  <c r="BN221" i="40"/>
  <c r="BT221" i="40" s="1"/>
  <c r="BH222" i="40"/>
  <c r="W224" i="40"/>
  <c r="BH223" i="40" l="1"/>
  <c r="BN222" i="40"/>
  <c r="BM222" i="40"/>
  <c r="BM223" i="40" s="1"/>
  <c r="BH224" i="40"/>
  <c r="W225" i="40"/>
  <c r="AW228" i="40"/>
  <c r="BF228" i="40" s="1"/>
  <c r="Z229" i="40"/>
  <c r="AH228" i="40"/>
  <c r="BB227" i="40"/>
  <c r="BM224" i="40" l="1"/>
  <c r="BN224" i="40"/>
  <c r="BG227" i="40"/>
  <c r="BH225" i="40"/>
  <c r="W226" i="40"/>
  <c r="AH229" i="40"/>
  <c r="BB228" i="40"/>
  <c r="BG228" i="40" s="1"/>
  <c r="BT222" i="40"/>
  <c r="BT223" i="40" s="1"/>
  <c r="BN223" i="40"/>
  <c r="I111" i="2" s="1"/>
  <c r="J111" i="2" s="1"/>
  <c r="AW229" i="40"/>
  <c r="BF229" i="40" s="1"/>
  <c r="Z230" i="40"/>
  <c r="BT224" i="40" l="1"/>
  <c r="BM225" i="40"/>
  <c r="BN225" i="40"/>
  <c r="BT225" i="40" s="1"/>
  <c r="AH230" i="40"/>
  <c r="BB229" i="40"/>
  <c r="AW230" i="40"/>
  <c r="BF230" i="40" s="1"/>
  <c r="Z231" i="40"/>
  <c r="W227" i="40"/>
  <c r="BH226" i="40"/>
  <c r="AW231" i="40" l="1"/>
  <c r="BF231" i="40" s="1"/>
  <c r="Z232" i="40"/>
  <c r="BG229" i="40"/>
  <c r="AH231" i="40"/>
  <c r="BB230" i="40"/>
  <c r="BG230" i="40" s="1"/>
  <c r="BN226" i="40"/>
  <c r="BT226" i="40" s="1"/>
  <c r="BM226" i="40"/>
  <c r="BH227" i="40"/>
  <c r="W228" i="40"/>
  <c r="AH232" i="40" l="1"/>
  <c r="BB231" i="40"/>
  <c r="BH228" i="40"/>
  <c r="W229" i="40"/>
  <c r="AW232" i="40"/>
  <c r="BF232" i="40" s="1"/>
  <c r="Z233" i="40"/>
  <c r="BM227" i="40"/>
  <c r="BN227" i="40"/>
  <c r="BT227" i="40" s="1"/>
  <c r="BN228" i="40" l="1"/>
  <c r="BT228" i="40" s="1"/>
  <c r="BM228" i="40"/>
  <c r="BG231" i="40"/>
  <c r="BH229" i="40"/>
  <c r="W230" i="40"/>
  <c r="Z234" i="40"/>
  <c r="AW233" i="40"/>
  <c r="BF233" i="40" s="1"/>
  <c r="BB232" i="40"/>
  <c r="BG232" i="40" s="1"/>
  <c r="AH233" i="40"/>
  <c r="AW234" i="40" l="1"/>
  <c r="BF234" i="40" s="1"/>
  <c r="Z235" i="40"/>
  <c r="AH234" i="40"/>
  <c r="BB233" i="40"/>
  <c r="BG233" i="40" s="1"/>
  <c r="W231" i="40"/>
  <c r="BH230" i="40"/>
  <c r="BN229" i="40"/>
  <c r="BM229" i="40"/>
  <c r="BT229" i="40" l="1"/>
  <c r="BM230" i="40"/>
  <c r="BN230" i="40"/>
  <c r="BT230" i="40" s="1"/>
  <c r="BH231" i="40"/>
  <c r="W232" i="40"/>
  <c r="AH235" i="40"/>
  <c r="BB234" i="40"/>
  <c r="BG234" i="40" s="1"/>
  <c r="Z237" i="40"/>
  <c r="AW235" i="40"/>
  <c r="BN231" i="40" l="1"/>
  <c r="BT231" i="40" s="1"/>
  <c r="BM231" i="40"/>
  <c r="AH237" i="40"/>
  <c r="BB235" i="40"/>
  <c r="BF235" i="40"/>
  <c r="AW236" i="40"/>
  <c r="Z238" i="40"/>
  <c r="AW237" i="40"/>
  <c r="BH232" i="40"/>
  <c r="W233" i="40"/>
  <c r="AW238" i="40" l="1"/>
  <c r="BF238" i="40" s="1"/>
  <c r="Z239" i="40"/>
  <c r="BF236" i="40"/>
  <c r="BG235" i="40"/>
  <c r="BG236" i="40" s="1"/>
  <c r="BB236" i="40"/>
  <c r="AH238" i="40"/>
  <c r="BB237" i="40"/>
  <c r="BH233" i="40"/>
  <c r="W234" i="40"/>
  <c r="BM232" i="40"/>
  <c r="BN232" i="40"/>
  <c r="BT232" i="40" s="1"/>
  <c r="BF237" i="40"/>
  <c r="W235" i="40" l="1"/>
  <c r="BH234" i="40"/>
  <c r="BM233" i="40"/>
  <c r="BN233" i="40"/>
  <c r="BT233" i="40" s="1"/>
  <c r="AW239" i="40"/>
  <c r="Z240" i="40"/>
  <c r="AH239" i="40"/>
  <c r="BB238" i="40"/>
  <c r="BG238" i="40" s="1"/>
  <c r="BG237" i="40"/>
  <c r="BF239" i="40" l="1"/>
  <c r="BH235" i="40"/>
  <c r="W237" i="40"/>
  <c r="AW240" i="40"/>
  <c r="BF240" i="40" s="1"/>
  <c r="Z241" i="40"/>
  <c r="BN234" i="40"/>
  <c r="BT234" i="40" s="1"/>
  <c r="BM234" i="40"/>
  <c r="AH240" i="40"/>
  <c r="BB239" i="40"/>
  <c r="BB240" i="40" l="1"/>
  <c r="BG240" i="40" s="1"/>
  <c r="AH241" i="40"/>
  <c r="BG239" i="40"/>
  <c r="BH236" i="40"/>
  <c r="BN235" i="40"/>
  <c r="BM235" i="40"/>
  <c r="BM236" i="40" s="1"/>
  <c r="Z242" i="40"/>
  <c r="AW241" i="40"/>
  <c r="BF241" i="40" s="1"/>
  <c r="BH237" i="40"/>
  <c r="W238" i="40"/>
  <c r="W239" i="40" l="1"/>
  <c r="BH238" i="40"/>
  <c r="BM237" i="40"/>
  <c r="BN237" i="40"/>
  <c r="AH242" i="40"/>
  <c r="BB241" i="40"/>
  <c r="AW242" i="40"/>
  <c r="BF242" i="40" s="1"/>
  <c r="Z243" i="40"/>
  <c r="BT235" i="40"/>
  <c r="BT236" i="40" s="1"/>
  <c r="BN236" i="40"/>
  <c r="I123" i="2" s="1"/>
  <c r="J123" i="2" s="1"/>
  <c r="AH243" i="40" l="1"/>
  <c r="BB242" i="40"/>
  <c r="BG242" i="40" s="1"/>
  <c r="BT237" i="40"/>
  <c r="AW243" i="40"/>
  <c r="Z244" i="40"/>
  <c r="BN238" i="40"/>
  <c r="BT238" i="40" s="1"/>
  <c r="BM238" i="40"/>
  <c r="BH239" i="40"/>
  <c r="W240" i="40"/>
  <c r="BG241" i="40"/>
  <c r="AW244" i="40" l="1"/>
  <c r="BF244" i="40" s="1"/>
  <c r="Z245" i="40"/>
  <c r="BF243" i="40"/>
  <c r="BH240" i="40"/>
  <c r="W241" i="40"/>
  <c r="BN239" i="40"/>
  <c r="BT239" i="40" s="1"/>
  <c r="BM239" i="40"/>
  <c r="AH244" i="40"/>
  <c r="BB243" i="40"/>
  <c r="Z246" i="40" l="1"/>
  <c r="AW245" i="40"/>
  <c r="BF245" i="40" s="1"/>
  <c r="BG243" i="40"/>
  <c r="BH241" i="40"/>
  <c r="W242" i="40"/>
  <c r="BB244" i="40"/>
  <c r="BG244" i="40" s="1"/>
  <c r="AH245" i="40"/>
  <c r="BN240" i="40"/>
  <c r="BM240" i="40"/>
  <c r="BT240" i="40" l="1"/>
  <c r="BM241" i="40"/>
  <c r="BN241" i="40"/>
  <c r="BT241" i="40" s="1"/>
  <c r="BB245" i="40"/>
  <c r="BG245" i="40" s="1"/>
  <c r="AH246" i="40"/>
  <c r="W243" i="40"/>
  <c r="BH242" i="40"/>
  <c r="Z247" i="40"/>
  <c r="AW246" i="40"/>
  <c r="BF246" i="40" s="1"/>
  <c r="AH247" i="40" l="1"/>
  <c r="BB246" i="40"/>
  <c r="BG246" i="40" s="1"/>
  <c r="BM242" i="40"/>
  <c r="BN242" i="40"/>
  <c r="BT242" i="40" s="1"/>
  <c r="BH243" i="40"/>
  <c r="W244" i="40"/>
  <c r="Z248" i="40"/>
  <c r="AW247" i="40"/>
  <c r="BF247" i="40" s="1"/>
  <c r="BH244" i="40" l="1"/>
  <c r="W245" i="40"/>
  <c r="AH248" i="40"/>
  <c r="BB247" i="40"/>
  <c r="BG247" i="40" s="1"/>
  <c r="BN243" i="40"/>
  <c r="BT243" i="40" s="1"/>
  <c r="BM243" i="40"/>
  <c r="Z250" i="40"/>
  <c r="AW248" i="40"/>
  <c r="BH245" i="40" l="1"/>
  <c r="W246" i="40"/>
  <c r="AH250" i="40"/>
  <c r="BB248" i="40"/>
  <c r="BN244" i="40"/>
  <c r="BT244" i="40" s="1"/>
  <c r="BM244" i="40"/>
  <c r="BF248" i="40"/>
  <c r="AW249" i="40"/>
  <c r="AW250" i="40"/>
  <c r="Z251" i="40"/>
  <c r="BF249" i="40" l="1"/>
  <c r="BF250" i="40"/>
  <c r="BG248" i="40"/>
  <c r="BG249" i="40" s="1"/>
  <c r="BB249" i="40"/>
  <c r="BB250" i="40"/>
  <c r="AH251" i="40"/>
  <c r="AW251" i="40"/>
  <c r="BF251" i="40" s="1"/>
  <c r="Z252" i="40"/>
  <c r="BH246" i="40"/>
  <c r="W247" i="40"/>
  <c r="BN245" i="40"/>
  <c r="BT245" i="40" s="1"/>
  <c r="BM245" i="40"/>
  <c r="W248" i="40" l="1"/>
  <c r="BH247" i="40"/>
  <c r="BN246" i="40"/>
  <c r="BT246" i="40" s="1"/>
  <c r="BM246" i="40"/>
  <c r="BG250" i="40"/>
  <c r="AW252" i="40"/>
  <c r="Z253" i="40"/>
  <c r="AH252" i="40"/>
  <c r="BB251" i="40"/>
  <c r="BG251" i="40" s="1"/>
  <c r="AH253" i="40" l="1"/>
  <c r="BB252" i="40"/>
  <c r="BG252" i="40" s="1"/>
  <c r="AW253" i="40"/>
  <c r="BF253" i="40" s="1"/>
  <c r="Z254" i="40"/>
  <c r="BN247" i="40"/>
  <c r="BT247" i="40" s="1"/>
  <c r="BM247" i="40"/>
  <c r="BF252" i="40"/>
  <c r="W250" i="40"/>
  <c r="BH248" i="40"/>
  <c r="AW254" i="40" l="1"/>
  <c r="BF254" i="40" s="1"/>
  <c r="Z255" i="40"/>
  <c r="BH250" i="40"/>
  <c r="W251" i="40"/>
  <c r="BH249" i="40"/>
  <c r="BN248" i="40"/>
  <c r="BM248" i="40"/>
  <c r="BM249" i="40" s="1"/>
  <c r="AH254" i="40"/>
  <c r="BB253" i="40"/>
  <c r="BG253" i="40" s="1"/>
  <c r="W252" i="40" l="1"/>
  <c r="BH251" i="40"/>
  <c r="BT248" i="40"/>
  <c r="BT249" i="40" s="1"/>
  <c r="BN249" i="40"/>
  <c r="I135" i="2" s="1"/>
  <c r="J135" i="2" s="1"/>
  <c r="BN250" i="40"/>
  <c r="BM250" i="40"/>
  <c r="BB254" i="40"/>
  <c r="BG254" i="40" s="1"/>
  <c r="AH255" i="40"/>
  <c r="AW255" i="40"/>
  <c r="Z256" i="40"/>
  <c r="BF255" i="40" l="1"/>
  <c r="AH256" i="40"/>
  <c r="BB255" i="40"/>
  <c r="BG255" i="40" s="1"/>
  <c r="BN251" i="40"/>
  <c r="BT251" i="40" s="1"/>
  <c r="BM251" i="40"/>
  <c r="W253" i="40"/>
  <c r="BH252" i="40"/>
  <c r="AW256" i="40"/>
  <c r="BF256" i="40" s="1"/>
  <c r="Z257" i="40"/>
  <c r="BT250" i="40"/>
  <c r="AH257" i="40" l="1"/>
  <c r="BB256" i="40"/>
  <c r="BG256" i="40" s="1"/>
  <c r="BH253" i="40"/>
  <c r="W254" i="40"/>
  <c r="AW257" i="40"/>
  <c r="BF257" i="40" s="1"/>
  <c r="Z258" i="40"/>
  <c r="BN252" i="40"/>
  <c r="BT252" i="40" s="1"/>
  <c r="BM252" i="40"/>
  <c r="BN253" i="40" l="1"/>
  <c r="BT253" i="40" s="1"/>
  <c r="BM253" i="40"/>
  <c r="BB257" i="40"/>
  <c r="BG257" i="40" s="1"/>
  <c r="AH258" i="40"/>
  <c r="AW258" i="40"/>
  <c r="BF258" i="40" s="1"/>
  <c r="Z259" i="40"/>
  <c r="BH254" i="40"/>
  <c r="W255" i="40"/>
  <c r="AW259" i="40" l="1"/>
  <c r="BF259" i="40" s="1"/>
  <c r="Z260" i="40"/>
  <c r="BN254" i="40"/>
  <c r="BM254" i="40"/>
  <c r="BB258" i="40"/>
  <c r="BG258" i="40" s="1"/>
  <c r="AH259" i="40"/>
  <c r="W256" i="40"/>
  <c r="BH255" i="40"/>
  <c r="BT254" i="40" l="1"/>
  <c r="BM255" i="40"/>
  <c r="BN255" i="40"/>
  <c r="BT255" i="40" s="1"/>
  <c r="W257" i="40"/>
  <c r="BH256" i="40"/>
  <c r="AW260" i="40"/>
  <c r="BF260" i="40" s="1"/>
  <c r="Z261" i="40"/>
  <c r="AH260" i="40"/>
  <c r="BB259" i="40"/>
  <c r="BG259" i="40" s="1"/>
  <c r="BN256" i="40" l="1"/>
  <c r="BT256" i="40" s="1"/>
  <c r="BM256" i="40"/>
  <c r="BH257" i="40"/>
  <c r="W258" i="40"/>
  <c r="Z263" i="40"/>
  <c r="AW261" i="40"/>
  <c r="AH261" i="40"/>
  <c r="BB260" i="40"/>
  <c r="BG260" i="40" s="1"/>
  <c r="BN257" i="40" l="1"/>
  <c r="BT257" i="40" s="1"/>
  <c r="BM257" i="40"/>
  <c r="AH263" i="40"/>
  <c r="BB261" i="40"/>
  <c r="BH258" i="40"/>
  <c r="W259" i="40"/>
  <c r="BF261" i="40"/>
  <c r="AW262" i="40"/>
  <c r="AW263" i="40"/>
  <c r="Z264" i="40"/>
  <c r="BN258" i="40" l="1"/>
  <c r="BT258" i="40" s="1"/>
  <c r="BM258" i="40"/>
  <c r="BF263" i="40"/>
  <c r="BG261" i="40"/>
  <c r="BG262" i="40" s="1"/>
  <c r="BB262" i="40"/>
  <c r="AW264" i="40"/>
  <c r="BF264" i="40" s="1"/>
  <c r="Z265" i="40"/>
  <c r="BB263" i="40"/>
  <c r="AH264" i="40"/>
  <c r="W260" i="40"/>
  <c r="BH259" i="40"/>
  <c r="BF262" i="40"/>
  <c r="AW265" i="40" l="1"/>
  <c r="BF265" i="40" s="1"/>
  <c r="Z266" i="40"/>
  <c r="AH265" i="40"/>
  <c r="BB264" i="40"/>
  <c r="BG264" i="40" s="1"/>
  <c r="BN259" i="40"/>
  <c r="BT259" i="40" s="1"/>
  <c r="BM259" i="40"/>
  <c r="W261" i="40"/>
  <c r="BH260" i="40"/>
  <c r="BG263" i="40"/>
  <c r="BN260" i="40" l="1"/>
  <c r="BT260" i="40" s="1"/>
  <c r="BM260" i="40"/>
  <c r="AW266" i="40"/>
  <c r="Z267" i="40"/>
  <c r="BH261" i="40"/>
  <c r="W263" i="40"/>
  <c r="AH266" i="40"/>
  <c r="BB265" i="40"/>
  <c r="BH263" i="40" l="1"/>
  <c r="W264" i="40"/>
  <c r="Z268" i="40"/>
  <c r="AW267" i="40"/>
  <c r="BF267" i="40" s="1"/>
  <c r="BF266" i="40"/>
  <c r="BH262" i="40"/>
  <c r="BN261" i="40"/>
  <c r="BM261" i="40"/>
  <c r="BM262" i="40" s="1"/>
  <c r="BG265" i="40"/>
  <c r="BB266" i="40"/>
  <c r="BG266" i="40" s="1"/>
  <c r="AH267" i="40"/>
  <c r="BB267" i="40" l="1"/>
  <c r="BG267" i="40" s="1"/>
  <c r="AH268" i="40"/>
  <c r="AW268" i="40"/>
  <c r="Z269" i="40"/>
  <c r="BH264" i="40"/>
  <c r="W265" i="40"/>
  <c r="BT261" i="40"/>
  <c r="BT262" i="40" s="1"/>
  <c r="BN262" i="40"/>
  <c r="I147" i="2" s="1"/>
  <c r="J147" i="2" s="1"/>
  <c r="BN263" i="40"/>
  <c r="BM263" i="40"/>
  <c r="AW269" i="40" l="1"/>
  <c r="BF269" i="40" s="1"/>
  <c r="Z270" i="40"/>
  <c r="BF268" i="40"/>
  <c r="BT263" i="40"/>
  <c r="BH265" i="40"/>
  <c r="W266" i="40"/>
  <c r="BM264" i="40"/>
  <c r="BN264" i="40"/>
  <c r="BT264" i="40" s="1"/>
  <c r="AH269" i="40"/>
  <c r="BB268" i="40"/>
  <c r="BM265" i="40" l="1"/>
  <c r="BN265" i="40"/>
  <c r="BG268" i="40"/>
  <c r="AH270" i="40"/>
  <c r="BB269" i="40"/>
  <c r="BG269" i="40" s="1"/>
  <c r="AW270" i="40"/>
  <c r="Z271" i="40"/>
  <c r="BH266" i="40"/>
  <c r="W267" i="40"/>
  <c r="BT265" i="40" l="1"/>
  <c r="AW271" i="40"/>
  <c r="BF271" i="40" s="1"/>
  <c r="Z272" i="40"/>
  <c r="BH267" i="40"/>
  <c r="W268" i="40"/>
  <c r="BB270" i="40"/>
  <c r="BG270" i="40" s="1"/>
  <c r="AH271" i="40"/>
  <c r="BF270" i="40"/>
  <c r="BM266" i="40"/>
  <c r="BN266" i="40"/>
  <c r="BT266" i="40" s="1"/>
  <c r="Z273" i="40" l="1"/>
  <c r="AW272" i="40"/>
  <c r="BF272" i="40" s="1"/>
  <c r="BB271" i="40"/>
  <c r="BG271" i="40" s="1"/>
  <c r="AH272" i="40"/>
  <c r="BH268" i="40"/>
  <c r="W269" i="40"/>
  <c r="BM267" i="40"/>
  <c r="BN267" i="40"/>
  <c r="BT267" i="40" l="1"/>
  <c r="BH269" i="40"/>
  <c r="W270" i="40"/>
  <c r="AH273" i="40"/>
  <c r="BB272" i="40"/>
  <c r="BG272" i="40" s="1"/>
  <c r="BN268" i="40"/>
  <c r="BT268" i="40" s="1"/>
  <c r="BM268" i="40"/>
  <c r="AW273" i="40"/>
  <c r="BF273" i="40" s="1"/>
  <c r="Z274" i="40"/>
  <c r="AH274" i="40" l="1"/>
  <c r="BB273" i="40"/>
  <c r="BG273" i="40" s="1"/>
  <c r="BH270" i="40"/>
  <c r="W271" i="40"/>
  <c r="Z276" i="40"/>
  <c r="AW274" i="40"/>
  <c r="BN269" i="40"/>
  <c r="BM269" i="40"/>
  <c r="AW276" i="40" l="1"/>
  <c r="Z277" i="40"/>
  <c r="BH271" i="40"/>
  <c r="W272" i="40"/>
  <c r="BN270" i="40"/>
  <c r="BT270" i="40" s="1"/>
  <c r="BM270" i="40"/>
  <c r="BT269" i="40"/>
  <c r="BF274" i="40"/>
  <c r="AW275" i="40"/>
  <c r="AH276" i="40"/>
  <c r="BB274" i="40"/>
  <c r="BN271" i="40" l="1"/>
  <c r="BT271" i="40" s="1"/>
  <c r="BM271" i="40"/>
  <c r="BG274" i="40"/>
  <c r="BG275" i="40" s="1"/>
  <c r="BB275" i="40"/>
  <c r="AH277" i="40"/>
  <c r="BB276" i="40"/>
  <c r="BG276" i="40" s="1"/>
  <c r="BF276" i="40"/>
  <c r="BH272" i="40"/>
  <c r="W273" i="40"/>
  <c r="AW277" i="40"/>
  <c r="BF277" i="40" s="1"/>
  <c r="Z278" i="40"/>
  <c r="BF275" i="40"/>
  <c r="BB277" i="40" l="1"/>
  <c r="BG277" i="40" s="1"/>
  <c r="AH278" i="40"/>
  <c r="AW278" i="40"/>
  <c r="Z279" i="40"/>
  <c r="W274" i="40"/>
  <c r="BH273" i="40"/>
  <c r="BM272" i="40"/>
  <c r="BN272" i="40"/>
  <c r="BT272" i="40" s="1"/>
  <c r="BF278" i="40" l="1"/>
  <c r="AW279" i="40"/>
  <c r="BF279" i="40" s="1"/>
  <c r="Z280" i="40"/>
  <c r="AH279" i="40"/>
  <c r="BB278" i="40"/>
  <c r="BG278" i="40" s="1"/>
  <c r="BM273" i="40"/>
  <c r="BN273" i="40"/>
  <c r="BT273" i="40" s="1"/>
  <c r="BH274" i="40"/>
  <c r="W276" i="40"/>
  <c r="BH276" i="40" l="1"/>
  <c r="W277" i="40"/>
  <c r="AH280" i="40"/>
  <c r="BB279" i="40"/>
  <c r="BG279" i="40" s="1"/>
  <c r="Z281" i="40"/>
  <c r="AW280" i="40"/>
  <c r="BF280" i="40" s="1"/>
  <c r="BH275" i="40"/>
  <c r="BN274" i="40"/>
  <c r="BM274" i="40"/>
  <c r="BM275" i="40" s="1"/>
  <c r="Z282" i="40" l="1"/>
  <c r="AW281" i="40"/>
  <c r="BF281" i="40" s="1"/>
  <c r="BT274" i="40"/>
  <c r="BT275" i="40" s="1"/>
  <c r="BN275" i="40"/>
  <c r="I159" i="2" s="1"/>
  <c r="J159" i="2" s="1"/>
  <c r="BH277" i="40"/>
  <c r="W278" i="40"/>
  <c r="AH281" i="40"/>
  <c r="BB280" i="40"/>
  <c r="BG280" i="40" s="1"/>
  <c r="BN276" i="40"/>
  <c r="BM276" i="40"/>
  <c r="AH282" i="40" l="1"/>
  <c r="BB281" i="40"/>
  <c r="BG281" i="40" s="1"/>
  <c r="Z283" i="40"/>
  <c r="AW282" i="40"/>
  <c r="W279" i="40"/>
  <c r="BH278" i="40"/>
  <c r="BN277" i="40"/>
  <c r="BT277" i="40" s="1"/>
  <c r="BM277" i="40"/>
  <c r="BT276" i="40"/>
  <c r="BF282" i="40" l="1"/>
  <c r="Z284" i="40"/>
  <c r="AW283" i="40"/>
  <c r="BF283" i="40" s="1"/>
  <c r="AH283" i="40"/>
  <c r="BB282" i="40"/>
  <c r="BG282" i="40" s="1"/>
  <c r="BN278" i="40"/>
  <c r="BM278" i="40"/>
  <c r="W280" i="40"/>
  <c r="BH279" i="40"/>
  <c r="AH284" i="40" l="1"/>
  <c r="BB283" i="40"/>
  <c r="BG283" i="40" s="1"/>
  <c r="Z285" i="40"/>
  <c r="AW284" i="40"/>
  <c r="BF284" i="40" s="1"/>
  <c r="BM279" i="40"/>
  <c r="BN279" i="40"/>
  <c r="BT279" i="40" s="1"/>
  <c r="W281" i="40"/>
  <c r="BH280" i="40"/>
  <c r="BT278" i="40"/>
  <c r="AW285" i="40" l="1"/>
  <c r="BF285" i="40" s="1"/>
  <c r="Z286" i="40"/>
  <c r="BN280" i="40"/>
  <c r="BT280" i="40" s="1"/>
  <c r="BM280" i="40"/>
  <c r="BH281" i="40"/>
  <c r="W282" i="40"/>
  <c r="BB284" i="40"/>
  <c r="BG284" i="40" s="1"/>
  <c r="AH285" i="40"/>
  <c r="Z287" i="40" l="1"/>
  <c r="AW286" i="40"/>
  <c r="BF286" i="40" s="1"/>
  <c r="AH286" i="40"/>
  <c r="BB285" i="40"/>
  <c r="BG285" i="40" s="1"/>
  <c r="W283" i="40"/>
  <c r="BH282" i="40"/>
  <c r="BM281" i="40"/>
  <c r="BN281" i="40"/>
  <c r="AH287" i="40" l="1"/>
  <c r="BB286" i="40"/>
  <c r="BG286" i="40" s="1"/>
  <c r="BT281" i="40"/>
  <c r="BN282" i="40"/>
  <c r="BT282" i="40" s="1"/>
  <c r="BM282" i="40"/>
  <c r="Z289" i="40"/>
  <c r="AW287" i="40"/>
  <c r="W284" i="40"/>
  <c r="BH283" i="40"/>
  <c r="BF287" i="40" l="1"/>
  <c r="AW288" i="40"/>
  <c r="BN283" i="40"/>
  <c r="BT283" i="40" s="1"/>
  <c r="BM283" i="40"/>
  <c r="BH284" i="40"/>
  <c r="W285" i="40"/>
  <c r="AH289" i="40"/>
  <c r="BB287" i="40"/>
  <c r="BG287" i="40" s="1"/>
  <c r="AW289" i="40"/>
  <c r="Z290" i="40"/>
  <c r="BH285" i="40" l="1"/>
  <c r="W286" i="40"/>
  <c r="BF289" i="40"/>
  <c r="BN284" i="40"/>
  <c r="BT284" i="40" s="1"/>
  <c r="BM284" i="40"/>
  <c r="AW290" i="40"/>
  <c r="BF290" i="40" s="1"/>
  <c r="Z291" i="40"/>
  <c r="BB289" i="40"/>
  <c r="AH290" i="40"/>
  <c r="BG289" i="40" l="1"/>
  <c r="AW291" i="40"/>
  <c r="Z292" i="40"/>
  <c r="W287" i="40"/>
  <c r="BH286" i="40"/>
  <c r="BB290" i="40"/>
  <c r="BG290" i="40" s="1"/>
  <c r="AH291" i="40"/>
  <c r="BN285" i="40"/>
  <c r="BT285" i="40" s="1"/>
  <c r="BM285" i="40"/>
  <c r="BF291" i="40" l="1"/>
  <c r="W289" i="40"/>
  <c r="BH287" i="40"/>
  <c r="AH292" i="40"/>
  <c r="BB291" i="40"/>
  <c r="AW292" i="40"/>
  <c r="BF292" i="40" s="1"/>
  <c r="Z293" i="40"/>
  <c r="BM286" i="40"/>
  <c r="BN286" i="40"/>
  <c r="BT286" i="40" s="1"/>
  <c r="BG291" i="40" l="1"/>
  <c r="BB292" i="40"/>
  <c r="BG292" i="40" s="1"/>
  <c r="AH293" i="40"/>
  <c r="BN287" i="40"/>
  <c r="BM287" i="40"/>
  <c r="BH289" i="40"/>
  <c r="W290" i="40"/>
  <c r="AW293" i="40"/>
  <c r="BF293" i="40" s="1"/>
  <c r="Z294" i="40"/>
  <c r="BT287" i="40" l="1"/>
  <c r="BT288" i="40" s="1"/>
  <c r="BN288" i="40"/>
  <c r="I171" i="2" s="1"/>
  <c r="J171" i="2" s="1"/>
  <c r="BB293" i="40"/>
  <c r="BG293" i="40" s="1"/>
  <c r="AH294" i="40"/>
  <c r="Z295" i="40"/>
  <c r="AW294" i="40"/>
  <c r="BF294" i="40" s="1"/>
  <c r="BH290" i="40"/>
  <c r="W291" i="40"/>
  <c r="BM289" i="40"/>
  <c r="BN289" i="40"/>
  <c r="W292" i="40" l="1"/>
  <c r="BH291" i="40"/>
  <c r="BM290" i="40"/>
  <c r="BN290" i="40"/>
  <c r="BT290" i="40" s="1"/>
  <c r="BT289" i="40"/>
  <c r="BB294" i="40"/>
  <c r="BG294" i="40" s="1"/>
  <c r="AH295" i="40"/>
  <c r="AW295" i="40"/>
  <c r="Z296" i="40"/>
  <c r="BN291" i="40" l="1"/>
  <c r="BT291" i="40" s="1"/>
  <c r="BM291" i="40"/>
  <c r="BH292" i="40"/>
  <c r="W293" i="40"/>
  <c r="AW296" i="40"/>
  <c r="BF296" i="40" s="1"/>
  <c r="Z297" i="40"/>
  <c r="AH296" i="40"/>
  <c r="BB295" i="40"/>
  <c r="BF295" i="40"/>
  <c r="BG295" i="40" l="1"/>
  <c r="AW297" i="40"/>
  <c r="BF297" i="40" s="1"/>
  <c r="Z298" i="40"/>
  <c r="BN292" i="40"/>
  <c r="BM292" i="40"/>
  <c r="BH293" i="40"/>
  <c r="W294" i="40"/>
  <c r="AH297" i="40"/>
  <c r="BB296" i="40"/>
  <c r="BG296" i="40" s="1"/>
  <c r="BH294" i="40" l="1"/>
  <c r="W295" i="40"/>
  <c r="BN293" i="40"/>
  <c r="BT293" i="40" s="1"/>
  <c r="BM293" i="40"/>
  <c r="BT292" i="40"/>
  <c r="BB297" i="40"/>
  <c r="BG297" i="40" s="1"/>
  <c r="AH298" i="40"/>
  <c r="AW298" i="40"/>
  <c r="BF298" i="40" s="1"/>
  <c r="Z299" i="40"/>
  <c r="AW299" i="40" l="1"/>
  <c r="BF299" i="40" s="1"/>
  <c r="Z300" i="40"/>
  <c r="W296" i="40"/>
  <c r="BH295" i="40"/>
  <c r="BB298" i="40"/>
  <c r="BG298" i="40" s="1"/>
  <c r="AH299" i="40"/>
  <c r="BM294" i="40"/>
  <c r="BN294" i="40"/>
  <c r="BM295" i="40" l="1"/>
  <c r="BN295" i="40"/>
  <c r="BT295" i="40" s="1"/>
  <c r="BT294" i="40"/>
  <c r="Z302" i="40"/>
  <c r="AW300" i="40"/>
  <c r="BH296" i="40"/>
  <c r="W297" i="40"/>
  <c r="AH300" i="40"/>
  <c r="BB299" i="40"/>
  <c r="BG299" i="40" s="1"/>
  <c r="AH302" i="40" l="1"/>
  <c r="BB300" i="40"/>
  <c r="BH297" i="40"/>
  <c r="W298" i="40"/>
  <c r="AW302" i="40"/>
  <c r="Z303" i="40"/>
  <c r="BN296" i="40"/>
  <c r="BM296" i="40"/>
  <c r="BF300" i="40"/>
  <c r="AW301" i="40"/>
  <c r="BG300" i="40" l="1"/>
  <c r="BG301" i="40" s="1"/>
  <c r="BB301" i="40"/>
  <c r="BF302" i="40"/>
  <c r="BH298" i="40"/>
  <c r="W299" i="40"/>
  <c r="BF301" i="40"/>
  <c r="BB302" i="40"/>
  <c r="AH303" i="40"/>
  <c r="AW303" i="40"/>
  <c r="BF303" i="40" s="1"/>
  <c r="Z304" i="40"/>
  <c r="BN297" i="40"/>
  <c r="BT297" i="40" s="1"/>
  <c r="BM297" i="40"/>
  <c r="BT296" i="40"/>
  <c r="BB303" i="40" l="1"/>
  <c r="BG303" i="40" s="1"/>
  <c r="AH304" i="40"/>
  <c r="W300" i="40"/>
  <c r="BH299" i="40"/>
  <c r="AW304" i="40"/>
  <c r="BF304" i="40" s="1"/>
  <c r="Z305" i="40"/>
  <c r="BG302" i="40"/>
  <c r="BN298" i="40"/>
  <c r="BT298" i="40" s="1"/>
  <c r="BM298" i="40"/>
  <c r="BM299" i="40" l="1"/>
  <c r="BN299" i="40"/>
  <c r="BT299" i="40" s="1"/>
  <c r="BH300" i="40"/>
  <c r="W302" i="40"/>
  <c r="AH305" i="40"/>
  <c r="BB304" i="40"/>
  <c r="BG304" i="40" s="1"/>
  <c r="AW305" i="40"/>
  <c r="BF305" i="40" s="1"/>
  <c r="Z306" i="40"/>
  <c r="BB305" i="40" l="1"/>
  <c r="BG305" i="40" s="1"/>
  <c r="AH306" i="40"/>
  <c r="BH301" i="40"/>
  <c r="BM300" i="40"/>
  <c r="BM301" i="40" s="1"/>
  <c r="BN300" i="40"/>
  <c r="AW306" i="40"/>
  <c r="BF306" i="40" s="1"/>
  <c r="Z307" i="40"/>
  <c r="BH302" i="40"/>
  <c r="W303" i="40"/>
  <c r="BN302" i="40" l="1"/>
  <c r="BM302" i="40"/>
  <c r="BT300" i="40"/>
  <c r="BT301" i="40" s="1"/>
  <c r="BN301" i="40"/>
  <c r="I183" i="2" s="1"/>
  <c r="J183" i="2" s="1"/>
  <c r="BB306" i="40"/>
  <c r="AH307" i="40"/>
  <c r="W304" i="40"/>
  <c r="BH303" i="40"/>
  <c r="AW307" i="40"/>
  <c r="Z308" i="40"/>
  <c r="BG306" i="40" l="1"/>
  <c r="BF307" i="40"/>
  <c r="BT302" i="40"/>
  <c r="BH304" i="40"/>
  <c r="W305" i="40"/>
  <c r="AH308" i="40"/>
  <c r="BB307" i="40"/>
  <c r="BG307" i="40" s="1"/>
  <c r="AW308" i="40"/>
  <c r="BF308" i="40" s="1"/>
  <c r="Z309" i="40"/>
  <c r="BM303" i="40"/>
  <c r="BN303" i="40"/>
  <c r="BT303" i="40" s="1"/>
  <c r="BM304" i="40" l="1"/>
  <c r="BN304" i="40"/>
  <c r="BT304" i="40" s="1"/>
  <c r="AW309" i="40"/>
  <c r="BF309" i="40" s="1"/>
  <c r="Z310" i="40"/>
  <c r="AH309" i="40"/>
  <c r="BB308" i="40"/>
  <c r="BG308" i="40" s="1"/>
  <c r="BH305" i="40"/>
  <c r="W306" i="40"/>
  <c r="BH306" i="40" l="1"/>
  <c r="W307" i="40"/>
  <c r="Z311" i="40"/>
  <c r="AW310" i="40"/>
  <c r="BF310" i="40" s="1"/>
  <c r="BN305" i="40"/>
  <c r="BM305" i="40"/>
  <c r="AH310" i="40"/>
  <c r="BB309" i="40"/>
  <c r="BG309" i="40" s="1"/>
  <c r="BM306" i="40" l="1"/>
  <c r="BN306" i="40"/>
  <c r="BT306" i="40" s="1"/>
  <c r="BT305" i="40"/>
  <c r="AW311" i="40"/>
  <c r="BF311" i="40" s="1"/>
  <c r="Z312" i="40"/>
  <c r="BB310" i="40"/>
  <c r="BG310" i="40" s="1"/>
  <c r="AH311" i="40"/>
  <c r="W308" i="40"/>
  <c r="BH307" i="40"/>
  <c r="BN307" i="40" l="1"/>
  <c r="BM307" i="40"/>
  <c r="BH308" i="40"/>
  <c r="W309" i="40"/>
  <c r="AH312" i="40"/>
  <c r="BB311" i="40"/>
  <c r="BG311" i="40" s="1"/>
  <c r="AW312" i="40"/>
  <c r="BF312" i="40" s="1"/>
  <c r="Z313" i="40"/>
  <c r="AH313" i="40" l="1"/>
  <c r="BB312" i="40"/>
  <c r="BG312" i="40" s="1"/>
  <c r="Z315" i="40"/>
  <c r="AW313" i="40"/>
  <c r="BN308" i="40"/>
  <c r="BT308" i="40" s="1"/>
  <c r="BM308" i="40"/>
  <c r="BT307" i="40"/>
  <c r="BH309" i="40"/>
  <c r="W310" i="40"/>
  <c r="BF313" i="40" l="1"/>
  <c r="AW314" i="40"/>
  <c r="BN309" i="40"/>
  <c r="BT309" i="40" s="1"/>
  <c r="BM309" i="40"/>
  <c r="AW315" i="40"/>
  <c r="Z316" i="40"/>
  <c r="BH310" i="40"/>
  <c r="W311" i="40"/>
  <c r="AH315" i="40"/>
  <c r="BB313" i="40"/>
  <c r="W312" i="40" l="1"/>
  <c r="BH311" i="40"/>
  <c r="BN310" i="40"/>
  <c r="BT310" i="40" s="1"/>
  <c r="BM310" i="40"/>
  <c r="AW316" i="40"/>
  <c r="BF316" i="40" s="1"/>
  <c r="Z317" i="40"/>
  <c r="BB315" i="40"/>
  <c r="AH316" i="40"/>
  <c r="BG313" i="40"/>
  <c r="BG314" i="40" s="1"/>
  <c r="BB314" i="40"/>
  <c r="BF315" i="40"/>
  <c r="BF314" i="40"/>
  <c r="BB316" i="40" l="1"/>
  <c r="BG316" i="40" s="1"/>
  <c r="AH317" i="40"/>
  <c r="BG315" i="40"/>
  <c r="AW317" i="40"/>
  <c r="BF317" i="40" s="1"/>
  <c r="Z318" i="40"/>
  <c r="BN311" i="40"/>
  <c r="BT311" i="40" s="1"/>
  <c r="BM311" i="40"/>
  <c r="BH312" i="40"/>
  <c r="W313" i="40"/>
  <c r="BN312" i="40" l="1"/>
  <c r="BT312" i="40" s="1"/>
  <c r="BM312" i="40"/>
  <c r="BH313" i="40"/>
  <c r="W315" i="40"/>
  <c r="AW318" i="40"/>
  <c r="BF318" i="40" s="1"/>
  <c r="Z319" i="40"/>
  <c r="BB317" i="40"/>
  <c r="AH318" i="40"/>
  <c r="AW319" i="40" l="1"/>
  <c r="BF319" i="40" s="1"/>
  <c r="Z320" i="40"/>
  <c r="BH314" i="40"/>
  <c r="BN313" i="40"/>
  <c r="BM313" i="40"/>
  <c r="BM314" i="40" s="1"/>
  <c r="AH319" i="40"/>
  <c r="BB318" i="40"/>
  <c r="BG318" i="40" s="1"/>
  <c r="BH315" i="40"/>
  <c r="W316" i="40"/>
  <c r="BG317" i="40"/>
  <c r="BB319" i="40" l="1"/>
  <c r="BG319" i="40" s="1"/>
  <c r="AH320" i="40"/>
  <c r="BN315" i="40"/>
  <c r="BM315" i="40"/>
  <c r="BT313" i="40"/>
  <c r="BT314" i="40" s="1"/>
  <c r="BN314" i="40"/>
  <c r="I195" i="2" s="1"/>
  <c r="J195" i="2" s="1"/>
  <c r="AW320" i="40"/>
  <c r="Z321" i="40"/>
  <c r="BH316" i="40"/>
  <c r="W317" i="40"/>
  <c r="BF320" i="40" l="1"/>
  <c r="BT315" i="40"/>
  <c r="AH321" i="40"/>
  <c r="BB320" i="40"/>
  <c r="BM316" i="40"/>
  <c r="BN316" i="40"/>
  <c r="BT316" i="40" s="1"/>
  <c r="AW321" i="40"/>
  <c r="BF321" i="40" s="1"/>
  <c r="Z322" i="40"/>
  <c r="BH317" i="40"/>
  <c r="W318" i="40"/>
  <c r="W319" i="40" l="1"/>
  <c r="BH318" i="40"/>
  <c r="BB321" i="40"/>
  <c r="BG321" i="40" s="1"/>
  <c r="AH322" i="40"/>
  <c r="BN317" i="40"/>
  <c r="BM317" i="40"/>
  <c r="BG320" i="40"/>
  <c r="AW322" i="40"/>
  <c r="BF322" i="40" s="1"/>
  <c r="Z323" i="40"/>
  <c r="AH323" i="40" l="1"/>
  <c r="BB322" i="40"/>
  <c r="BN318" i="40"/>
  <c r="BT318" i="40" s="1"/>
  <c r="BM318" i="40"/>
  <c r="BT317" i="40"/>
  <c r="AW323" i="40"/>
  <c r="BF323" i="40" s="1"/>
  <c r="Z324" i="40"/>
  <c r="BH319" i="40"/>
  <c r="W320" i="40"/>
  <c r="BN319" i="40" l="1"/>
  <c r="BM319" i="40"/>
  <c r="AW324" i="40"/>
  <c r="BF324" i="40" s="1"/>
  <c r="Z325" i="40"/>
  <c r="BG322" i="40"/>
  <c r="AH324" i="40"/>
  <c r="BB323" i="40"/>
  <c r="BG323" i="40" s="1"/>
  <c r="BH320" i="40"/>
  <c r="W321" i="40"/>
  <c r="BH321" i="40" l="1"/>
  <c r="W322" i="40"/>
  <c r="BN320" i="40"/>
  <c r="BT320" i="40" s="1"/>
  <c r="BM320" i="40"/>
  <c r="BT319" i="40"/>
  <c r="Z326" i="40"/>
  <c r="AW325" i="40"/>
  <c r="BF325" i="40" s="1"/>
  <c r="BB324" i="40"/>
  <c r="BG324" i="40" s="1"/>
  <c r="AH325" i="40"/>
  <c r="BB325" i="40" l="1"/>
  <c r="BG325" i="40" s="1"/>
  <c r="AH326" i="40"/>
  <c r="Z328" i="40"/>
  <c r="AW326" i="40"/>
  <c r="BM321" i="40"/>
  <c r="BN321" i="40"/>
  <c r="BT321" i="40" s="1"/>
  <c r="W323" i="40"/>
  <c r="BH322" i="40"/>
  <c r="BF326" i="40" l="1"/>
  <c r="AW327" i="40"/>
  <c r="AW328" i="40"/>
  <c r="Z329" i="40"/>
  <c r="BM322" i="40"/>
  <c r="BN322" i="40"/>
  <c r="AH328" i="40"/>
  <c r="BB326" i="40"/>
  <c r="BH323" i="40"/>
  <c r="W324" i="40"/>
  <c r="AW329" i="40" l="1"/>
  <c r="BF329" i="40" s="1"/>
  <c r="Z330" i="40"/>
  <c r="BH324" i="40"/>
  <c r="W325" i="40"/>
  <c r="AH329" i="40"/>
  <c r="BB328" i="40"/>
  <c r="BF328" i="40"/>
  <c r="BF327" i="40"/>
  <c r="BT322" i="40"/>
  <c r="BM323" i="40"/>
  <c r="BN323" i="40"/>
  <c r="BT323" i="40" s="1"/>
  <c r="BG326" i="40"/>
  <c r="BG327" i="40" s="1"/>
  <c r="BB327" i="40"/>
  <c r="BB329" i="40" l="1"/>
  <c r="BG329" i="40" s="1"/>
  <c r="AH330" i="40"/>
  <c r="BN324" i="40"/>
  <c r="BT324" i="40" s="1"/>
  <c r="BM324" i="40"/>
  <c r="BG328" i="40"/>
  <c r="BH325" i="40"/>
  <c r="W326" i="40"/>
  <c r="Z331" i="40"/>
  <c r="AW330" i="40"/>
  <c r="BH326" i="40" l="1"/>
  <c r="W328" i="40"/>
  <c r="BF330" i="40"/>
  <c r="AW331" i="40"/>
  <c r="BF331" i="40" s="1"/>
  <c r="Z332" i="40"/>
  <c r="BB330" i="40"/>
  <c r="AH331" i="40"/>
  <c r="BM325" i="40"/>
  <c r="BN325" i="40"/>
  <c r="BT325" i="40" s="1"/>
  <c r="BH328" i="40" l="1"/>
  <c r="W329" i="40"/>
  <c r="AW332" i="40"/>
  <c r="BF332" i="40" s="1"/>
  <c r="Z333" i="40"/>
  <c r="BH327" i="40"/>
  <c r="BM326" i="40"/>
  <c r="BM327" i="40" s="1"/>
  <c r="BN326" i="40"/>
  <c r="AH332" i="40"/>
  <c r="BB331" i="40"/>
  <c r="BG331" i="40" s="1"/>
  <c r="BG330" i="40"/>
  <c r="BH329" i="40" l="1"/>
  <c r="W330" i="40"/>
  <c r="BM328" i="40"/>
  <c r="BN328" i="40"/>
  <c r="AH333" i="40"/>
  <c r="BB332" i="40"/>
  <c r="BG332" i="40" s="1"/>
  <c r="AW333" i="40"/>
  <c r="Z334" i="40"/>
  <c r="BT326" i="40"/>
  <c r="BT327" i="40" s="1"/>
  <c r="BN327" i="40"/>
  <c r="I207" i="2" s="1"/>
  <c r="J207" i="2" s="1"/>
  <c r="Z335" i="40" l="1"/>
  <c r="AW334" i="40"/>
  <c r="BF334" i="40" s="1"/>
  <c r="W331" i="40"/>
  <c r="BH330" i="40"/>
  <c r="BT328" i="40"/>
  <c r="BF333" i="40"/>
  <c r="BM329" i="40"/>
  <c r="BN329" i="40"/>
  <c r="BT329" i="40" s="1"/>
  <c r="BB333" i="40"/>
  <c r="AH334" i="40"/>
  <c r="BB334" i="40" l="1"/>
  <c r="BG334" i="40" s="1"/>
  <c r="AH335" i="40"/>
  <c r="BG333" i="40"/>
  <c r="BN330" i="40"/>
  <c r="BM330" i="40"/>
  <c r="BH331" i="40"/>
  <c r="W332" i="40"/>
  <c r="AW335" i="40"/>
  <c r="BF335" i="40" s="1"/>
  <c r="Z336" i="40"/>
  <c r="BH332" i="40" l="1"/>
  <c r="W333" i="40"/>
  <c r="AH336" i="40"/>
  <c r="BB335" i="40"/>
  <c r="AW336" i="40"/>
  <c r="BF336" i="40" s="1"/>
  <c r="Z337" i="40"/>
  <c r="BN331" i="40"/>
  <c r="BT331" i="40" s="1"/>
  <c r="BM331" i="40"/>
  <c r="BT330" i="40"/>
  <c r="AH337" i="40" l="1"/>
  <c r="BB336" i="40"/>
  <c r="BG336" i="40" s="1"/>
  <c r="AW337" i="40"/>
  <c r="BF337" i="40" s="1"/>
  <c r="Z338" i="40"/>
  <c r="BN332" i="40"/>
  <c r="BT332" i="40" s="1"/>
  <c r="BM332" i="40"/>
  <c r="BH333" i="40"/>
  <c r="W334" i="40"/>
  <c r="BG335" i="40"/>
  <c r="BM333" i="40" l="1"/>
  <c r="BN333" i="40"/>
  <c r="Z339" i="40"/>
  <c r="AW338" i="40"/>
  <c r="BF338" i="40" s="1"/>
  <c r="W335" i="40"/>
  <c r="BH334" i="40"/>
  <c r="BB337" i="40"/>
  <c r="BG337" i="40" s="1"/>
  <c r="AH338" i="40"/>
  <c r="BM334" i="40" l="1"/>
  <c r="BN334" i="40"/>
  <c r="BT334" i="40" s="1"/>
  <c r="AH339" i="40"/>
  <c r="BB338" i="40"/>
  <c r="BG338" i="40" s="1"/>
  <c r="BH335" i="40"/>
  <c r="W336" i="40"/>
  <c r="Z341" i="40"/>
  <c r="AW339" i="40"/>
  <c r="BT333" i="40"/>
  <c r="AH341" i="40" l="1"/>
  <c r="BB339" i="40"/>
  <c r="BF339" i="40"/>
  <c r="AW340" i="40"/>
  <c r="AW341" i="40"/>
  <c r="Z342" i="40"/>
  <c r="BH336" i="40"/>
  <c r="W337" i="40"/>
  <c r="BM335" i="40"/>
  <c r="BN335" i="40"/>
  <c r="AW342" i="40" l="1"/>
  <c r="BF342" i="40" s="1"/>
  <c r="Z343" i="40"/>
  <c r="BT335" i="40"/>
  <c r="BF341" i="40"/>
  <c r="BH337" i="40"/>
  <c r="W338" i="40"/>
  <c r="BF340" i="40"/>
  <c r="BG339" i="40"/>
  <c r="BG340" i="40" s="1"/>
  <c r="BB340" i="40"/>
  <c r="AH342" i="40"/>
  <c r="BB341" i="40"/>
  <c r="BM336" i="40"/>
  <c r="BN336" i="40"/>
  <c r="BT336" i="40" s="1"/>
  <c r="BG341" i="40" l="1"/>
  <c r="AH343" i="40"/>
  <c r="BB342" i="40"/>
  <c r="BG342" i="40" s="1"/>
  <c r="W339" i="40"/>
  <c r="BH338" i="40"/>
  <c r="AW343" i="40"/>
  <c r="Z344" i="40"/>
  <c r="BM337" i="40"/>
  <c r="BN337" i="40"/>
  <c r="BT337" i="40" s="1"/>
  <c r="BF343" i="40" l="1"/>
  <c r="AH344" i="40"/>
  <c r="BB343" i="40"/>
  <c r="BG343" i="40" s="1"/>
  <c r="BH339" i="40"/>
  <c r="W341" i="40"/>
  <c r="AW344" i="40"/>
  <c r="BF344" i="40" s="1"/>
  <c r="Z345" i="40"/>
  <c r="BN338" i="40"/>
  <c r="BT338" i="40" s="1"/>
  <c r="BM338" i="40"/>
  <c r="BB344" i="40" l="1"/>
  <c r="BG344" i="40" s="1"/>
  <c r="AH345" i="40"/>
  <c r="BH340" i="40"/>
  <c r="BN339" i="40"/>
  <c r="BM339" i="40"/>
  <c r="BM340" i="40" s="1"/>
  <c r="AW345" i="40"/>
  <c r="BF345" i="40" s="1"/>
  <c r="Z346" i="40"/>
  <c r="BH341" i="40"/>
  <c r="W342" i="40"/>
  <c r="BN341" i="40" l="1"/>
  <c r="BM341" i="40"/>
  <c r="AH346" i="40"/>
  <c r="BB345" i="40"/>
  <c r="BT339" i="40"/>
  <c r="BT340" i="40" s="1"/>
  <c r="BN340" i="40"/>
  <c r="I219" i="2" s="1"/>
  <c r="J219" i="2" s="1"/>
  <c r="AW346" i="40"/>
  <c r="BF346" i="40" s="1"/>
  <c r="Z347" i="40"/>
  <c r="BH342" i="40"/>
  <c r="W343" i="40"/>
  <c r="BB346" i="40" l="1"/>
  <c r="BG346" i="40" s="1"/>
  <c r="AH347" i="40"/>
  <c r="W344" i="40"/>
  <c r="BH343" i="40"/>
  <c r="BN342" i="40"/>
  <c r="BT342" i="40" s="1"/>
  <c r="BM342" i="40"/>
  <c r="AW347" i="40"/>
  <c r="Z348" i="40"/>
  <c r="BT341" i="40"/>
  <c r="BG345" i="40"/>
  <c r="AW348" i="40" l="1"/>
  <c r="BF348" i="40" s="1"/>
  <c r="Z349" i="40"/>
  <c r="BF347" i="40"/>
  <c r="AH348" i="40"/>
  <c r="BB347" i="40"/>
  <c r="BM343" i="40"/>
  <c r="BN343" i="40"/>
  <c r="BT343" i="40" s="1"/>
  <c r="BH344" i="40"/>
  <c r="W345" i="40"/>
  <c r="AW349" i="40" l="1"/>
  <c r="BF349" i="40" s="1"/>
  <c r="Z350" i="40"/>
  <c r="BN344" i="40"/>
  <c r="BT344" i="40" s="1"/>
  <c r="BM344" i="40"/>
  <c r="BG347" i="40"/>
  <c r="BB348" i="40"/>
  <c r="BG348" i="40" s="1"/>
  <c r="AH349" i="40"/>
  <c r="BH345" i="40"/>
  <c r="W346" i="40"/>
  <c r="AH350" i="40" l="1"/>
  <c r="BB349" i="40"/>
  <c r="BG349" i="40" s="1"/>
  <c r="BH346" i="40"/>
  <c r="W347" i="40"/>
  <c r="BM345" i="40"/>
  <c r="BN345" i="40"/>
  <c r="AW350" i="40"/>
  <c r="BF350" i="40" s="1"/>
  <c r="Z351" i="40"/>
  <c r="BT345" i="40" l="1"/>
  <c r="AW351" i="40"/>
  <c r="BF351" i="40" s="1"/>
  <c r="Z352" i="40"/>
  <c r="AW352" i="40" s="1"/>
  <c r="BB350" i="40"/>
  <c r="BG350" i="40" s="1"/>
  <c r="AH351" i="40"/>
  <c r="BM346" i="40"/>
  <c r="BN346" i="40"/>
  <c r="BT346" i="40" s="1"/>
  <c r="W348" i="40"/>
  <c r="BH347" i="40"/>
  <c r="BN347" i="40" l="1"/>
  <c r="BT347" i="40" s="1"/>
  <c r="BM347" i="40"/>
  <c r="BF352" i="40"/>
  <c r="AW353" i="40"/>
  <c r="BH348" i="40"/>
  <c r="W349" i="40"/>
  <c r="AH352" i="40"/>
  <c r="BB352" i="40" s="1"/>
  <c r="BB351" i="40"/>
  <c r="BG351" i="40" s="1"/>
  <c r="BH349" i="40" l="1"/>
  <c r="W350" i="40"/>
  <c r="BF353" i="40"/>
  <c r="BM348" i="40"/>
  <c r="BN348" i="40"/>
  <c r="BT348" i="40" s="1"/>
  <c r="BG352" i="40"/>
  <c r="BG353" i="40" s="1"/>
  <c r="BB353" i="40"/>
  <c r="BN349" i="40" l="1"/>
  <c r="BT349" i="40" s="1"/>
  <c r="BM349" i="40"/>
  <c r="BH350" i="40"/>
  <c r="W351" i="40"/>
  <c r="W352" i="40" l="1"/>
  <c r="BH352" i="40" s="1"/>
  <c r="BH351" i="40"/>
  <c r="BN350" i="40"/>
  <c r="BT350" i="40" s="1"/>
  <c r="BM350" i="40"/>
  <c r="BN351" i="40" l="1"/>
  <c r="BT351" i="40" s="1"/>
  <c r="BM351" i="40"/>
  <c r="BH353" i="40"/>
  <c r="BM352" i="40"/>
  <c r="BM353" i="40" s="1"/>
  <c r="BN352" i="40"/>
  <c r="BT352" i="40" l="1"/>
  <c r="BT353" i="40" s="1"/>
  <c r="BN353" i="40"/>
  <c r="I231" i="2" s="1"/>
  <c r="J231" i="2" s="1"/>
</calcChain>
</file>

<file path=xl/sharedStrings.xml><?xml version="1.0" encoding="utf-8"?>
<sst xmlns="http://schemas.openxmlformats.org/spreadsheetml/2006/main" count="4490" uniqueCount="439">
  <si>
    <t>FGT</t>
  </si>
  <si>
    <t>Gulfstream</t>
  </si>
  <si>
    <t>(MMBTU/DAY)</t>
  </si>
  <si>
    <t>Total</t>
  </si>
  <si>
    <t>Sonat</t>
  </si>
  <si>
    <t>Current Yr</t>
  </si>
  <si>
    <t>Fuel Retention</t>
  </si>
  <si>
    <t>100%-B</t>
  </si>
  <si>
    <t>Esc%</t>
  </si>
  <si>
    <t>Usage Rate</t>
  </si>
  <si>
    <t>ACA</t>
  </si>
  <si>
    <t>Total Variable</t>
  </si>
  <si>
    <t>UFS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</si>
  <si>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</si>
  <si>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</si>
  <si>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</si>
  <si>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</si>
  <si>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</si>
  <si>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</si>
  <si>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</si>
  <si>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</si>
  <si>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</si>
  <si>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</si>
  <si>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</si>
  <si>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</si>
  <si>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SESH</t>
  </si>
  <si>
    <t>Suwannee</t>
  </si>
  <si>
    <t>Ö</t>
  </si>
  <si>
    <t>FT CAPACITY</t>
  </si>
  <si>
    <t>FT DEMAND RATES</t>
  </si>
  <si>
    <t>($/MMBTU)</t>
  </si>
  <si>
    <t>Cypress Expansion</t>
  </si>
  <si>
    <t>MMBtu/Mo</t>
  </si>
  <si>
    <t>Cypress Exp</t>
  </si>
  <si>
    <t xml:space="preserve">PGS </t>
  </si>
  <si>
    <t>SNG</t>
  </si>
  <si>
    <t>Citrus</t>
  </si>
  <si>
    <t>GulfStr</t>
  </si>
  <si>
    <t>Reliant</t>
  </si>
  <si>
    <t>SGR</t>
  </si>
  <si>
    <t>Bay</t>
  </si>
  <si>
    <t>840006/7</t>
  </si>
  <si>
    <t>Transco</t>
  </si>
  <si>
    <t>Total Fixed Costs</t>
  </si>
  <si>
    <t>FTS-1</t>
  </si>
  <si>
    <t>FTS-2</t>
  </si>
  <si>
    <t>FTS-3</t>
  </si>
  <si>
    <t>Lateral</t>
  </si>
  <si>
    <t>Cypress</t>
  </si>
  <si>
    <t>Bundled</t>
  </si>
  <si>
    <t>Total FT</t>
  </si>
  <si>
    <t>FTS</t>
  </si>
  <si>
    <t>Short</t>
  </si>
  <si>
    <t>FSS</t>
  </si>
  <si>
    <t>Gas</t>
  </si>
  <si>
    <t>Mobil Bay</t>
  </si>
  <si>
    <t>FTS-1, 2 &amp; 3</t>
  </si>
  <si>
    <t>SNG + FGT VII</t>
  </si>
  <si>
    <t>Bundled (FGT)</t>
  </si>
  <si>
    <t>Mobil Bay South</t>
  </si>
  <si>
    <t>&amp; Mobil Bay</t>
  </si>
  <si>
    <t>Total Storage</t>
  </si>
  <si>
    <t>All w Sonat</t>
  </si>
  <si>
    <t>Elba LNG</t>
  </si>
  <si>
    <t>Phase VII</t>
  </si>
  <si>
    <t>Term</t>
  </si>
  <si>
    <t>Term Rel</t>
  </si>
  <si>
    <t>Bartow</t>
  </si>
  <si>
    <t>Hines</t>
  </si>
  <si>
    <t>Storage</t>
  </si>
  <si>
    <t>South</t>
  </si>
  <si>
    <t>Exp</t>
  </si>
  <si>
    <t>CTs</t>
  </si>
  <si>
    <t>&amp; SGR Storage</t>
  </si>
  <si>
    <t>Natural Gas Report</t>
  </si>
  <si>
    <t>MMBtu = Dt</t>
  </si>
  <si>
    <t>MMBtu (000)</t>
  </si>
  <si>
    <t>Plant</t>
  </si>
  <si>
    <t>Unit</t>
  </si>
  <si>
    <t>ANCLOTE</t>
  </si>
  <si>
    <t>TOTAL</t>
  </si>
  <si>
    <t>AVON PK</t>
  </si>
  <si>
    <t xml:space="preserve"> 1</t>
  </si>
  <si>
    <t>BARTOW</t>
  </si>
  <si>
    <t xml:space="preserve"> 2</t>
  </si>
  <si>
    <t xml:space="preserve"> 4</t>
  </si>
  <si>
    <t>CC1</t>
  </si>
  <si>
    <t>DEBARY</t>
  </si>
  <si>
    <t>HIGGINS</t>
  </si>
  <si>
    <t xml:space="preserve"> 3</t>
  </si>
  <si>
    <t>HINES</t>
  </si>
  <si>
    <t>INT CITY</t>
  </si>
  <si>
    <t>SUWANNEE</t>
  </si>
  <si>
    <t>Shady Hills</t>
  </si>
  <si>
    <t>U OF FL</t>
  </si>
  <si>
    <t>Vandolah (NSG)</t>
  </si>
  <si>
    <t>P 1</t>
  </si>
  <si>
    <t>P 2</t>
  </si>
  <si>
    <t>P 4</t>
  </si>
  <si>
    <t>P 7</t>
  </si>
  <si>
    <t>P 8</t>
  </si>
  <si>
    <t>P 9</t>
  </si>
  <si>
    <t>P 3</t>
  </si>
  <si>
    <t>P10</t>
  </si>
  <si>
    <t>P12</t>
  </si>
  <si>
    <t>P13</t>
  </si>
  <si>
    <t>P14</t>
  </si>
  <si>
    <t>TIGERBAY</t>
  </si>
  <si>
    <t>Average Variable MMBTU Delivered Costs</t>
  </si>
  <si>
    <t xml:space="preserve">Average MMBTU Fixed Costs </t>
  </si>
  <si>
    <t>Average MMBtu Delivered Variable &amp; Fixed Costs</t>
  </si>
  <si>
    <t>Base HH Regular Supply Cost</t>
  </si>
  <si>
    <t>Physical Basis FGT Z3</t>
  </si>
  <si>
    <t>Base Cost Regular Supply Z3</t>
  </si>
  <si>
    <t>Average MMBTU Variable Cost</t>
  </si>
  <si>
    <t>Year</t>
  </si>
  <si>
    <t>Month</t>
  </si>
  <si>
    <t>GSNG</t>
  </si>
  <si>
    <t>Variable</t>
  </si>
  <si>
    <t>Avg</t>
  </si>
  <si>
    <t>AVG Variable</t>
  </si>
  <si>
    <t>GSNG Variable</t>
  </si>
  <si>
    <t>Non Executed - Subject to Change Estimates</t>
  </si>
  <si>
    <t xml:space="preserve">Total </t>
  </si>
  <si>
    <t>Including</t>
  </si>
  <si>
    <t>3X1</t>
  </si>
  <si>
    <t>2X1</t>
  </si>
  <si>
    <t>Unexecuted</t>
  </si>
  <si>
    <t>Generic</t>
  </si>
  <si>
    <t>Projects</t>
  </si>
  <si>
    <t>FGT MMBTU Variable Cost</t>
  </si>
  <si>
    <t>FGT Variable MMBTU Delivered Costs</t>
  </si>
  <si>
    <t>GSNG MMBTU Variable Cost</t>
  </si>
  <si>
    <t>GSNG Variable MMBTU Delivered Costs</t>
  </si>
  <si>
    <t>Cypress MMBTU Variable Cost</t>
  </si>
  <si>
    <t>Cypress Variable MMBTU Delivered Costs</t>
  </si>
  <si>
    <t>FGT Cypress</t>
  </si>
  <si>
    <t>Assumptions</t>
  </si>
  <si>
    <t>1)</t>
  </si>
  <si>
    <t xml:space="preserve">Assumptions: </t>
  </si>
  <si>
    <t>PEF Transportation Fixed Costs</t>
  </si>
  <si>
    <t>Cypress Expansion Project (Southern Natural Gas ("SNG") and Florida Gas Transmission ("FGT" Phase VII Expansion)</t>
  </si>
  <si>
    <t>Primary source of Natural Gas Supply is the SNG LNG Elba Island LNG Terminal located near Savannah, GA</t>
  </si>
  <si>
    <t>SNG Cypress Expansion</t>
  </si>
  <si>
    <t>Primary Receipt Pt: Elba Island, GA     Primary Delivery Pt:  FGT on the Jacksonville, FL Lateral (Delivers into PEF's FGT Phase VII FTS-2 Capacity)</t>
  </si>
  <si>
    <t xml:space="preserve"> 2)</t>
  </si>
  <si>
    <t xml:space="preserve">Secondary / Alternate Receipt Pts:  Any point on SNG system    Secondary / Alternate Delivery Pts: Any point on SNG system </t>
  </si>
  <si>
    <t>3)</t>
  </si>
  <si>
    <t>Expected in service no sooner than May 1, 2007</t>
  </si>
  <si>
    <t>4)</t>
  </si>
  <si>
    <t>Eff: May 1, 2007, FT Capacity = 60,453 Dts/day May - Sep</t>
  </si>
  <si>
    <t>5)</t>
  </si>
  <si>
    <t>Eff: October 1, 2007, FT Capacity = 25,189 Dts/day (Oct - Apr)</t>
  </si>
  <si>
    <t>6)</t>
  </si>
  <si>
    <t>Eff: May 1, 2008, FT Capacity = 80,605 Dts/day (May-Sep)</t>
  </si>
  <si>
    <t>7)</t>
  </si>
  <si>
    <t>Eff: October 1, 2008, FT Capacity = 40,302 Dts/day (Oct - Apr)</t>
  </si>
  <si>
    <t>8)</t>
  </si>
  <si>
    <t>Eff: May 1, 2009, FT Capacity = 100,756 Dts/day (May-Sep)</t>
  </si>
  <si>
    <t>9)</t>
  </si>
  <si>
    <t>Eff: October 1, 2009, FT Capacity = 50,378 Dts/day (Oct - Apr)</t>
  </si>
  <si>
    <t>10)</t>
  </si>
  <si>
    <t>Fixed Daily Demand Rate = $.3547/dt  Year Round (Negotiated Rate)</t>
  </si>
  <si>
    <t>FGT Phase VII Expansion</t>
  </si>
  <si>
    <t>Primary Receipt Pt:  SNG Cypress on Jacksonville, FL     Primary Delivery Pts:  FGT @ PEF Hines Complex, FGT @ Mirant Shady Hills and FGT @ PEF Anclote</t>
  </si>
  <si>
    <t>Secondary / Alternate Receipt rights to any point on FGT     Secondary / Alternate Delivery rights to any PEF Delivery Point on FGT</t>
  </si>
  <si>
    <t>Eff: May 1, 2007, FT Capacity = 60,00 Dts/day (May - Sep)</t>
  </si>
  <si>
    <t>Eff: October 1, 2007, FT Capacity = 25,000 Dts/day (Oct - Apr)</t>
  </si>
  <si>
    <t>Eff: May 1, 2008, FT Capacity = 80,000 Dts/day (May - Sep)</t>
  </si>
  <si>
    <t>Eff: October 1, 2008, FT Capacity = 40,000 Dts/day (Oct - Apr)</t>
  </si>
  <si>
    <t>Eff: May 1, 2009, FT Capacity = 100,000 Dts/day (May-Sep)</t>
  </si>
  <si>
    <t>Eff: October 1, 2009, FT Capacity = 50,000 Dts/day (Oct - Apr)</t>
  </si>
  <si>
    <t>Fixed Daily Demand Rate = $.100/dt Discounted FTS-2 Rate (Oct - Apr)</t>
  </si>
  <si>
    <t>11)</t>
  </si>
  <si>
    <t xml:space="preserve">Fixed Daily Demand Rate = $0.7185/dt (FTS-2 Rate with Rate Cap)  (May - Sep) </t>
  </si>
  <si>
    <t>Gulfstream FT-6 Transportation</t>
  </si>
  <si>
    <r>
      <t xml:space="preserve">           </t>
    </r>
    <r>
      <rPr>
        <u/>
        <sz val="10"/>
        <rFont val="Arial"/>
        <family val="2"/>
      </rPr>
      <t>FT-6 Transportation</t>
    </r>
  </si>
  <si>
    <t>Primary Receipt Pts:  Mobile Bay Area Points     Primary Delivery Pts:  GNGS @ PEF Hines Complex, GNGS @ Intercession City and GNGS @ PEF Tiger Bay</t>
  </si>
  <si>
    <t>All Fixed Cost Daily Demand Rates  = $.55/dt (Negotiated Rates)</t>
  </si>
  <si>
    <t>1 FT-6 Contract No. 9000105R1 capacity sculpted = 72,000 Dts/day (Nov - Mar) and 90,000 Dts/day (Apr - Oct)</t>
  </si>
  <si>
    <t>2 FT-6 Contracts Year Round Capacity (not sculpted)</t>
  </si>
  <si>
    <t>a) Contract No. 9000665 = 30,000 Dts/day</t>
  </si>
  <si>
    <t>b) Contract No. 9000666 = 50,000 Dts/day</t>
  </si>
  <si>
    <r>
      <t xml:space="preserve">           </t>
    </r>
    <r>
      <rPr>
        <u/>
        <sz val="10"/>
        <rFont val="Arial"/>
        <family val="2"/>
      </rPr>
      <t>Bartow GNGS Phase IV</t>
    </r>
  </si>
  <si>
    <t>80,000 Dts/day (Sep-Dec 2008) and 155,000 Dts/day (2009 and forward)</t>
  </si>
  <si>
    <t xml:space="preserve">All Fixed Cost Daily Demand Rates  = $.59/dt </t>
  </si>
  <si>
    <t xml:space="preserve"> 3)</t>
  </si>
  <si>
    <t>Contract No. 9035943</t>
  </si>
  <si>
    <r>
      <t xml:space="preserve">           </t>
    </r>
    <r>
      <rPr>
        <u/>
        <sz val="10"/>
        <rFont val="Arial"/>
        <family val="2"/>
      </rPr>
      <t>Hines GNGS Phase V</t>
    </r>
  </si>
  <si>
    <t>35,000 Dts/day (Apr 2011 and beyond)</t>
  </si>
  <si>
    <t xml:space="preserve">All Fixed Cost Daily Demand Rates  = $.80/dt </t>
  </si>
  <si>
    <r>
      <t xml:space="preserve">           </t>
    </r>
    <r>
      <rPr>
        <u/>
        <sz val="10"/>
        <rFont val="Arial"/>
        <family val="2"/>
      </rPr>
      <t>Bartow GNGS</t>
    </r>
  </si>
  <si>
    <t>2,000 Dts/Day (August 1, 2012 for 1-Yr w/ Yr to Yr Evergreen)</t>
  </si>
  <si>
    <t>Citrus Contract on FGT (Administered by Dominion Energy)</t>
  </si>
  <si>
    <t>Bundled Service via FGT</t>
  </si>
  <si>
    <t>Primary Delivery Pt:  FGT @ PEF Hines Complex</t>
  </si>
  <si>
    <t>Daily Demand Rates  = FGT FTS-2 Max Rate $0.7185</t>
  </si>
  <si>
    <t>Bundled Delivery Service (includes supply)</t>
  </si>
  <si>
    <t>Contract MDQ = 12,000 Dts/day (Nov - Apr)</t>
  </si>
  <si>
    <t>Contract MDQ = 21,000 Dts/day (May - Oct)</t>
  </si>
  <si>
    <t>Contract Expires November 1, 2013</t>
  </si>
  <si>
    <t>FGT Existing FTS-1 and FTS-2 Contracts (excludes FGT Phase VII see above)</t>
  </si>
  <si>
    <t>FTS-1 Capacity at a Daily Demand Rate Max FTS-1 Rate = $0.4694/Dt  Effective 04/01/2010 (Rate Settlement in Docket No. RP10-21)</t>
  </si>
  <si>
    <t>2)</t>
  </si>
  <si>
    <t>FTS-2 Capacity at a Daily Demand Rate Max FTS-2 Rate = $0.7185/Dt  Effective 10/01/2010  (Rate Settlement in Docket No. RP10-21)</t>
  </si>
  <si>
    <t>a) Subject to Rate Cap (includes base usage rate in cap calculation) including reservation/demand rate surcharges at Daily Demand Rate = $.80/dt</t>
  </si>
  <si>
    <t>Rates stated above (1&amp;2) were settled in FGT Rate Case FERC Docket No. RP10-21, 09/03/2010 Eff. 10/01/2010 Pending FERC approval</t>
  </si>
  <si>
    <t>FGT has a mandatory comeback requirement to file an NGA Section 4 Rate Case with FERC</t>
  </si>
  <si>
    <t>a) File with FERC no earlier than January 1, 2013</t>
  </si>
  <si>
    <t>b) File with FERC no later than November 1, 2014</t>
  </si>
  <si>
    <t>FTS-1 Capacity at a Daily Demand Rate Max FTS-1 Rate = $0.4694/Dt (No Rate Cap)</t>
  </si>
  <si>
    <t xml:space="preserve">a) Contract No. 5815 </t>
  </si>
  <si>
    <t>FTS-2 Capacity at a Daily Demand Rate Max FTS-2 Rate = $0.7185/Dt (Subject to Rate Cap)</t>
  </si>
  <si>
    <t>a) Contract No. 5816</t>
  </si>
  <si>
    <t>b) Contract No. 5295 (Tiger Bay)</t>
  </si>
  <si>
    <t>c) Contract No. 5935 (FGT Phase IV)</t>
  </si>
  <si>
    <t>i) Primary Delivery Pts: PEF@ Hines, PEF @ Anclote, &amp; PEF @ Intercession City (via Cane Island Lateral)</t>
  </si>
  <si>
    <t>ii) Secondary / Alternate Delivery Pts: All PEF Plants on FGT</t>
  </si>
  <si>
    <t>SGR Storage &amp; Bay Gas</t>
  </si>
  <si>
    <t>SGR based on 500,000 Dts/Mo (Nov-May) and 700,000 Dts/Mo (Jun-Oct) capacity</t>
  </si>
  <si>
    <t xml:space="preserve">Bay Gas based on 500,000 Dts/Mo </t>
  </si>
  <si>
    <t>Monthly Demand Rates  = $0.22/dt  thru 04/30/2013, then $0.24/dt 05/01/2013 thru 4/30/2018</t>
  </si>
  <si>
    <t>Bay Gas negotiations completed</t>
  </si>
  <si>
    <t>SGR contract expires 5/31/2018 (No Rollover Provision)</t>
  </si>
  <si>
    <t>Based on 100,000 Dts/Day thru May2009, then 150,000 Dts/Day thru May2010 and then 200,000 Dts/Day</t>
  </si>
  <si>
    <t xml:space="preserve">Monthly Demand Rates  = $.275/dt </t>
  </si>
  <si>
    <t>FGT Phase VIII Expansion (FTS-3) Contract # 111144</t>
  </si>
  <si>
    <t>Eff April 2011, FTS-3 FT Capacity = 75,000 Dts/day</t>
  </si>
  <si>
    <t xml:space="preserve">Fixed Daily Demand Rate = $1.30/dt </t>
  </si>
  <si>
    <t>FGT (FTS-3) Contract # 113000</t>
  </si>
  <si>
    <t>Eff April 2013, FTS-3 FT Capacity = 30,000 Dts/day</t>
  </si>
  <si>
    <t xml:space="preserve">Fixed Daily Demand Rate = $1.25/dt </t>
  </si>
  <si>
    <t>Phase I - Based on 153,500 Dts/Day from May 2010</t>
  </si>
  <si>
    <t>Phase II - additional 50,000 Dts/Day effective May 1, 2011, at the same rate</t>
  </si>
  <si>
    <t>Capacity Release From BP - additional 53,500 DTs/day eff. 6/1/16, at the same rate</t>
  </si>
  <si>
    <t>Cost Allocation</t>
  </si>
  <si>
    <t>PGS Lateral for Vandolah</t>
  </si>
  <si>
    <t>Vandolah only of $41,750/month beginning June 2012, expires May 31, 2027</t>
  </si>
  <si>
    <t>HENRY HUB DATA</t>
  </si>
  <si>
    <t xml:space="preserve">
Date</t>
  </si>
  <si>
    <t>Henry Hub</t>
  </si>
  <si>
    <t>NYMEX</t>
  </si>
  <si>
    <t>Blend NYMEX/
Fundamental (%)</t>
  </si>
  <si>
    <t>Blend NYMEX/
Fundamental ($)</t>
  </si>
  <si>
    <t>Commodity (see NYMEX &amp; Fundy tab)</t>
  </si>
  <si>
    <t>Destin</t>
  </si>
  <si>
    <t>Max Rate</t>
  </si>
  <si>
    <t>1</t>
  </si>
  <si>
    <t>a) Effective:  November 1, 2013</t>
  </si>
  <si>
    <t>b) Primary Delivery Point:  Hines Energy Complex</t>
  </si>
  <si>
    <t>d) Max FTS-1 Recourse Rate = $.4694/Dt</t>
  </si>
  <si>
    <t>c) Annual Average Aggregate MDTQ = 6,932 Dts/day</t>
  </si>
  <si>
    <t>c) Annual Average Aggregate MDTQ = 9,568 Dts/day</t>
  </si>
  <si>
    <t xml:space="preserve">Citrus / Dominion (VPEM) Permanent Capacity Release FGT FTS-1 Contact Nos. 114929, 114930, 114931 &amp; 114934 </t>
  </si>
  <si>
    <t xml:space="preserve">Citrus / Dominion (VPEM) Permanent Capacity Release FGT FTS-2 Contact Nos. 114932 &amp; 114933 </t>
  </si>
  <si>
    <t>e) Combined w/ Note 8c below MDTQ = 12,000 Dts/day (Nov-Apr) and 21,000 Dts/day (May-Sep)</t>
  </si>
  <si>
    <t>f)  10 Year Rollover Option</t>
  </si>
  <si>
    <t>f) ROFR rights</t>
  </si>
  <si>
    <t>e) Combined w/ Note 7c above MDTQ = 12,000 Dts/day (Nov-Apr) and 21,000 Dts/day (May-Sep)</t>
  </si>
  <si>
    <t>d) Max FTS-2 Recourse Rate = $.7185/Dt (Subject to Settlement Rate Cap)</t>
  </si>
  <si>
    <t>Citrus FTS-1 &amp; FTS-2 Contracts were permanently released to DEF effective: November 1, 2013 (see below under FGT Existing FTS-1 and FTS-2 Contracts)</t>
  </si>
  <si>
    <t xml:space="preserve">Monthly Demand Rates  = $0.09958/dt  (Eff: 03/01/2013) Settlement Rates Certified by FERC Presiding ALJ on 09/30/2013 &amp; Subject to Final FERC Approval </t>
  </si>
  <si>
    <t>Transco Mobile Bay South Expansions Contract Nos. 9097513 (Ph I), 9109950 (Ph II) and 9111070 (BP Ph II)</t>
  </si>
  <si>
    <t>Contract No. 9120402 R3</t>
  </si>
  <si>
    <t xml:space="preserve">4) </t>
  </si>
  <si>
    <t>Fixed Cost = $0.7041/dt (Negotiated Daily Demand Rate)</t>
  </si>
  <si>
    <t>MDTQ = 5,000 Dts/Day thru 12/31/2012, and 7,000 Dts/Day Eff. 01/01/2013</t>
  </si>
  <si>
    <r>
      <t xml:space="preserve">           </t>
    </r>
    <r>
      <rPr>
        <u/>
        <sz val="10"/>
        <rFont val="Arial"/>
        <family val="2"/>
      </rPr>
      <t>Bartow GNGS (see K# 9120402 R3)</t>
    </r>
  </si>
  <si>
    <t>Contract No. 9126223   Terminated on December 31, 2012 and combined with 9120402R3</t>
  </si>
  <si>
    <t xml:space="preserve">See Contract No. 9120402R3 above effective January 1, 2013. </t>
  </si>
  <si>
    <t xml:space="preserve">Consumption percentage based on October 2013 FOF &amp; Fall 2012 GFF </t>
  </si>
  <si>
    <t>See Notes under  "FGT Existing FTS-1 and FTS-2 Contracts" (below - Notes 7 &amp; 8)</t>
  </si>
  <si>
    <t>Phase VIII</t>
  </si>
  <si>
    <t>Anclote</t>
  </si>
  <si>
    <t>year</t>
  </si>
  <si>
    <t xml:space="preserve">5) </t>
  </si>
  <si>
    <t>1 FT-6 Contract No. 9162020 Osprey PPA / AMA  68,000 Dts/day  From:  10/01/2014 To:  12/31/2016</t>
  </si>
  <si>
    <t>Sabal Trail (Spectra Energy)</t>
  </si>
  <si>
    <t>Eff October 2017, FT Capacity = 300,000 Dts/day</t>
  </si>
  <si>
    <t xml:space="preserve">Fixed Daily Demand Rate = $1.45/dt </t>
  </si>
  <si>
    <t>ANR SE</t>
  </si>
  <si>
    <t>TGP 800</t>
  </si>
  <si>
    <t>Dominion, South Point</t>
  </si>
  <si>
    <t>Leidy Hub</t>
  </si>
  <si>
    <t>TETCO M1</t>
  </si>
  <si>
    <t>Transco Z4</t>
  </si>
  <si>
    <t>ANR ML7</t>
  </si>
  <si>
    <t>Chicago</t>
  </si>
  <si>
    <t>Transco Z5</t>
  </si>
  <si>
    <t>Citrus CC #1</t>
  </si>
  <si>
    <t>Citrus CC #2</t>
  </si>
  <si>
    <t>Osprey 2017</t>
  </si>
  <si>
    <t>Osprey PPA</t>
  </si>
  <si>
    <t>DEF GAS TRANSPORTATION SCHEDULES</t>
  </si>
  <si>
    <t>Gulfstr &amp;</t>
  </si>
  <si>
    <t>Generation Unit Summary - By Month</t>
  </si>
  <si>
    <t>GFF-&gt;</t>
  </si>
  <si>
    <t>Combined Cycle Units</t>
  </si>
  <si>
    <t>Tiger Bay</t>
  </si>
  <si>
    <t>Suwannee Steam</t>
  </si>
  <si>
    <t>University of Florida</t>
  </si>
  <si>
    <t>Combustion Turbine Units</t>
  </si>
  <si>
    <t>Avon Park</t>
  </si>
  <si>
    <t>Debary</t>
  </si>
  <si>
    <t>Higgins</t>
  </si>
  <si>
    <t>Intercession City</t>
  </si>
  <si>
    <t>Gen 190MW CT</t>
  </si>
  <si>
    <t>Osprey</t>
  </si>
  <si>
    <t>Vandolah</t>
  </si>
  <si>
    <t>Total Units</t>
  </si>
  <si>
    <t>Baseload</t>
  </si>
  <si>
    <t>check total</t>
  </si>
  <si>
    <t>Converstion to Day</t>
  </si>
  <si>
    <t>CC Day</t>
  </si>
  <si>
    <t>CT Day</t>
  </si>
  <si>
    <t>Total CC DT</t>
  </si>
  <si>
    <t>Total CT DT</t>
  </si>
  <si>
    <t>Total DT</t>
  </si>
  <si>
    <t>Check</t>
  </si>
  <si>
    <t>CC Daily Burns</t>
  </si>
  <si>
    <t>CT Daily Burns</t>
  </si>
  <si>
    <t>Total IC/Shady Hills Daily Burns</t>
  </si>
  <si>
    <t>Total Daily Burns</t>
  </si>
  <si>
    <t>Capacity - includes FGT/GSNG</t>
  </si>
  <si>
    <t>Long / (short) capacity</t>
  </si>
  <si>
    <t>Supply Under Contract</t>
  </si>
  <si>
    <t>Position</t>
  </si>
  <si>
    <t>Current Term Supply</t>
  </si>
  <si>
    <t>Daily Burns</t>
  </si>
  <si>
    <t>Proposed Supply</t>
  </si>
  <si>
    <t>Total Proposed Purchase</t>
  </si>
  <si>
    <t>Procurment Targets</t>
  </si>
  <si>
    <t>Monthly Burns</t>
  </si>
  <si>
    <t>Current Supply</t>
  </si>
  <si>
    <t>Open SESH</t>
  </si>
  <si>
    <t>Total Open</t>
  </si>
  <si>
    <t>FGT Markham Gulf Shore</t>
  </si>
  <si>
    <t>FGT Sabine Pass</t>
  </si>
  <si>
    <t>NGPL Vermillion</t>
  </si>
  <si>
    <t>ANR St Landry</t>
  </si>
  <si>
    <t>Col Gulf Lafayette</t>
  </si>
  <si>
    <t>Current Procurement %</t>
  </si>
  <si>
    <t>Proposed Procurement %</t>
  </si>
  <si>
    <t>Packages</t>
  </si>
  <si>
    <t>Supply PT</t>
  </si>
  <si>
    <t>Volume</t>
  </si>
  <si>
    <t>US Gas Prices Nominal $</t>
  </si>
  <si>
    <t>Target Procurement % - lower</t>
  </si>
  <si>
    <t>Target Procurement % - upper</t>
  </si>
  <si>
    <t>PG&amp;E Citygate</t>
  </si>
  <si>
    <t>TETCO M2</t>
  </si>
  <si>
    <t>Sabal Trail</t>
  </si>
  <si>
    <t>Intercession/Vandolah Days</t>
  </si>
  <si>
    <t>Total IC/Vandolah</t>
  </si>
  <si>
    <t>Pipeline Capacity - FGT/GSNG/Sabal</t>
  </si>
  <si>
    <t>Transco 4A</t>
  </si>
  <si>
    <t>Transco 4</t>
  </si>
  <si>
    <t>Transco Z4A</t>
  </si>
  <si>
    <t>Burns</t>
  </si>
  <si>
    <t>CR</t>
  </si>
  <si>
    <t>IC</t>
  </si>
  <si>
    <t>anclote</t>
  </si>
  <si>
    <t>Capacity</t>
  </si>
  <si>
    <t>DEF NATURAL GAS DISPATCH PRICES</t>
  </si>
  <si>
    <t>SONAT LA</t>
  </si>
  <si>
    <t>Transco Z6 
non-NY</t>
  </si>
  <si>
    <t>SG Surcharge</t>
  </si>
  <si>
    <t>FGT Z1/Z2</t>
  </si>
  <si>
    <t>sesh open</t>
  </si>
  <si>
    <t>transco open</t>
  </si>
  <si>
    <t>DEF 2016 RFP. w/September FBR</t>
  </si>
  <si>
    <t>November 16 - October 17</t>
  </si>
  <si>
    <t>November 17 - October 18</t>
  </si>
  <si>
    <t>November 18 - October 19</t>
  </si>
  <si>
    <t>November 17 - Oct 19</t>
  </si>
  <si>
    <t>April 18 - Oct 19</t>
  </si>
  <si>
    <t>April 17 - Oct 19</t>
  </si>
  <si>
    <t>FGTZ1/Z2</t>
  </si>
  <si>
    <t>FGT Z3 Bassis Differentials</t>
  </si>
  <si>
    <t>FGT Z3 Gas Prices</t>
  </si>
  <si>
    <t>Nominal $/MMBtu</t>
  </si>
  <si>
    <t>Henry Hub and additional hubs</t>
  </si>
  <si>
    <t>BASIS DIFFERENTIALS</t>
  </si>
  <si>
    <t>BASIS PRICES</t>
  </si>
  <si>
    <t>Month-Year</t>
  </si>
  <si>
    <t>&lt;Year&gt;</t>
  </si>
  <si>
    <t>FGT Z3</t>
  </si>
  <si>
    <t>Dominion South Point</t>
  </si>
  <si>
    <t>Transco Z3</t>
  </si>
  <si>
    <t>Sabal Trail MMBTU Variable Cost</t>
  </si>
  <si>
    <t>Sabal Trail Variable MMBTU Delivered Costs</t>
  </si>
  <si>
    <t>Physical Basis Transco Zone 4</t>
  </si>
  <si>
    <t>FOF/FBP</t>
  </si>
  <si>
    <t>Open Transco MB South</t>
  </si>
  <si>
    <t>Open Sabal</t>
  </si>
  <si>
    <t>``</t>
  </si>
  <si>
    <r>
      <t xml:space="preserve">SESH </t>
    </r>
    <r>
      <rPr>
        <sz val="10"/>
        <rFont val="Arial"/>
        <family val="2"/>
      </rPr>
      <t>&amp; Destin</t>
    </r>
  </si>
  <si>
    <t>https://team.duke-energy.com/sites/RP-FL/default.aspx</t>
  </si>
  <si>
    <t>Fall 18</t>
  </si>
  <si>
    <t>Gen.2x1.CC</t>
  </si>
  <si>
    <t>2024 - 2028 transition from NYMEX to Fundamentals</t>
  </si>
  <si>
    <t>ANR LA</t>
  </si>
  <si>
    <t>MichCon</t>
  </si>
  <si>
    <t>ANNUAL ROLLUP --- CHECK AGAINST IHSM FILE</t>
  </si>
  <si>
    <t>Base Cost Regular Supply Z4</t>
  </si>
  <si>
    <t>updated 8/26/19</t>
  </si>
  <si>
    <t>FL June 2019 FOF</t>
  </si>
  <si>
    <t xml:space="preserve">DEF August 2019 FBP (published 8/19/19) / 2019 Spring Generation and Fuel Forecast (published 7/30/19) </t>
  </si>
  <si>
    <t>Citrus County</t>
  </si>
  <si>
    <t>IHS Markit 
North American Natural Gas Long-Term Outlook, August 2019</t>
  </si>
  <si>
    <t>2019 - 2024 based on NYMEX gas from 9/6/19 settlement prices.</t>
  </si>
  <si>
    <t>2029 - 2050 based on Natural Gas Basis Differential and Prices from the Fundamentals Department 9/17/19</t>
  </si>
  <si>
    <t>DJ 10/11</t>
  </si>
  <si>
    <t xml:space="preserve"> DJ 10/11</t>
  </si>
  <si>
    <t>GSNG SESH</t>
  </si>
  <si>
    <t>GSNG - IT</t>
  </si>
  <si>
    <t>GSNG - Firm</t>
  </si>
  <si>
    <t>GSNG Firm</t>
  </si>
  <si>
    <t>FGT Firm - U of F</t>
  </si>
  <si>
    <t>FGT - IT</t>
  </si>
  <si>
    <t>FGT Firm - Usage Rate</t>
  </si>
  <si>
    <t>FGT - Firm</t>
  </si>
  <si>
    <t>CONFIRM</t>
  </si>
  <si>
    <t>GSNG - IT Variable</t>
  </si>
  <si>
    <t>GSNG - Firm Variable</t>
  </si>
  <si>
    <t>SESH Variable</t>
  </si>
  <si>
    <t>Total Fuel Retention</t>
  </si>
  <si>
    <t>U of F - Usage Rate</t>
  </si>
  <si>
    <t>Usage Rate (Avg)</t>
  </si>
  <si>
    <t>SONAT Cypress</t>
  </si>
  <si>
    <t>FGT + SONAT (Cypress)</t>
  </si>
  <si>
    <t>FGT Cypress Variable</t>
  </si>
  <si>
    <t>SONAT Cypress Variable</t>
  </si>
  <si>
    <t>Historical Henry Hub</t>
  </si>
  <si>
    <t>Grow at inflation of same month previous year</t>
  </si>
  <si>
    <t>NYMEX - Close 4/15/19</t>
  </si>
  <si>
    <t>NYMEX - Close 10/16/19</t>
  </si>
  <si>
    <t>High Commodity Fundamentals</t>
  </si>
  <si>
    <t>Short Market and Blend to High Commmodity pricing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</si>
</sst>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_(&quot;$&quot;* #,##0.000_);_(&quot;$&quot;* \(#,##0.000\);_(&quot;$&quot;* &quot;-&quot;??_);_(@_)"/>
    <numFmt numFmtId="166" formatCode="_(&quot;$&quot;* #,##0.0000_);_(&quot;$&quot;* \(#,##0.0000\);_(&quot;$&quot;* &quot;-&quot;??_);_(@_)"/>
    <numFmt numFmtId="167" formatCode="&quot;$&quot;#,##0.0000_);\(&quot;$&quot;#,##0.0000\)"/>
    <numFmt numFmtId="168" formatCode="&quot;$&quot;#,##0.00000_);\(&quot;$&quot;#,##0.00000\)"/>
    <numFmt numFmtId="169" formatCode="###,###.000"/>
    <numFmt numFmtId="170" formatCode="#,##0.000_);\(#,##0.000\)"/>
    <numFmt numFmtId="171" formatCode="#,##0.0_);\-#,##0.0_);\-_)"/>
    <numFmt numFmtId="172" formatCode="&quot;$&quot;#,##0.00"/>
    <numFmt numFmtId="173" formatCode="_(&quot;$&quot;* #,##0.000_);_(&quot;$&quot;* \(#,##0.000\);_(&quot;$&quot;* &quot;-&quot;???_);_(@_)"/>
    <numFmt numFmtId="174" formatCode="m/d/yyyy;@"/>
    <numFmt numFmtId="175" formatCode="#,##0.000"/>
    <numFmt numFmtId="176" formatCode="_(* #,##0_);_(* \(#,##0\);_(* &quot;-&quot;??_);_(@_)"/>
    <numFmt numFmtId="177" formatCode="0.00_);\(0.00\)"/>
    <numFmt numFmtId="178" formatCode="[$-409]mmm\-yy;@"/>
    <numFmt numFmtId="179" formatCode="&quot;$&quot;#,##0"/>
    <numFmt numFmtId="180" formatCode="&quot;$&quot;#,##0.000_);[Red]\(&quot;$&quot;#,##0.000\)"/>
    <numFmt numFmtId="181" formatCode="_(&quot;$&quot;* #,##0_);_(&quot;$&quot;* \(#,##0\);_(&quot;$&quot;* &quot;-&quot;??_);_(@_)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Symbol"/>
      <family val="1"/>
      <charset val="2"/>
    </font>
    <font>
      <sz val="12"/>
      <name val="Arial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9"/>
      <color indexed="28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Tw Cen MT"/>
      <family val="2"/>
    </font>
    <font>
      <sz val="10"/>
      <color theme="1"/>
      <name val="Calibri"/>
      <family val="2"/>
      <scheme val="minor"/>
    </font>
    <font>
      <sz val="11"/>
      <color theme="1"/>
      <name val="Tw Cen MT"/>
      <family val="2"/>
    </font>
    <font>
      <b/>
      <sz val="10"/>
      <color theme="1"/>
      <name val="Calibri"/>
      <family val="2"/>
      <scheme val="minor"/>
    </font>
    <font>
      <sz val="10"/>
      <color indexed="8"/>
      <name val="Tahoma"/>
      <family val="2"/>
    </font>
    <font>
      <b/>
      <i/>
      <sz val="10"/>
      <name val="Arial"/>
      <family val="2"/>
    </font>
    <font>
      <sz val="8"/>
      <name val="Tahoma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10"/>
      <color indexed="12"/>
      <name val="Arial"/>
      <family val="2"/>
    </font>
    <font>
      <sz val="10"/>
      <color indexed="8"/>
      <name val="Tahoma"/>
      <family val="2"/>
    </font>
    <font>
      <b/>
      <i/>
      <sz val="10"/>
      <color rgb="FFC00000"/>
      <name val="Arial"/>
      <family val="2"/>
    </font>
    <font>
      <sz val="10"/>
      <color rgb="FFC00000"/>
      <name val="Arial"/>
      <family val="2"/>
    </font>
    <font>
      <i/>
      <sz val="10"/>
      <color rgb="FFC00000"/>
      <name val="Arial"/>
      <family val="2"/>
    </font>
    <font>
      <sz val="5"/>
      <color theme="0" tint="-0.499984740745262"/>
      <name val="Arial"/>
      <family val="2"/>
    </font>
    <font>
      <b/>
      <sz val="10"/>
      <color rgb="FF0000FF"/>
      <name val="Arial"/>
      <family val="2"/>
    </font>
    <font>
      <sz val="8"/>
      <color rgb="FFC00000"/>
      <name val="Arial"/>
      <family val="2"/>
    </font>
    <font>
      <b/>
      <sz val="10"/>
      <color theme="0"/>
      <name val="Arial"/>
      <family val="2"/>
    </font>
    <font>
      <b/>
      <sz val="10"/>
      <name val="Symbol"/>
      <family val="1"/>
      <charset val="2"/>
    </font>
    <font>
      <b/>
      <sz val="16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249977111117893"/>
      </right>
      <top/>
      <bottom style="thin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</borders>
  <cellStyleXfs count="18">
    <xf numFmtId="0" fontId="0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21" fillId="4" borderId="18" applyBorder="0">
      <alignment horizontal="right" vertical="top" wrapText="1"/>
    </xf>
    <xf numFmtId="9" fontId="6" fillId="0" borderId="0" applyFont="0" applyFill="0" applyBorder="0" applyAlignment="0" applyProtection="0"/>
    <xf numFmtId="0" fontId="14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6" fillId="0" borderId="0"/>
    <xf numFmtId="0" fontId="26" fillId="0" borderId="0"/>
    <xf numFmtId="0" fontId="4" fillId="0" borderId="0"/>
    <xf numFmtId="43" fontId="34" fillId="0" borderId="0" applyFont="0" applyFill="0" applyBorder="0" applyAlignment="0" applyProtection="0"/>
    <xf numFmtId="0" fontId="3" fillId="0" borderId="0"/>
    <xf numFmtId="0" fontId="41" fillId="0" borderId="0" applyNumberFormat="0" applyFill="0" applyBorder="0" applyAlignment="0" applyProtection="0">
      <alignment vertical="top"/>
      <protection locked="0"/>
    </xf>
  </cellStyleXfs>
  <cellXfs count="426">
    <xf numFmtId="0" fontId="0" fillId="0" borderId="0" xfId="0"/>
    <xf numFmtId="0" fontId="7" fillId="0" borderId="0" xfId="1" quotePrefix="1" applyFont="1" applyAlignment="1">
      <alignment horizontal="left"/>
    </xf>
    <xf numFmtId="165" fontId="0" fillId="0" borderId="0" xfId="3" applyNumberFormat="1" applyFont="1"/>
    <xf numFmtId="166" fontId="0" fillId="0" borderId="0" xfId="3" applyNumberFormat="1" applyFont="1"/>
    <xf numFmtId="0" fontId="6" fillId="0" borderId="0" xfId="1" applyFont="1"/>
    <xf numFmtId="0" fontId="10" fillId="0" borderId="0" xfId="1" applyFont="1"/>
    <xf numFmtId="0" fontId="6" fillId="0" borderId="0" xfId="1" applyFont="1" applyFill="1" applyBorder="1"/>
    <xf numFmtId="2" fontId="0" fillId="0" borderId="0" xfId="1" applyNumberFormat="1" applyFont="1"/>
    <xf numFmtId="8" fontId="0" fillId="0" borderId="0" xfId="1" applyNumberFormat="1" applyFont="1" applyBorder="1"/>
    <xf numFmtId="0" fontId="6" fillId="0" borderId="0" xfId="1" applyFont="1" applyBorder="1"/>
    <xf numFmtId="0" fontId="9" fillId="0" borderId="0" xfId="1" applyFont="1" applyBorder="1" applyAlignment="1">
      <alignment horizontal="center"/>
    </xf>
    <xf numFmtId="0" fontId="6" fillId="0" borderId="10" xfId="1" applyFont="1" applyBorder="1"/>
    <xf numFmtId="164" fontId="6" fillId="0" borderId="10" xfId="1" applyNumberFormat="1" applyFont="1" applyBorder="1"/>
    <xf numFmtId="10" fontId="6" fillId="0" borderId="10" xfId="1" applyNumberFormat="1" applyFont="1" applyBorder="1"/>
    <xf numFmtId="0" fontId="6" fillId="0" borderId="9" xfId="1" applyFont="1" applyBorder="1"/>
    <xf numFmtId="0" fontId="6" fillId="0" borderId="11" xfId="1" applyFont="1" applyBorder="1"/>
    <xf numFmtId="0" fontId="8" fillId="0" borderId="14" xfId="1" applyFont="1" applyBorder="1" applyAlignment="1">
      <alignment horizontal="left"/>
    </xf>
    <xf numFmtId="0" fontId="6" fillId="0" borderId="8" xfId="1" applyFont="1" applyBorder="1" applyAlignment="1">
      <alignment horizontal="center"/>
    </xf>
    <xf numFmtId="10" fontId="11" fillId="0" borderId="10" xfId="1" applyNumberFormat="1" applyFont="1" applyBorder="1"/>
    <xf numFmtId="164" fontId="6" fillId="0" borderId="10" xfId="1" applyNumberFormat="1" applyFont="1" applyFill="1" applyBorder="1"/>
    <xf numFmtId="164" fontId="11" fillId="0" borderId="10" xfId="1" applyNumberFormat="1" applyFont="1" applyBorder="1"/>
    <xf numFmtId="3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0" fillId="0" borderId="0" xfId="0" applyBorder="1"/>
    <xf numFmtId="17" fontId="13" fillId="0" borderId="0" xfId="1" applyNumberFormat="1" applyFont="1" applyBorder="1" applyAlignment="1">
      <alignment horizontal="center"/>
    </xf>
    <xf numFmtId="0" fontId="12" fillId="0" borderId="10" xfId="1" applyFont="1" applyBorder="1"/>
    <xf numFmtId="10" fontId="12" fillId="0" borderId="10" xfId="1" applyNumberFormat="1" applyFont="1" applyBorder="1"/>
    <xf numFmtId="0" fontId="6" fillId="0" borderId="0" xfId="1" applyFont="1" applyFill="1"/>
    <xf numFmtId="0" fontId="6" fillId="0" borderId="0" xfId="1" applyFont="1" applyBorder="1" applyAlignment="1">
      <alignment horizontal="center"/>
    </xf>
    <xf numFmtId="10" fontId="6" fillId="0" borderId="0" xfId="1" applyNumberFormat="1" applyFont="1" applyBorder="1"/>
    <xf numFmtId="164" fontId="6" fillId="0" borderId="0" xfId="1" applyNumberFormat="1" applyFont="1" applyBorder="1"/>
    <xf numFmtId="164" fontId="6" fillId="0" borderId="0" xfId="1" applyNumberFormat="1" applyFont="1" applyFill="1" applyBorder="1"/>
    <xf numFmtId="164" fontId="11" fillId="0" borderId="0" xfId="1" applyNumberFormat="1" applyFont="1" applyBorder="1"/>
    <xf numFmtId="2" fontId="0" fillId="0" borderId="0" xfId="0" applyNumberFormat="1"/>
    <xf numFmtId="0" fontId="10" fillId="0" borderId="0" xfId="0" applyFont="1" applyAlignment="1">
      <alignment horizontal="left"/>
    </xf>
    <xf numFmtId="0" fontId="14" fillId="0" borderId="0" xfId="0" applyFont="1"/>
    <xf numFmtId="0" fontId="10" fillId="0" borderId="0" xfId="0" applyFont="1" applyAlignment="1">
      <alignment horizontal="centerContinuous"/>
    </xf>
    <xf numFmtId="0" fontId="14" fillId="0" borderId="0" xfId="0" applyFont="1" applyAlignment="1">
      <alignment horizontal="centerContinuous"/>
    </xf>
    <xf numFmtId="0" fontId="0" fillId="0" borderId="0" xfId="0" applyFill="1"/>
    <xf numFmtId="0" fontId="5" fillId="0" borderId="0" xfId="0" applyFont="1" applyAlignment="1">
      <alignment horizontal="centerContinuous"/>
    </xf>
    <xf numFmtId="0" fontId="5" fillId="0" borderId="3" xfId="0" applyFont="1" applyBorder="1" applyAlignment="1">
      <alignment horizontal="centerContinuous"/>
    </xf>
    <xf numFmtId="0" fontId="5" fillId="0" borderId="0" xfId="0" applyFont="1" applyBorder="1" applyAlignment="1">
      <alignment horizontal="centerContinuous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Continuous"/>
    </xf>
    <xf numFmtId="0" fontId="6" fillId="0" borderId="3" xfId="0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6" fillId="0" borderId="0" xfId="0" applyFont="1" applyAlignment="1">
      <alignment horizontal="left"/>
    </xf>
    <xf numFmtId="0" fontId="5" fillId="0" borderId="0" xfId="0" applyFont="1"/>
    <xf numFmtId="0" fontId="0" fillId="0" borderId="0" xfId="0" applyAlignment="1">
      <alignment horizontal="right"/>
    </xf>
    <xf numFmtId="170" fontId="12" fillId="0" borderId="0" xfId="4" applyNumberFormat="1" applyFont="1" applyFill="1" applyBorder="1" applyAlignment="1">
      <alignment horizontal="center" vertical="top" wrapText="1"/>
    </xf>
    <xf numFmtId="165" fontId="0" fillId="0" borderId="0" xfId="3" applyNumberFormat="1" applyFont="1" applyBorder="1"/>
    <xf numFmtId="0" fontId="5" fillId="2" borderId="16" xfId="0" applyFont="1" applyFill="1" applyBorder="1" applyAlignment="1">
      <alignment horizontal="center"/>
    </xf>
    <xf numFmtId="165" fontId="5" fillId="2" borderId="16" xfId="3" applyNumberFormat="1" applyFont="1" applyFill="1" applyBorder="1" applyAlignment="1">
      <alignment horizontal="center" wrapText="1"/>
    </xf>
    <xf numFmtId="166" fontId="5" fillId="2" borderId="16" xfId="3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5" fillId="2" borderId="16" xfId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/>
    </xf>
    <xf numFmtId="0" fontId="5" fillId="0" borderId="14" xfId="1" applyFont="1" applyBorder="1" applyAlignment="1">
      <alignment horizontal="left"/>
    </xf>
    <xf numFmtId="0" fontId="5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12" fillId="0" borderId="0" xfId="1" applyFont="1" applyBorder="1"/>
    <xf numFmtId="10" fontId="11" fillId="0" borderId="0" xfId="1" applyNumberFormat="1" applyFont="1" applyBorder="1"/>
    <xf numFmtId="10" fontId="12" fillId="0" borderId="0" xfId="1" applyNumberFormat="1" applyFont="1" applyBorder="1"/>
    <xf numFmtId="0" fontId="6" fillId="0" borderId="0" xfId="0" applyFont="1" applyFill="1" applyBorder="1" applyAlignment="1">
      <alignment horizontal="center"/>
    </xf>
    <xf numFmtId="10" fontId="6" fillId="0" borderId="0" xfId="1" applyNumberFormat="1" applyFont="1" applyFill="1" applyBorder="1"/>
    <xf numFmtId="0" fontId="7" fillId="0" borderId="14" xfId="1" applyFont="1" applyBorder="1" applyAlignment="1">
      <alignment horizontal="center"/>
    </xf>
    <xf numFmtId="0" fontId="0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8" fillId="0" borderId="0" xfId="1" applyFont="1" applyBorder="1" applyAlignment="1">
      <alignment horizontal="left"/>
    </xf>
    <xf numFmtId="0" fontId="7" fillId="0" borderId="0" xfId="1" applyFont="1"/>
    <xf numFmtId="0" fontId="0" fillId="0" borderId="0" xfId="1" applyFont="1" applyAlignment="1">
      <alignment horizontal="right"/>
    </xf>
    <xf numFmtId="0" fontId="7" fillId="0" borderId="0" xfId="0" applyFont="1"/>
    <xf numFmtId="0" fontId="7" fillId="0" borderId="0" xfId="0" applyFont="1" applyBorder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indent="3"/>
    </xf>
    <xf numFmtId="0" fontId="0" fillId="0" borderId="0" xfId="0" quotePrefix="1" applyAlignment="1">
      <alignment horizontal="right"/>
    </xf>
    <xf numFmtId="0" fontId="0" fillId="0" borderId="0" xfId="0" applyFill="1" applyAlignment="1">
      <alignment horizontal="right"/>
    </xf>
    <xf numFmtId="0" fontId="6" fillId="0" borderId="0" xfId="0" applyFont="1" applyFill="1"/>
    <xf numFmtId="0" fontId="6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quotePrefix="1" applyFill="1" applyBorder="1" applyAlignment="1">
      <alignment horizontal="right"/>
    </xf>
    <xf numFmtId="0" fontId="0" fillId="0" borderId="0" xfId="0" quotePrefix="1" applyFill="1" applyAlignment="1">
      <alignment horizontal="right"/>
    </xf>
    <xf numFmtId="0" fontId="0" fillId="0" borderId="0" xfId="0" applyAlignment="1">
      <alignment horizontal="left" indent="1"/>
    </xf>
    <xf numFmtId="0" fontId="0" fillId="0" borderId="0" xfId="0" quotePrefix="1" applyAlignment="1">
      <alignment horizontal="left" indent="1"/>
    </xf>
    <xf numFmtId="0" fontId="6" fillId="0" borderId="0" xfId="0" applyFont="1" applyFill="1" applyBorder="1" applyAlignment="1">
      <alignment horizontal="right"/>
    </xf>
    <xf numFmtId="0" fontId="9" fillId="0" borderId="0" xfId="0" applyFont="1" applyAlignment="1"/>
    <xf numFmtId="0" fontId="9" fillId="0" borderId="0" xfId="0" applyFont="1" applyFill="1" applyAlignment="1"/>
    <xf numFmtId="0" fontId="0" fillId="0" borderId="0" xfId="0" applyFont="1" applyAlignment="1">
      <alignment horizontal="right"/>
    </xf>
    <xf numFmtId="0" fontId="5" fillId="0" borderId="0" xfId="0" applyFont="1" applyFill="1"/>
    <xf numFmtId="0" fontId="0" fillId="3" borderId="0" xfId="0" quotePrefix="1" applyFill="1" applyAlignment="1">
      <alignment horizontal="center"/>
    </xf>
    <xf numFmtId="171" fontId="22" fillId="5" borderId="0" xfId="5" applyFont="1" applyFill="1" applyBorder="1" applyAlignment="1">
      <alignment horizontal="center" vertical="top" wrapText="1"/>
    </xf>
    <xf numFmtId="0" fontId="0" fillId="6" borderId="0" xfId="0" applyFill="1" applyAlignment="1">
      <alignment horizontal="center"/>
    </xf>
    <xf numFmtId="0" fontId="0" fillId="6" borderId="0" xfId="0" applyFill="1" applyAlignment="1">
      <alignment horizontal="center" wrapText="1"/>
    </xf>
    <xf numFmtId="39" fontId="0" fillId="6" borderId="0" xfId="0" applyNumberFormat="1" applyFill="1"/>
    <xf numFmtId="9" fontId="0" fillId="6" borderId="0" xfId="6" applyFont="1" applyFill="1"/>
    <xf numFmtId="0" fontId="6" fillId="0" borderId="0" xfId="1" quotePrefix="1" applyFont="1" applyFill="1" applyAlignment="1">
      <alignment horizontal="left"/>
    </xf>
    <xf numFmtId="0" fontId="9" fillId="0" borderId="0" xfId="1" quotePrefix="1" applyFont="1" applyAlignment="1">
      <alignment horizontal="left"/>
    </xf>
    <xf numFmtId="0" fontId="0" fillId="6" borderId="0" xfId="0" quotePrefix="1" applyFill="1" applyAlignment="1">
      <alignment horizontal="center"/>
    </xf>
    <xf numFmtId="0" fontId="6" fillId="0" borderId="5" xfId="0" applyFont="1" applyBorder="1" applyAlignment="1">
      <alignment horizontal="center"/>
    </xf>
    <xf numFmtId="3" fontId="6" fillId="0" borderId="5" xfId="0" applyNumberFormat="1" applyFont="1" applyFill="1" applyBorder="1" applyAlignment="1">
      <alignment horizontal="center"/>
    </xf>
    <xf numFmtId="3" fontId="6" fillId="0" borderId="0" xfId="0" applyNumberFormat="1" applyFont="1"/>
    <xf numFmtId="38" fontId="6" fillId="0" borderId="0" xfId="0" applyNumberFormat="1" applyFont="1"/>
    <xf numFmtId="173" fontId="12" fillId="0" borderId="0" xfId="0" applyNumberFormat="1" applyFont="1"/>
    <xf numFmtId="0" fontId="6" fillId="0" borderId="0" xfId="0" applyFont="1" applyAlignment="1">
      <alignment horizontal="right"/>
    </xf>
    <xf numFmtId="0" fontId="24" fillId="0" borderId="0" xfId="0" applyFont="1"/>
    <xf numFmtId="0" fontId="24" fillId="0" borderId="0" xfId="0" applyFont="1" applyAlignment="1"/>
    <xf numFmtId="0" fontId="25" fillId="0" borderId="0" xfId="0" applyFont="1"/>
    <xf numFmtId="174" fontId="6" fillId="5" borderId="0" xfId="8" applyNumberFormat="1" applyFont="1" applyFill="1" applyBorder="1" applyAlignment="1">
      <alignment horizontal="center" vertical="center"/>
    </xf>
    <xf numFmtId="38" fontId="6" fillId="0" borderId="0" xfId="0" applyNumberFormat="1" applyFont="1" applyFill="1"/>
    <xf numFmtId="17" fontId="6" fillId="0" borderId="0" xfId="0" applyNumberFormat="1" applyFont="1"/>
    <xf numFmtId="3" fontId="6" fillId="0" borderId="0" xfId="0" applyNumberFormat="1" applyFont="1" applyFill="1"/>
    <xf numFmtId="167" fontId="6" fillId="0" borderId="0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 applyBorder="1"/>
    <xf numFmtId="5" fontId="6" fillId="0" borderId="0" xfId="0" applyNumberFormat="1" applyFont="1" applyBorder="1"/>
    <xf numFmtId="5" fontId="6" fillId="0" borderId="0" xfId="0" applyNumberFormat="1" applyFont="1" applyFill="1"/>
    <xf numFmtId="17" fontId="6" fillId="0" borderId="0" xfId="0" applyNumberFormat="1" applyFont="1" applyAlignment="1">
      <alignment horizontal="center"/>
    </xf>
    <xf numFmtId="5" fontId="6" fillId="0" borderId="0" xfId="0" applyNumberFormat="1" applyFont="1"/>
    <xf numFmtId="167" fontId="6" fillId="0" borderId="0" xfId="0" applyNumberFormat="1" applyFont="1" applyBorder="1" applyAlignment="1">
      <alignment horizontal="center"/>
    </xf>
    <xf numFmtId="168" fontId="6" fillId="0" borderId="0" xfId="0" applyNumberFormat="1" applyFont="1" applyBorder="1" applyAlignment="1">
      <alignment horizontal="center"/>
    </xf>
    <xf numFmtId="0" fontId="5" fillId="0" borderId="9" xfId="0" applyFont="1" applyBorder="1" applyAlignment="1">
      <alignment wrapText="1"/>
    </xf>
    <xf numFmtId="17" fontId="5" fillId="0" borderId="9" xfId="1" applyNumberFormat="1" applyFont="1" applyFill="1" applyBorder="1" applyAlignment="1">
      <alignment horizontal="right" vertical="center"/>
    </xf>
    <xf numFmtId="0" fontId="29" fillId="0" borderId="0" xfId="0" applyFont="1"/>
    <xf numFmtId="0" fontId="30" fillId="0" borderId="0" xfId="0" applyFont="1"/>
    <xf numFmtId="0" fontId="31" fillId="0" borderId="0" xfId="0" applyNumberFormat="1" applyFont="1" applyFill="1" applyAlignment="1">
      <alignment horizontal="center" vertical="center" wrapText="1"/>
    </xf>
    <xf numFmtId="0" fontId="0" fillId="0" borderId="0" xfId="0" applyNumberFormat="1" applyFill="1"/>
    <xf numFmtId="0" fontId="0" fillId="0" borderId="0" xfId="0" applyNumberFormat="1"/>
    <xf numFmtId="0" fontId="14" fillId="0" borderId="0" xfId="0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 applyAlignment="1">
      <alignment horizontal="right"/>
    </xf>
    <xf numFmtId="0" fontId="15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 applyAlignment="1" applyProtection="1">
      <alignment horizontal="centerContinuous"/>
    </xf>
    <xf numFmtId="0" fontId="16" fillId="0" borderId="0" xfId="1" applyFont="1" applyAlignment="1">
      <alignment horizontal="left"/>
    </xf>
    <xf numFmtId="0" fontId="20" fillId="0" borderId="0" xfId="1" applyFont="1" applyProtection="1"/>
    <xf numFmtId="0" fontId="5" fillId="0" borderId="0" xfId="1" applyFont="1" applyAlignment="1">
      <alignment horizontal="right"/>
    </xf>
    <xf numFmtId="0" fontId="6" fillId="0" borderId="0" xfId="1" quotePrefix="1" applyFont="1" applyAlignment="1">
      <alignment horizontal="center"/>
    </xf>
    <xf numFmtId="169" fontId="6" fillId="0" borderId="0" xfId="1" applyNumberFormat="1" applyFont="1"/>
    <xf numFmtId="0" fontId="15" fillId="0" borderId="17" xfId="1" applyFont="1" applyBorder="1"/>
    <xf numFmtId="0" fontId="5" fillId="0" borderId="15" xfId="1" applyFont="1" applyBorder="1"/>
    <xf numFmtId="168" fontId="5" fillId="0" borderId="0" xfId="0" applyNumberFormat="1" applyFont="1" applyBorder="1" applyAlignment="1">
      <alignment horizontal="center"/>
    </xf>
    <xf numFmtId="38" fontId="6" fillId="6" borderId="0" xfId="0" applyNumberFormat="1" applyFont="1" applyFill="1"/>
    <xf numFmtId="169" fontId="33" fillId="7" borderId="17" xfId="1" applyNumberFormat="1" applyFont="1" applyFill="1" applyBorder="1"/>
    <xf numFmtId="167" fontId="6" fillId="11" borderId="0" xfId="0" applyNumberFormat="1" applyFont="1" applyFill="1" applyBorder="1" applyAlignment="1">
      <alignment horizontal="center"/>
    </xf>
    <xf numFmtId="38" fontId="6" fillId="13" borderId="0" xfId="0" applyNumberFormat="1" applyFont="1" applyFill="1"/>
    <xf numFmtId="38" fontId="6" fillId="8" borderId="0" xfId="0" applyNumberFormat="1" applyFont="1" applyFill="1"/>
    <xf numFmtId="0" fontId="5" fillId="12" borderId="0" xfId="1" applyFont="1" applyFill="1" applyBorder="1"/>
    <xf numFmtId="168" fontId="6" fillId="11" borderId="0" xfId="0" applyNumberFormat="1" applyFont="1" applyFill="1" applyBorder="1" applyAlignment="1">
      <alignment horizontal="center"/>
    </xf>
    <xf numFmtId="0" fontId="27" fillId="9" borderId="19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 wrapText="1"/>
    </xf>
    <xf numFmtId="0" fontId="27" fillId="9" borderId="20" xfId="0" quotePrefix="1" applyFont="1" applyFill="1" applyBorder="1" applyAlignment="1">
      <alignment horizontal="center" vertical="center" wrapText="1"/>
    </xf>
    <xf numFmtId="0" fontId="27" fillId="9" borderId="21" xfId="0" applyFont="1" applyFill="1" applyBorder="1" applyAlignment="1">
      <alignment horizontal="center" vertical="center" wrapText="1"/>
    </xf>
    <xf numFmtId="8" fontId="28" fillId="0" borderId="2" xfId="3" applyNumberFormat="1" applyFont="1" applyBorder="1" applyAlignment="1">
      <alignment horizontal="center"/>
    </xf>
    <xf numFmtId="8" fontId="28" fillId="0" borderId="22" xfId="3" applyNumberFormat="1" applyFont="1" applyBorder="1" applyAlignment="1">
      <alignment horizontal="center"/>
    </xf>
    <xf numFmtId="17" fontId="5" fillId="0" borderId="23" xfId="1" applyNumberFormat="1" applyFont="1" applyFill="1" applyBorder="1" applyAlignment="1">
      <alignment horizontal="right" vertical="center"/>
    </xf>
    <xf numFmtId="8" fontId="28" fillId="0" borderId="1" xfId="3" applyNumberFormat="1" applyFont="1" applyBorder="1" applyAlignment="1">
      <alignment horizontal="center"/>
    </xf>
    <xf numFmtId="8" fontId="28" fillId="0" borderId="24" xfId="3" applyNumberFormat="1" applyFont="1" applyBorder="1" applyAlignment="1">
      <alignment horizontal="center"/>
    </xf>
    <xf numFmtId="8" fontId="28" fillId="0" borderId="25" xfId="3" applyNumberFormat="1" applyFont="1" applyBorder="1" applyAlignment="1">
      <alignment horizontal="center"/>
    </xf>
    <xf numFmtId="8" fontId="28" fillId="0" borderId="26" xfId="3" applyNumberFormat="1" applyFont="1" applyBorder="1" applyAlignment="1">
      <alignment horizontal="center"/>
    </xf>
    <xf numFmtId="0" fontId="0" fillId="8" borderId="0" xfId="0" applyFill="1"/>
    <xf numFmtId="3" fontId="6" fillId="0" borderId="5" xfId="0" applyNumberFormat="1" applyFont="1" applyBorder="1" applyAlignment="1">
      <alignment horizontal="center"/>
    </xf>
    <xf numFmtId="0" fontId="6" fillId="7" borderId="0" xfId="0" applyFont="1" applyFill="1"/>
    <xf numFmtId="17" fontId="6" fillId="7" borderId="0" xfId="0" applyNumberFormat="1" applyFont="1" applyFill="1" applyAlignment="1">
      <alignment horizontal="center"/>
    </xf>
    <xf numFmtId="0" fontId="6" fillId="8" borderId="0" xfId="0" applyFont="1" applyFill="1"/>
    <xf numFmtId="177" fontId="35" fillId="0" borderId="0" xfId="15" applyNumberFormat="1" applyFont="1" applyFill="1" applyAlignment="1">
      <alignment horizontal="right"/>
    </xf>
    <xf numFmtId="44" fontId="36" fillId="0" borderId="0" xfId="3" applyFont="1"/>
    <xf numFmtId="0" fontId="36" fillId="6" borderId="0" xfId="0" applyFont="1" applyFill="1"/>
    <xf numFmtId="0" fontId="0" fillId="5" borderId="0" xfId="0" applyFill="1"/>
    <xf numFmtId="0" fontId="0" fillId="0" borderId="0" xfId="0" applyFont="1"/>
    <xf numFmtId="0" fontId="0" fillId="0" borderId="0" xfId="0" applyAlignment="1">
      <alignment wrapText="1"/>
    </xf>
    <xf numFmtId="0" fontId="36" fillId="6" borderId="0" xfId="0" applyFont="1" applyFill="1" applyAlignment="1">
      <alignment wrapText="1"/>
    </xf>
    <xf numFmtId="0" fontId="0" fillId="5" borderId="0" xfId="0" applyFill="1" applyAlignment="1">
      <alignment wrapText="1"/>
    </xf>
    <xf numFmtId="0" fontId="37" fillId="0" borderId="0" xfId="0" applyFont="1" applyAlignment="1">
      <alignment horizontal="center" wrapText="1"/>
    </xf>
    <xf numFmtId="0" fontId="38" fillId="6" borderId="0" xfId="0" applyFont="1" applyFill="1" applyAlignment="1">
      <alignment horizontal="center" wrapText="1"/>
    </xf>
    <xf numFmtId="0" fontId="38" fillId="5" borderId="0" xfId="0" applyFont="1" applyFill="1" applyAlignment="1">
      <alignment horizontal="center" wrapText="1"/>
    </xf>
    <xf numFmtId="178" fontId="0" fillId="0" borderId="0" xfId="0" applyNumberFormat="1"/>
    <xf numFmtId="0" fontId="36" fillId="0" borderId="0" xfId="0" applyFont="1"/>
    <xf numFmtId="44" fontId="36" fillId="5" borderId="0" xfId="3" applyFont="1" applyFill="1"/>
    <xf numFmtId="0" fontId="6" fillId="0" borderId="9" xfId="0" applyFont="1" applyBorder="1"/>
    <xf numFmtId="0" fontId="5" fillId="0" borderId="14" xfId="1" applyFont="1" applyBorder="1" applyAlignment="1">
      <alignment horizontal="center"/>
    </xf>
    <xf numFmtId="5" fontId="5" fillId="7" borderId="0" xfId="0" applyNumberFormat="1" applyFont="1" applyFill="1" applyBorder="1"/>
    <xf numFmtId="0" fontId="5" fillId="7" borderId="0" xfId="0" applyFont="1" applyFill="1"/>
    <xf numFmtId="17" fontId="5" fillId="7" borderId="0" xfId="0" applyNumberFormat="1" applyFont="1" applyFill="1" applyAlignment="1">
      <alignment horizontal="center"/>
    </xf>
    <xf numFmtId="0" fontId="36" fillId="0" borderId="0" xfId="0" applyFont="1" applyAlignment="1"/>
    <xf numFmtId="17" fontId="6" fillId="7" borderId="0" xfId="0" applyNumberFormat="1" applyFont="1" applyFill="1"/>
    <xf numFmtId="3" fontId="6" fillId="7" borderId="0" xfId="0" applyNumberFormat="1" applyFont="1" applyFill="1"/>
    <xf numFmtId="38" fontId="6" fillId="7" borderId="0" xfId="0" applyNumberFormat="1" applyFont="1" applyFill="1"/>
    <xf numFmtId="167" fontId="6" fillId="7" borderId="0" xfId="0" applyNumberFormat="1" applyFont="1" applyFill="1" applyBorder="1" applyAlignment="1">
      <alignment horizontal="center"/>
    </xf>
    <xf numFmtId="168" fontId="6" fillId="7" borderId="0" xfId="0" applyNumberFormat="1" applyFont="1" applyFill="1" applyBorder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0" fontId="0" fillId="0" borderId="5" xfId="0" quotePrefix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2" xfId="0" quotePrefix="1" applyBorder="1" applyAlignment="1">
      <alignment horizontal="center"/>
    </xf>
    <xf numFmtId="3" fontId="0" fillId="0" borderId="27" xfId="0" applyNumberFormat="1" applyBorder="1"/>
    <xf numFmtId="3" fontId="0" fillId="0" borderId="5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5" xfId="0" applyBorder="1"/>
    <xf numFmtId="3" fontId="0" fillId="0" borderId="0" xfId="0" applyNumberFormat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40" fillId="0" borderId="5" xfId="0" applyNumberFormat="1" applyFont="1" applyBorder="1" applyAlignment="1">
      <alignment horizontal="center"/>
    </xf>
    <xf numFmtId="17" fontId="0" fillId="0" borderId="0" xfId="0" applyNumberFormat="1"/>
    <xf numFmtId="167" fontId="0" fillId="0" borderId="0" xfId="0" applyNumberFormat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5" fontId="0" fillId="0" borderId="0" xfId="0" applyNumberFormat="1" applyBorder="1"/>
    <xf numFmtId="5" fontId="0" fillId="0" borderId="0" xfId="0" applyNumberFormat="1"/>
    <xf numFmtId="17" fontId="0" fillId="0" borderId="0" xfId="0" applyNumberFormat="1" applyAlignment="1">
      <alignment horizontal="center"/>
    </xf>
    <xf numFmtId="179" fontId="6" fillId="0" borderId="0" xfId="0" applyNumberFormat="1" applyFont="1"/>
    <xf numFmtId="179" fontId="5" fillId="7" borderId="0" xfId="0" applyNumberFormat="1" applyFont="1" applyFill="1"/>
    <xf numFmtId="3" fontId="5" fillId="7" borderId="0" xfId="0" applyNumberFormat="1" applyFont="1" applyFill="1"/>
    <xf numFmtId="0" fontId="6" fillId="0" borderId="0" xfId="1" applyFont="1"/>
    <xf numFmtId="0" fontId="5" fillId="0" borderId="0" xfId="1" applyFont="1"/>
    <xf numFmtId="0" fontId="41" fillId="0" borderId="0" xfId="17" applyAlignment="1" applyProtection="1"/>
    <xf numFmtId="0" fontId="6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17" fontId="6" fillId="0" borderId="0" xfId="1" applyNumberFormat="1" applyFont="1" applyAlignment="1">
      <alignment horizontal="center"/>
    </xf>
    <xf numFmtId="17" fontId="5" fillId="0" borderId="0" xfId="1" applyNumberFormat="1" applyFont="1" applyAlignment="1">
      <alignment horizontal="center"/>
    </xf>
    <xf numFmtId="0" fontId="6" fillId="0" borderId="0" xfId="1" applyFont="1" applyFill="1"/>
    <xf numFmtId="3" fontId="6" fillId="0" borderId="0" xfId="1" applyNumberFormat="1" applyFont="1"/>
    <xf numFmtId="3" fontId="5" fillId="0" borderId="0" xfId="1" applyNumberFormat="1" applyFont="1"/>
    <xf numFmtId="0" fontId="6" fillId="10" borderId="0" xfId="1" applyFont="1" applyFill="1"/>
    <xf numFmtId="0" fontId="5" fillId="10" borderId="0" xfId="1" applyFont="1" applyFill="1"/>
    <xf numFmtId="3" fontId="6" fillId="7" borderId="0" xfId="1" applyNumberFormat="1" applyFont="1" applyFill="1"/>
    <xf numFmtId="3" fontId="5" fillId="11" borderId="0" xfId="1" applyNumberFormat="1" applyFont="1" applyFill="1"/>
    <xf numFmtId="3" fontId="6" fillId="11" borderId="0" xfId="1" applyNumberFormat="1" applyFont="1" applyFill="1"/>
    <xf numFmtId="3" fontId="6" fillId="10" borderId="0" xfId="1" applyNumberFormat="1" applyFont="1" applyFill="1"/>
    <xf numFmtId="3" fontId="5" fillId="10" borderId="0" xfId="1" applyNumberFormat="1" applyFont="1" applyFill="1"/>
    <xf numFmtId="38" fontId="6" fillId="0" borderId="0" xfId="1" applyNumberFormat="1" applyFont="1"/>
    <xf numFmtId="38" fontId="5" fillId="0" borderId="0" xfId="1" applyNumberFormat="1" applyFont="1"/>
    <xf numFmtId="0" fontId="5" fillId="8" borderId="0" xfId="1" applyFont="1" applyFill="1"/>
    <xf numFmtId="38" fontId="5" fillId="8" borderId="0" xfId="1" applyNumberFormat="1" applyFont="1" applyFill="1"/>
    <xf numFmtId="38" fontId="6" fillId="8" borderId="0" xfId="1" applyNumberFormat="1" applyFont="1" applyFill="1"/>
    <xf numFmtId="17" fontId="6" fillId="0" borderId="0" xfId="1" applyNumberFormat="1" applyFont="1"/>
    <xf numFmtId="17" fontId="5" fillId="0" borderId="0" xfId="1" applyNumberFormat="1" applyFont="1"/>
    <xf numFmtId="9" fontId="6" fillId="0" borderId="0" xfId="1" applyNumberFormat="1" applyFont="1"/>
    <xf numFmtId="0" fontId="6" fillId="11" borderId="0" xfId="1" applyFont="1" applyFill="1" applyAlignment="1">
      <alignment horizontal="left"/>
    </xf>
    <xf numFmtId="38" fontId="5" fillId="11" borderId="0" xfId="1" applyNumberFormat="1" applyFont="1" applyFill="1"/>
    <xf numFmtId="0" fontId="6" fillId="11" borderId="0" xfId="1" applyFont="1" applyFill="1"/>
    <xf numFmtId="0" fontId="5" fillId="11" borderId="0" xfId="1" applyFont="1" applyFill="1"/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 wrapText="1"/>
    </xf>
    <xf numFmtId="0" fontId="6" fillId="0" borderId="0" xfId="1" applyFont="1" applyAlignment="1">
      <alignment horizontal="right"/>
    </xf>
    <xf numFmtId="9" fontId="6" fillId="0" borderId="0" xfId="1" applyNumberFormat="1" applyFont="1" applyAlignment="1">
      <alignment horizontal="center"/>
    </xf>
    <xf numFmtId="3" fontId="6" fillId="0" borderId="0" xfId="1" applyNumberFormat="1" applyFont="1" applyAlignment="1">
      <alignment horizontal="center"/>
    </xf>
    <xf numFmtId="176" fontId="6" fillId="0" borderId="0" xfId="2" applyNumberFormat="1" applyFont="1" applyBorder="1"/>
    <xf numFmtId="176" fontId="5" fillId="0" borderId="0" xfId="2" applyNumberFormat="1" applyFont="1" applyBorder="1"/>
    <xf numFmtId="0" fontId="5" fillId="0" borderId="31" xfId="1" applyFont="1" applyBorder="1" applyAlignment="1">
      <alignment horizontal="right"/>
    </xf>
    <xf numFmtId="0" fontId="5" fillId="0" borderId="31" xfId="1" applyFont="1" applyBorder="1" applyAlignment="1">
      <alignment horizontal="center"/>
    </xf>
    <xf numFmtId="0" fontId="6" fillId="0" borderId="31" xfId="1" quotePrefix="1" applyFont="1" applyBorder="1" applyAlignment="1">
      <alignment horizontal="center"/>
    </xf>
    <xf numFmtId="0" fontId="6" fillId="0" borderId="30" xfId="1" quotePrefix="1" applyFont="1" applyBorder="1" applyAlignment="1">
      <alignment horizontal="center"/>
    </xf>
    <xf numFmtId="170" fontId="42" fillId="0" borderId="32" xfId="0" applyNumberFormat="1" applyFont="1" applyBorder="1" applyAlignment="1" applyProtection="1">
      <alignment vertical="top" wrapText="1" readingOrder="1"/>
      <protection locked="0"/>
    </xf>
    <xf numFmtId="0" fontId="6" fillId="0" borderId="33" xfId="0" applyFont="1" applyBorder="1"/>
    <xf numFmtId="170" fontId="32" fillId="0" borderId="32" xfId="12" applyNumberFormat="1" applyFont="1" applyBorder="1" applyAlignment="1" applyProtection="1">
      <alignment vertical="top" wrapText="1" readingOrder="1"/>
      <protection locked="0"/>
    </xf>
    <xf numFmtId="169" fontId="6" fillId="0" borderId="32" xfId="1" applyNumberFormat="1" applyFont="1" applyBorder="1"/>
    <xf numFmtId="170" fontId="42" fillId="0" borderId="34" xfId="0" applyNumberFormat="1" applyFont="1" applyBorder="1" applyAlignment="1" applyProtection="1">
      <alignment vertical="top" wrapText="1" readingOrder="1"/>
      <protection locked="0"/>
    </xf>
    <xf numFmtId="170" fontId="32" fillId="0" borderId="35" xfId="12" applyNumberFormat="1" applyFont="1" applyBorder="1" applyAlignment="1" applyProtection="1">
      <alignment vertical="top" wrapText="1" readingOrder="1"/>
      <protection locked="0"/>
    </xf>
    <xf numFmtId="170" fontId="32" fillId="0" borderId="34" xfId="12" applyNumberFormat="1" applyFont="1" applyBorder="1" applyAlignment="1" applyProtection="1">
      <alignment vertical="top" wrapText="1" readingOrder="1"/>
      <protection locked="0"/>
    </xf>
    <xf numFmtId="170" fontId="32" fillId="0" borderId="36" xfId="12" applyNumberFormat="1" applyFont="1" applyBorder="1" applyAlignment="1" applyProtection="1">
      <alignment vertical="top" wrapText="1" readingOrder="1"/>
      <protection locked="0"/>
    </xf>
    <xf numFmtId="169" fontId="6" fillId="0" borderId="35" xfId="1" applyNumberFormat="1" applyFont="1" applyBorder="1"/>
    <xf numFmtId="169" fontId="6" fillId="0" borderId="36" xfId="1" applyNumberFormat="1" applyFont="1" applyBorder="1"/>
    <xf numFmtId="175" fontId="5" fillId="14" borderId="17" xfId="1" applyNumberFormat="1" applyFont="1" applyFill="1" applyBorder="1"/>
    <xf numFmtId="2" fontId="6" fillId="0" borderId="0" xfId="4" applyNumberFormat="1" applyFont="1" applyFill="1" applyBorder="1" applyAlignment="1">
      <alignment horizontal="right" vertical="top" wrapText="1"/>
    </xf>
    <xf numFmtId="2" fontId="6" fillId="0" borderId="0" xfId="0" applyNumberFormat="1" applyFont="1" applyAlignment="1">
      <alignment horizontal="right"/>
    </xf>
    <xf numFmtId="14" fontId="6" fillId="5" borderId="0" xfId="1" applyNumberFormat="1" applyFont="1" applyFill="1" applyBorder="1" applyAlignment="1">
      <alignment horizontal="right" vertical="center"/>
    </xf>
    <xf numFmtId="14" fontId="0" fillId="5" borderId="0" xfId="0" applyNumberFormat="1" applyFont="1" applyFill="1" applyAlignment="1">
      <alignment horizontal="right"/>
    </xf>
    <xf numFmtId="14" fontId="0" fillId="5" borderId="12" xfId="0" applyNumberFormat="1" applyFont="1" applyFill="1" applyBorder="1" applyAlignment="1">
      <alignment horizontal="right"/>
    </xf>
    <xf numFmtId="178" fontId="5" fillId="0" borderId="0" xfId="0" applyNumberFormat="1" applyFont="1"/>
    <xf numFmtId="178" fontId="5" fillId="0" borderId="16" xfId="0" applyNumberFormat="1" applyFont="1" applyBorder="1"/>
    <xf numFmtId="0" fontId="27" fillId="9" borderId="37" xfId="0" applyFont="1" applyFill="1" applyBorder="1" applyAlignment="1">
      <alignment horizontal="center" vertical="center" wrapText="1"/>
    </xf>
    <xf numFmtId="44" fontId="0" fillId="0" borderId="0" xfId="3" applyFont="1"/>
    <xf numFmtId="44" fontId="2" fillId="6" borderId="0" xfId="3" applyFont="1" applyFill="1"/>
    <xf numFmtId="43" fontId="2" fillId="6" borderId="0" xfId="0" applyNumberFormat="1" applyFont="1" applyFill="1"/>
    <xf numFmtId="44" fontId="36" fillId="0" borderId="0" xfId="3" applyFont="1" applyAlignment="1">
      <alignment horizontal="center"/>
    </xf>
    <xf numFmtId="0" fontId="36" fillId="0" borderId="0" xfId="0" applyFont="1" applyAlignment="1">
      <alignment horizontal="center"/>
    </xf>
    <xf numFmtId="44" fontId="2" fillId="6" borderId="0" xfId="3" applyFont="1" applyFill="1" applyAlignment="1">
      <alignment horizontal="center"/>
    </xf>
    <xf numFmtId="9" fontId="0" fillId="6" borderId="12" xfId="6" applyFont="1" applyFill="1" applyBorder="1"/>
    <xf numFmtId="39" fontId="0" fillId="6" borderId="12" xfId="0" applyNumberFormat="1" applyFill="1" applyBorder="1"/>
    <xf numFmtId="177" fontId="35" fillId="0" borderId="39" xfId="15" applyNumberFormat="1" applyFont="1" applyFill="1" applyBorder="1" applyAlignment="1">
      <alignment horizontal="right"/>
    </xf>
    <xf numFmtId="0" fontId="6" fillId="15" borderId="0" xfId="0" applyFont="1" applyFill="1"/>
    <xf numFmtId="0" fontId="0" fillId="15" borderId="0" xfId="0" applyFill="1"/>
    <xf numFmtId="170" fontId="12" fillId="15" borderId="0" xfId="4" applyNumberFormat="1" applyFont="1" applyFill="1" applyBorder="1" applyAlignment="1">
      <alignment horizontal="center" vertical="top" wrapText="1"/>
    </xf>
    <xf numFmtId="173" fontId="12" fillId="15" borderId="0" xfId="0" applyNumberFormat="1" applyFont="1" applyFill="1"/>
    <xf numFmtId="165" fontId="0" fillId="15" borderId="0" xfId="3" applyNumberFormat="1" applyFont="1" applyFill="1" applyBorder="1"/>
    <xf numFmtId="8" fontId="0" fillId="15" borderId="0" xfId="1" applyNumberFormat="1" applyFont="1" applyFill="1" applyBorder="1"/>
    <xf numFmtId="2" fontId="0" fillId="15" borderId="0" xfId="1" applyNumberFormat="1" applyFont="1" applyFill="1"/>
    <xf numFmtId="2" fontId="0" fillId="15" borderId="0" xfId="0" applyNumberFormat="1" applyFill="1"/>
    <xf numFmtId="0" fontId="6" fillId="15" borderId="0" xfId="1" applyFont="1" applyFill="1"/>
    <xf numFmtId="0" fontId="0" fillId="15" borderId="0" xfId="0" applyFill="1" applyBorder="1"/>
    <xf numFmtId="178" fontId="0" fillId="15" borderId="0" xfId="0" applyNumberFormat="1" applyFill="1"/>
    <xf numFmtId="0" fontId="0" fillId="15" borderId="0" xfId="0" applyNumberFormat="1" applyFill="1"/>
    <xf numFmtId="44" fontId="36" fillId="15" borderId="0" xfId="3" applyFont="1" applyFill="1"/>
    <xf numFmtId="0" fontId="6" fillId="15" borderId="0" xfId="1" applyFont="1" applyFill="1" applyBorder="1" applyAlignment="1">
      <alignment horizontal="right"/>
    </xf>
    <xf numFmtId="0" fontId="6" fillId="15" borderId="0" xfId="1" applyFont="1" applyFill="1" applyBorder="1"/>
    <xf numFmtId="0" fontId="0" fillId="0" borderId="6" xfId="0" applyBorder="1" applyAlignment="1">
      <alignment horizontal="center"/>
    </xf>
    <xf numFmtId="0" fontId="0" fillId="11" borderId="0" xfId="0" applyFill="1" applyAlignment="1">
      <alignment horizontal="center"/>
    </xf>
    <xf numFmtId="5" fontId="6" fillId="7" borderId="0" xfId="0" applyNumberFormat="1" applyFont="1" applyFill="1" applyBorder="1"/>
    <xf numFmtId="5" fontId="6" fillId="7" borderId="0" xfId="0" applyNumberFormat="1" applyFont="1" applyFill="1"/>
    <xf numFmtId="181" fontId="6" fillId="7" borderId="0" xfId="3" applyNumberFormat="1" applyFont="1" applyFill="1"/>
    <xf numFmtId="181" fontId="5" fillId="7" borderId="0" xfId="3" applyNumberFormat="1" applyFont="1" applyFill="1"/>
    <xf numFmtId="42" fontId="5" fillId="7" borderId="0" xfId="3" applyNumberFormat="1" applyFont="1" applyFill="1"/>
    <xf numFmtId="2" fontId="0" fillId="0" borderId="0" xfId="0" applyNumberFormat="1" applyFill="1"/>
    <xf numFmtId="3" fontId="5" fillId="11" borderId="0" xfId="1" applyNumberFormat="1" applyFont="1" applyFill="1" applyAlignment="1">
      <alignment horizontal="center"/>
    </xf>
    <xf numFmtId="3" fontId="39" fillId="0" borderId="0" xfId="0" applyNumberFormat="1" applyFont="1"/>
    <xf numFmtId="3" fontId="5" fillId="0" borderId="0" xfId="0" applyNumberFormat="1" applyFont="1"/>
    <xf numFmtId="44" fontId="1" fillId="6" borderId="0" xfId="3" applyFont="1" applyFill="1"/>
    <xf numFmtId="44" fontId="1" fillId="6" borderId="0" xfId="3" applyFont="1" applyFill="1" applyAlignment="1">
      <alignment horizontal="center"/>
    </xf>
    <xf numFmtId="8" fontId="24" fillId="0" borderId="2" xfId="3" applyNumberFormat="1" applyFont="1" applyBorder="1" applyAlignment="1">
      <alignment horizontal="center"/>
    </xf>
    <xf numFmtId="180" fontId="24" fillId="0" borderId="2" xfId="3" applyNumberFormat="1" applyFont="1" applyBorder="1" applyAlignment="1">
      <alignment horizontal="center"/>
    </xf>
    <xf numFmtId="8" fontId="24" fillId="0" borderId="1" xfId="3" applyNumberFormat="1" applyFont="1" applyBorder="1" applyAlignment="1">
      <alignment horizontal="center"/>
    </xf>
    <xf numFmtId="180" fontId="24" fillId="0" borderId="1" xfId="3" applyNumberFormat="1" applyFont="1" applyBorder="1" applyAlignment="1">
      <alignment horizontal="center"/>
    </xf>
    <xf numFmtId="8" fontId="24" fillId="0" borderId="27" xfId="3" applyNumberFormat="1" applyFont="1" applyBorder="1" applyAlignment="1">
      <alignment horizontal="center"/>
    </xf>
    <xf numFmtId="0" fontId="38" fillId="16" borderId="0" xfId="0" applyFont="1" applyFill="1" applyAlignment="1">
      <alignment horizontal="center" wrapText="1"/>
    </xf>
    <xf numFmtId="0" fontId="6" fillId="0" borderId="11" xfId="0" applyFont="1" applyBorder="1"/>
    <xf numFmtId="17" fontId="13" fillId="0" borderId="0" xfId="1" applyNumberFormat="1" applyFont="1" applyFill="1" applyBorder="1" applyAlignment="1">
      <alignment horizontal="center"/>
    </xf>
    <xf numFmtId="0" fontId="6" fillId="0" borderId="0" xfId="1" applyFont="1" applyBorder="1" applyAlignment="1">
      <alignment horizontal="left"/>
    </xf>
    <xf numFmtId="0" fontId="6" fillId="0" borderId="9" xfId="1" applyFont="1" applyBorder="1" applyAlignment="1">
      <alignment horizontal="left"/>
    </xf>
    <xf numFmtId="0" fontId="47" fillId="0" borderId="0" xfId="1" applyFont="1" applyFill="1" applyBorder="1"/>
    <xf numFmtId="0" fontId="44" fillId="0" borderId="0" xfId="0" applyFont="1" applyFill="1"/>
    <xf numFmtId="0" fontId="0" fillId="0" borderId="0" xfId="0" applyFont="1" applyFill="1" applyBorder="1"/>
    <xf numFmtId="164" fontId="12" fillId="0" borderId="0" xfId="0" applyNumberFormat="1" applyFont="1" applyFill="1" applyBorder="1"/>
    <xf numFmtId="0" fontId="0" fillId="0" borderId="0" xfId="0" applyFont="1" applyBorder="1"/>
    <xf numFmtId="17" fontId="50" fillId="0" borderId="0" xfId="1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/>
    </xf>
    <xf numFmtId="0" fontId="33" fillId="0" borderId="0" xfId="0" applyFont="1" applyFill="1" applyBorder="1"/>
    <xf numFmtId="164" fontId="6" fillId="0" borderId="0" xfId="0" applyNumberFormat="1" applyFont="1" applyFill="1" applyBorder="1"/>
    <xf numFmtId="0" fontId="6" fillId="0" borderId="0" xfId="1" applyFont="1" applyFill="1" applyBorder="1" applyAlignment="1">
      <alignment horizontal="right"/>
    </xf>
    <xf numFmtId="0" fontId="6" fillId="0" borderId="9" xfId="1" applyFont="1" applyFill="1" applyBorder="1"/>
    <xf numFmtId="0" fontId="9" fillId="0" borderId="9" xfId="1" applyFont="1" applyBorder="1" applyAlignment="1">
      <alignment horizontal="center"/>
    </xf>
    <xf numFmtId="0" fontId="49" fillId="0" borderId="0" xfId="0" applyFont="1" applyFill="1" applyBorder="1" applyAlignment="1">
      <alignment horizontal="center" vertical="center"/>
    </xf>
    <xf numFmtId="10" fontId="12" fillId="0" borderId="10" xfId="1" applyNumberFormat="1" applyFont="1" applyFill="1" applyBorder="1"/>
    <xf numFmtId="0" fontId="49" fillId="17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9" fillId="0" borderId="0" xfId="1" applyFont="1" applyBorder="1" applyAlignment="1">
      <alignment horizontal="left"/>
    </xf>
    <xf numFmtId="0" fontId="0" fillId="0" borderId="0" xfId="0" applyBorder="1" applyAlignment="1">
      <alignment horizontal="left"/>
    </xf>
    <xf numFmtId="10" fontId="6" fillId="0" borderId="10" xfId="1" applyNumberFormat="1" applyFont="1" applyFill="1" applyBorder="1"/>
    <xf numFmtId="164" fontId="11" fillId="0" borderId="7" xfId="1" applyNumberFormat="1" applyFont="1" applyBorder="1"/>
    <xf numFmtId="0" fontId="6" fillId="0" borderId="23" xfId="0" applyFont="1" applyBorder="1"/>
    <xf numFmtId="0" fontId="0" fillId="0" borderId="8" xfId="0" applyFont="1" applyBorder="1"/>
    <xf numFmtId="164" fontId="6" fillId="0" borderId="13" xfId="0" applyNumberFormat="1" applyFont="1" applyBorder="1"/>
    <xf numFmtId="0" fontId="12" fillId="0" borderId="10" xfId="0" applyFont="1" applyBorder="1"/>
    <xf numFmtId="0" fontId="12" fillId="0" borderId="41" xfId="0" applyFont="1" applyBorder="1"/>
    <xf numFmtId="0" fontId="6" fillId="0" borderId="13" xfId="1" applyFont="1" applyBorder="1"/>
    <xf numFmtId="0" fontId="6" fillId="0" borderId="7" xfId="1" applyFont="1" applyFill="1" applyBorder="1"/>
    <xf numFmtId="164" fontId="6" fillId="0" borderId="7" xfId="1" applyNumberFormat="1" applyFont="1" applyFill="1" applyBorder="1"/>
    <xf numFmtId="0" fontId="0" fillId="0" borderId="7" xfId="0" applyBorder="1"/>
    <xf numFmtId="164" fontId="6" fillId="0" borderId="44" xfId="1" applyNumberFormat="1" applyFont="1" applyBorder="1"/>
    <xf numFmtId="164" fontId="11" fillId="0" borderId="41" xfId="1" applyNumberFormat="1" applyFont="1" applyBorder="1"/>
    <xf numFmtId="10" fontId="12" fillId="0" borderId="13" xfId="1" applyNumberFormat="1" applyFont="1" applyFill="1" applyBorder="1"/>
    <xf numFmtId="0" fontId="49" fillId="0" borderId="0" xfId="0" applyFont="1" applyFill="1" applyBorder="1" applyAlignment="1">
      <alignment horizontal="left" vertical="center"/>
    </xf>
    <xf numFmtId="0" fontId="6" fillId="0" borderId="23" xfId="1" applyFont="1" applyBorder="1"/>
    <xf numFmtId="17" fontId="48" fillId="0" borderId="0" xfId="1" applyNumberFormat="1" applyFont="1" applyFill="1" applyBorder="1" applyAlignment="1">
      <alignment horizontal="center"/>
    </xf>
    <xf numFmtId="0" fontId="45" fillId="0" borderId="0" xfId="0" applyFont="1" applyFill="1" applyBorder="1"/>
    <xf numFmtId="0" fontId="6" fillId="0" borderId="43" xfId="1" applyFont="1" applyBorder="1" applyAlignment="1">
      <alignment horizontal="right"/>
    </xf>
    <xf numFmtId="0" fontId="0" fillId="0" borderId="46" xfId="0" applyBorder="1"/>
    <xf numFmtId="10" fontId="12" fillId="0" borderId="47" xfId="1" applyNumberFormat="1" applyFont="1" applyFill="1" applyBorder="1"/>
    <xf numFmtId="0" fontId="6" fillId="0" borderId="11" xfId="1" applyFont="1" applyBorder="1" applyAlignment="1">
      <alignment horizontal="left" indent="1"/>
    </xf>
    <xf numFmtId="0" fontId="6" fillId="0" borderId="9" xfId="0" applyFont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6" fillId="0" borderId="43" xfId="1" applyFont="1" applyBorder="1" applyAlignment="1">
      <alignment horizontal="left" indent="1"/>
    </xf>
    <xf numFmtId="0" fontId="6" fillId="0" borderId="40" xfId="1" applyFont="1" applyBorder="1" applyAlignment="1">
      <alignment horizontal="left" indent="1"/>
    </xf>
    <xf numFmtId="164" fontId="6" fillId="0" borderId="13" xfId="1" applyNumberFormat="1" applyFont="1" applyBorder="1"/>
    <xf numFmtId="0" fontId="12" fillId="0" borderId="45" xfId="1" applyNumberFormat="1" applyFont="1" applyFill="1" applyBorder="1"/>
    <xf numFmtId="164" fontId="12" fillId="0" borderId="41" xfId="0" applyNumberFormat="1" applyFont="1" applyBorder="1"/>
    <xf numFmtId="0" fontId="0" fillId="0" borderId="44" xfId="0" applyNumberFormat="1" applyBorder="1"/>
    <xf numFmtId="0" fontId="6" fillId="0" borderId="43" xfId="0" applyFont="1" applyFill="1" applyBorder="1" applyAlignment="1">
      <alignment horizontal="left" indent="1"/>
    </xf>
    <xf numFmtId="0" fontId="12" fillId="0" borderId="10" xfId="1" applyNumberFormat="1" applyFont="1" applyFill="1" applyBorder="1"/>
    <xf numFmtId="0" fontId="43" fillId="0" borderId="0" xfId="0" applyFont="1" applyFill="1"/>
    <xf numFmtId="164" fontId="6" fillId="0" borderId="42" xfId="1" applyNumberFormat="1" applyFont="1" applyBorder="1"/>
    <xf numFmtId="0" fontId="45" fillId="0" borderId="0" xfId="0" applyFont="1" applyFill="1"/>
    <xf numFmtId="164" fontId="6" fillId="0" borderId="44" xfId="1" applyNumberFormat="1" applyFont="1" applyFill="1" applyBorder="1"/>
    <xf numFmtId="0" fontId="46" fillId="0" borderId="7" xfId="0" applyFont="1" applyBorder="1" applyAlignment="1">
      <alignment horizontal="left"/>
    </xf>
    <xf numFmtId="10" fontId="6" fillId="0" borderId="47" xfId="1" applyNumberFormat="1" applyFont="1" applyFill="1" applyBorder="1"/>
    <xf numFmtId="2" fontId="36" fillId="0" borderId="0" xfId="0" applyNumberFormat="1" applyFont="1"/>
    <xf numFmtId="2" fontId="0" fillId="0" borderId="0" xfId="0" applyNumberFormat="1" applyAlignment="1">
      <alignment horizontal="center"/>
    </xf>
    <xf numFmtId="172" fontId="0" fillId="2" borderId="0" xfId="0" quotePrefix="1" applyNumberFormat="1" applyFill="1" applyAlignment="1">
      <alignment horizontal="center"/>
    </xf>
    <xf numFmtId="172" fontId="23" fillId="2" borderId="0" xfId="0" applyNumberFormat="1" applyFont="1" applyFill="1" applyBorder="1" applyAlignment="1">
      <alignment horizontal="center" vertical="center"/>
    </xf>
    <xf numFmtId="172" fontId="6" fillId="2" borderId="0" xfId="3" applyNumberFormat="1" applyFont="1" applyFill="1" applyBorder="1" applyAlignment="1">
      <alignment horizontal="center" vertical="center"/>
    </xf>
    <xf numFmtId="0" fontId="0" fillId="2" borderId="0" xfId="0" applyFill="1"/>
    <xf numFmtId="172" fontId="6" fillId="8" borderId="0" xfId="3" applyNumberFormat="1" applyFont="1" applyFill="1" applyBorder="1" applyAlignment="1">
      <alignment horizontal="center" vertical="center"/>
    </xf>
    <xf numFmtId="172" fontId="23" fillId="8" borderId="0" xfId="0" applyNumberFormat="1" applyFont="1" applyFill="1" applyBorder="1" applyAlignment="1">
      <alignment horizontal="center" vertical="center"/>
    </xf>
    <xf numFmtId="172" fontId="0" fillId="8" borderId="0" xfId="0" applyNumberFormat="1" applyFill="1" applyAlignment="1">
      <alignment horizontal="center"/>
    </xf>
    <xf numFmtId="0" fontId="29" fillId="0" borderId="0" xfId="0" applyFont="1" applyAlignment="1">
      <alignment horizontal="center"/>
    </xf>
    <xf numFmtId="177" fontId="35" fillId="0" borderId="38" xfId="15" applyNumberFormat="1" applyFont="1" applyFill="1" applyBorder="1" applyAlignment="1">
      <alignment horizontal="center"/>
    </xf>
    <xf numFmtId="177" fontId="35" fillId="0" borderId="2" xfId="15" applyNumberFormat="1" applyFont="1" applyFill="1" applyBorder="1" applyAlignment="1">
      <alignment horizontal="center"/>
    </xf>
    <xf numFmtId="177" fontId="35" fillId="0" borderId="1" xfId="15" applyNumberFormat="1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172" fontId="0" fillId="7" borderId="0" xfId="0" applyNumberFormat="1" applyFill="1" applyAlignment="1">
      <alignment horizontal="center"/>
    </xf>
    <xf numFmtId="0" fontId="0" fillId="7" borderId="0" xfId="0" applyFill="1"/>
    <xf numFmtId="0" fontId="6" fillId="18" borderId="0" xfId="0" applyFont="1" applyFill="1"/>
    <xf numFmtId="172" fontId="6" fillId="18" borderId="0" xfId="3" applyNumberFormat="1" applyFont="1" applyFill="1" applyBorder="1" applyAlignment="1">
      <alignment horizontal="center" vertical="center"/>
    </xf>
    <xf numFmtId="172" fontId="6" fillId="19" borderId="0" xfId="3" applyNumberFormat="1" applyFont="1" applyFill="1" applyBorder="1"/>
    <xf numFmtId="172" fontId="6" fillId="19" borderId="12" xfId="3" applyNumberFormat="1" applyFont="1" applyFill="1" applyBorder="1"/>
    <xf numFmtId="0" fontId="6" fillId="19" borderId="0" xfId="0" applyFont="1" applyFill="1"/>
    <xf numFmtId="0" fontId="51" fillId="0" borderId="0" xfId="0" applyFont="1" applyFill="1"/>
    <xf numFmtId="9" fontId="0" fillId="12" borderId="0" xfId="6" applyFont="1" applyFill="1"/>
    <xf numFmtId="0" fontId="0" fillId="12" borderId="0" xfId="0" applyFill="1"/>
    <xf numFmtId="0" fontId="6" fillId="12" borderId="0" xfId="0" applyFont="1" applyFill="1"/>
    <xf numFmtId="0" fontId="0" fillId="3" borderId="0" xfId="0" applyFill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8">
    <cellStyle name="_x0013_" xfId="1" xr:uid="{00000000-0005-0000-0000-000000000000}"/>
    <cellStyle name="_x0013_ 2" xfId="7" xr:uid="{00000000-0005-0000-0000-000001000000}"/>
    <cellStyle name="_x0013_ 2 2" xfId="8" xr:uid="{00000000-0005-0000-0000-000002000000}"/>
    <cellStyle name="_x0013_ 3" xfId="9" xr:uid="{00000000-0005-0000-0000-000003000000}"/>
    <cellStyle name="_x0013_ 4" xfId="10" xr:uid="{00000000-0005-0000-0000-000004000000}"/>
    <cellStyle name="_x0013_ 5" xfId="11" xr:uid="{00000000-0005-0000-0000-000005000000}"/>
    <cellStyle name="Comma" xfId="2" builtinId="3"/>
    <cellStyle name="Comma 30 2" xfId="15" xr:uid="{00000000-0005-0000-0000-000007000000}"/>
    <cellStyle name="Comma_NAGS LTV Fundamental Data (Jun 2009)" xfId="4" xr:uid="{00000000-0005-0000-0000-000008000000}"/>
    <cellStyle name="Currency" xfId="3" builtinId="4"/>
    <cellStyle name="Hyperlink" xfId="17" builtinId="8"/>
    <cellStyle name="Normal" xfId="0" builtinId="0"/>
    <cellStyle name="Normal 2" xfId="12" xr:uid="{00000000-0005-0000-0000-00000C000000}"/>
    <cellStyle name="Normal 3" xfId="13" xr:uid="{00000000-0005-0000-0000-00000D000000}"/>
    <cellStyle name="Normal 4" xfId="14" xr:uid="{00000000-0005-0000-0000-00000E000000}"/>
    <cellStyle name="Normal 5" xfId="16" xr:uid="{00000000-0005-0000-0000-00000F000000}"/>
    <cellStyle name="Percent 2" xfId="6" xr:uid="{00000000-0005-0000-0000-000010000000}"/>
    <cellStyle name="Table Headings Bold" xfId="5" xr:uid="{00000000-0005-0000-0000-000011000000}"/>
  </cellStyles>
  <dxfs count="9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DEF Capacity/Supply Position by Month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963792854823936E-2"/>
          <c:y val="6.6350952753914991E-2"/>
          <c:w val="0.76259610068594752"/>
          <c:h val="0.52513921986919465"/>
        </c:manualLayout>
      </c:layout>
      <c:barChart>
        <c:barDir val="col"/>
        <c:grouping val="clustered"/>
        <c:varyColors val="0"/>
        <c:ser>
          <c:idx val="2"/>
          <c:order val="1"/>
          <c:tx>
            <c:v>Series2</c:v>
          </c:tx>
          <c:invertIfNegative val="0"/>
          <c:val>
            <c:numRef>
              <c:f>'[3]August 2019 FBP-Spring 2019'!$B$67:$M$67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B016-4A5B-9759-0B299A0D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4045376"/>
        <c:axId val="1"/>
      </c:barChart>
      <c:lineChart>
        <c:grouping val="standard"/>
        <c:varyColors val="0"/>
        <c:ser>
          <c:idx val="0"/>
          <c:order val="0"/>
          <c:tx>
            <c:v>Series1</c:v>
          </c:tx>
          <c:val>
            <c:numRef>
              <c:f>'[3]August 2019 FBP-Spring 2019'!$B$65:$M$65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6-4A5B-9759-0B299A0D5E96}"/>
            </c:ext>
          </c:extLst>
        </c:ser>
        <c:ser>
          <c:idx val="3"/>
          <c:order val="2"/>
          <c:tx>
            <c:v>Series3</c:v>
          </c:tx>
          <c:val>
            <c:numRef>
              <c:f>'[3]August 2019 FBP-Spring 2019'!$B$67:$M$67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6-4A5B-9759-0B299A0D5E96}"/>
            </c:ext>
          </c:extLst>
        </c:ser>
        <c:ser>
          <c:idx val="1"/>
          <c:order val="3"/>
          <c:tx>
            <c:v>Series4</c:v>
          </c:tx>
          <c:marker>
            <c:symbol val="none"/>
          </c:marker>
          <c:val>
            <c:numRef>
              <c:f>'[3]August 2019 FBP-Spring 2019'!$B$66:$M$66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6-4A5B-9759-0B299A0D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045376"/>
        <c:axId val="1"/>
      </c:lineChart>
      <c:catAx>
        <c:axId val="13140453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4045376"/>
        <c:crosses val="autoZero"/>
        <c:crossBetween val="between"/>
        <c:majorUnit val="50000"/>
      </c:valAx>
    </c:plotArea>
    <c:legend>
      <c:legendPos val="r"/>
      <c:layout>
        <c:manualLayout>
          <c:xMode val="edge"/>
          <c:yMode val="edge"/>
          <c:x val="0.85332448494105462"/>
          <c:y val="0.31668224268318129"/>
          <c:w val="0.14583934198860593"/>
          <c:h val="0.19364940858631302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Open Upstream Position</a:t>
            </a:r>
          </a:p>
        </c:rich>
      </c:tx>
      <c:layout>
        <c:manualLayout>
          <c:xMode val="edge"/>
          <c:yMode val="edge"/>
          <c:x val="0.43384264257937655"/>
          <c:y val="7.511737089201877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827882119785943E-2"/>
          <c:y val="8.7589885087204042E-2"/>
          <c:w val="0.76703296184966097"/>
          <c:h val="0.65137178609729462"/>
        </c:manualLayout>
      </c:layout>
      <c:barChart>
        <c:barDir val="col"/>
        <c:grouping val="stacked"/>
        <c:varyColors val="0"/>
        <c:ser>
          <c:idx val="0"/>
          <c:order val="0"/>
          <c:tx>
            <c:v>Series1</c:v>
          </c:tx>
          <c:invertIfNegative val="0"/>
          <c:val>
            <c:numRef>
              <c:f>'[3]August 2019 FBP-Spring 2019'!$B$85:$M$85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C1F6-4167-9D9F-5DF1764A51F0}"/>
            </c:ext>
          </c:extLst>
        </c:ser>
        <c:ser>
          <c:idx val="1"/>
          <c:order val="1"/>
          <c:tx>
            <c:v>Series2</c:v>
          </c:tx>
          <c:invertIfNegative val="0"/>
          <c:val>
            <c:numRef>
              <c:f>'[3]August 2019 FBP-Spring 2019'!$B$86:$M$86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1F6-4167-9D9F-5DF1764A51F0}"/>
            </c:ext>
          </c:extLst>
        </c:ser>
        <c:ser>
          <c:idx val="3"/>
          <c:order val="3"/>
          <c:tx>
            <c:v>Series4</c:v>
          </c:tx>
          <c:invertIfNegative val="0"/>
          <c:val>
            <c:numRef>
              <c:f>'[3]August 2019 FBP-Spring 2019'!$B$87:$M$87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C1F6-4167-9D9F-5DF1764A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4044064"/>
        <c:axId val="1"/>
      </c:barChart>
      <c:lineChart>
        <c:grouping val="standard"/>
        <c:varyColors val="0"/>
        <c:ser>
          <c:idx val="2"/>
          <c:order val="2"/>
          <c:tx>
            <c:v>Series3</c:v>
          </c:tx>
          <c:marker>
            <c:symbol val="none"/>
          </c:marker>
          <c:val>
            <c:numRef>
              <c:f>'[3]August 2019 FBP-Spring 2019'!$B$88:$M$88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F6-4167-9D9F-5DF1764A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044064"/>
        <c:axId val="1"/>
      </c:lineChart>
      <c:catAx>
        <c:axId val="13140440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1"/>
      </c:catAx>
      <c:valAx>
        <c:axId val="1"/>
        <c:scaling>
          <c:orientation val="minMax"/>
          <c:max val="80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4044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584309904405767"/>
          <c:y val="0.18117452219880967"/>
          <c:w val="0.10073023815166915"/>
          <c:h val="0.2513459761191823"/>
        </c:manualLayout>
      </c:layout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109</xdr:row>
      <xdr:rowOff>157163</xdr:rowOff>
    </xdr:from>
    <xdr:to>
      <xdr:col>12</xdr:col>
      <xdr:colOff>819150</xdr:colOff>
      <xdr:row>164</xdr:row>
      <xdr:rowOff>90488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17D754-73FD-4582-84E6-A799F2124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144</xdr:row>
      <xdr:rowOff>80963</xdr:rowOff>
    </xdr:from>
    <xdr:to>
      <xdr:col>12</xdr:col>
      <xdr:colOff>819151</xdr:colOff>
      <xdr:row>164</xdr:row>
      <xdr:rowOff>128588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92930B-019B-42FF-8CBD-62642A82B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ites.duke-energy.com/sites/MTFP/_layouts/CAR_Coal_Template%20(MT%20GenTrader%20-%20WIP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land1\AppData\Local\Microsoft\Windows\INetCache\Content.Outlook\NAGUNOCJ\Florida%20Fundamental%20Natural%20Gas%20Prices%20IHS%20Template%20(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otal $ mmBTU"/>
      <sheetName val="Total SO2"/>
      <sheetName val="UnitBlends"/>
      <sheetName val="BlendedCoal"/>
      <sheetName val="BlendedTransport"/>
      <sheetName val="BlendedLimestone"/>
      <sheetName val="BlendedGypsum"/>
      <sheetName val="AdjMarketCoalPrices"/>
      <sheetName val="UnitTransportRates"/>
      <sheetName val="Transport Assignments"/>
      <sheetName val="Transport Rates"/>
      <sheetName val="NonLinear Adj"/>
      <sheetName val="TCM Curves"/>
      <sheetName val="ScrubberData"/>
      <sheetName val="Actual BTU"/>
      <sheetName val="SO2 Price Adj "/>
      <sheetName val="Actual SO2"/>
      <sheetName val="Ammonia Cost"/>
      <sheetName val="Unadj Ammonia Prices"/>
      <sheetName val="Ammonia Multiplier"/>
      <sheetName val="Ammonia Rates"/>
      <sheetName val="Limestone Cost"/>
      <sheetName val="Limestone Prices"/>
      <sheetName val="Limestone Rates"/>
      <sheetName val="Gypsum Cost"/>
      <sheetName val="Gypsum Prices"/>
      <sheetName val="Gypsum Rates"/>
      <sheetName val="Hydrated Lime Cost"/>
      <sheetName val="Hydrated Lime Prices"/>
      <sheetName val="Hydrated Lime Rates"/>
      <sheetName val="UnitData"/>
      <sheetName val="CoalBlend Constraints"/>
      <sheetName val="NameLookup"/>
      <sheetName val="FuelCostCoal.cs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1">
            <v>41190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 Gas $ - Dispatch"/>
      <sheetName val="NYMEX + Fundy"/>
      <sheetName val="FGT Z3 Differentials"/>
      <sheetName val="ST Burns"/>
      <sheetName val="LT Burns"/>
      <sheetName val="FTU"/>
      <sheetName val="FT Contracts"/>
      <sheetName val="Elba-Cypress-FGT Firm Var"/>
      <sheetName val="FGT Firm Var"/>
      <sheetName val="FGT IT Rate"/>
      <sheetName val="FGT Firm Var UofF"/>
      <sheetName val="Gulfstream Firm Var"/>
      <sheetName val="Gulfstream IT Rate"/>
      <sheetName val="Gulfstream SESH"/>
      <sheetName val="Sabal Trail"/>
      <sheetName val="Fundamental Pric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0">
          <cell r="AA20">
            <v>3.0183870967741946</v>
          </cell>
        </row>
        <row r="21">
          <cell r="AA21">
            <v>2.6183065901304565</v>
          </cell>
        </row>
        <row r="22">
          <cell r="AA22">
            <v>2.5480715942382801</v>
          </cell>
        </row>
        <row r="23">
          <cell r="AA23">
            <v>2.46837762832642</v>
          </cell>
        </row>
        <row r="24">
          <cell r="AA24">
            <v>2.5868357781445295</v>
          </cell>
        </row>
        <row r="25">
          <cell r="AA25">
            <v>2.5700964630093397</v>
          </cell>
        </row>
        <row r="26">
          <cell r="AA26">
            <v>2.6520757345272803</v>
          </cell>
        </row>
        <row r="27">
          <cell r="AA27">
            <v>2.6755750962301601</v>
          </cell>
        </row>
      </sheetData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2019 FBP-Spring 2019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team.duke-energy.com/sites/RP-FL/default.asp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FF00"/>
    <pageSetUpPr fitToPage="1"/>
  </sheetPr>
  <dimension ref="A1:T386"/>
  <sheetViews>
    <sheetView tabSelected="1" topLeftCell="A18" zoomScaleNormal="100" workbookViewId="0">
      <selection activeCell="N27" sqref="N27"/>
    </sheetView>
  </sheetViews>
  <sheetFormatPr defaultRowHeight="13.2" x14ac:dyDescent="0.25"/>
  <cols>
    <col min="1" max="1" width="8.5546875" customWidth="1"/>
    <col min="2" max="2" width="9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9.6640625" bestFit="1" customWidth="1"/>
    <col min="9" max="9" width="13.6640625" bestFit="1" customWidth="1"/>
    <col min="10" max="10" width="18.33203125" bestFit="1" customWidth="1"/>
    <col min="12" max="12" width="2.6640625" bestFit="1" customWidth="1"/>
    <col min="13" max="13" width="14.88671875" customWidth="1"/>
    <col min="15" max="15" width="6.33203125" customWidth="1"/>
    <col min="16" max="16" width="9.33203125" bestFit="1" customWidth="1"/>
    <col min="17" max="17" width="14.109375" bestFit="1" customWidth="1"/>
    <col min="19" max="19" width="8.33203125" bestFit="1" customWidth="1"/>
  </cols>
  <sheetData>
    <row r="1" spans="1:20" x14ac:dyDescent="0.25">
      <c r="A1" s="1" t="s">
        <v>363</v>
      </c>
      <c r="D1"/>
    </row>
    <row r="2" spans="1:20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114</v>
      </c>
      <c r="H2" s="55" t="s">
        <v>108</v>
      </c>
      <c r="I2" s="56" t="s">
        <v>109</v>
      </c>
      <c r="J2" s="55" t="s">
        <v>110</v>
      </c>
      <c r="K2" s="24"/>
    </row>
    <row r="3" spans="1:20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63" si="0">ROUND(C3+D3,3)</f>
        <v>3.0640000000000001</v>
      </c>
      <c r="F3" s="299"/>
      <c r="G3" s="303">
        <f t="shared" ref="G3:G66" si="1">(E3/$N$6)*$N$5+($N$7*$N$8^(B3-$N$4))</f>
        <v>0.10191960623461854</v>
      </c>
      <c r="H3" s="304">
        <f t="shared" ref="H3:H13" si="2">+E3+G3</f>
        <v>3.1659196062346187</v>
      </c>
      <c r="I3" s="305">
        <v>1.69771475186523</v>
      </c>
      <c r="J3" s="305">
        <f t="shared" ref="J3:J66" si="3">+H3+I3</f>
        <v>4.8636343580998487</v>
      </c>
      <c r="M3" s="58" t="s">
        <v>119</v>
      </c>
      <c r="N3" s="17"/>
    </row>
    <row r="4" spans="1:20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299"/>
      <c r="G4" s="303">
        <f t="shared" si="1"/>
        <v>9.1925348646431496E-2</v>
      </c>
      <c r="H4" s="304">
        <f t="shared" si="2"/>
        <v>2.7629253486464314</v>
      </c>
      <c r="I4" s="305">
        <v>1.69771475186523</v>
      </c>
      <c r="J4" s="305">
        <f t="shared" si="3"/>
        <v>4.4606401005116609</v>
      </c>
      <c r="M4" s="14" t="s">
        <v>5</v>
      </c>
      <c r="N4" s="26">
        <v>2019</v>
      </c>
      <c r="O4" s="25" t="s">
        <v>27</v>
      </c>
      <c r="P4" s="22" t="s">
        <v>412</v>
      </c>
    </row>
    <row r="5" spans="1:20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si="0"/>
        <v>2.9470000000000001</v>
      </c>
      <c r="F5" s="307"/>
      <c r="G5" s="303">
        <f t="shared" si="1"/>
        <v>9.8944216570959809E-2</v>
      </c>
      <c r="H5" s="304">
        <f t="shared" si="2"/>
        <v>3.0459442165709598</v>
      </c>
      <c r="I5" s="305">
        <v>1.69771475186523</v>
      </c>
      <c r="J5" s="305">
        <f t="shared" si="3"/>
        <v>4.7436589684361898</v>
      </c>
      <c r="M5" s="14" t="s">
        <v>6</v>
      </c>
      <c r="N5" s="360">
        <f>('FGT Firm Var'!L5+'Gulfstream Firm Var'!L5+'Sabal Trail'!L5)/3</f>
        <v>2.4799999999999999E-2</v>
      </c>
      <c r="O5" s="25"/>
      <c r="P5" s="22"/>
      <c r="Q5" s="394"/>
      <c r="R5" s="394"/>
      <c r="S5" s="394"/>
      <c r="T5" s="39"/>
    </row>
    <row r="6" spans="1:20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0"/>
        <v>2.649</v>
      </c>
      <c r="F6" s="307"/>
      <c r="G6" s="303">
        <f t="shared" si="1"/>
        <v>9.1365873666940128E-2</v>
      </c>
      <c r="H6" s="304">
        <f t="shared" si="2"/>
        <v>2.7403658736669403</v>
      </c>
      <c r="I6" s="305">
        <v>1.69771475186523</v>
      </c>
      <c r="J6" s="305">
        <f t="shared" si="3"/>
        <v>4.4380806255321703</v>
      </c>
      <c r="M6" s="14" t="s">
        <v>7</v>
      </c>
      <c r="N6" s="13">
        <f>100%-N5</f>
        <v>0.97519999999999996</v>
      </c>
      <c r="Q6" s="39"/>
      <c r="R6" s="39"/>
      <c r="S6" s="39"/>
      <c r="T6" s="39"/>
    </row>
    <row r="7" spans="1:20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0"/>
        <v>2.645</v>
      </c>
      <c r="F7" s="307"/>
      <c r="G7" s="303">
        <f t="shared" si="1"/>
        <v>9.1264150943396238E-2</v>
      </c>
      <c r="H7" s="304">
        <f>+E7+G7</f>
        <v>2.7362641509433963</v>
      </c>
      <c r="I7" s="305">
        <v>1.69771475186523</v>
      </c>
      <c r="J7" s="305">
        <f t="shared" si="3"/>
        <v>4.4339789028086258</v>
      </c>
      <c r="M7" s="14" t="s">
        <v>120</v>
      </c>
      <c r="N7" s="12">
        <f>('FGT Firm Var'!L14+'Gulfstream Firm Var'!L14+'Sabal Trail'!L13)/3</f>
        <v>2.4000000000000004E-2</v>
      </c>
    </row>
    <row r="8" spans="1:20" ht="13.8" thickBot="1" x14ac:dyDescent="0.3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0"/>
        <v>2.4369999999999998</v>
      </c>
      <c r="F8" s="307"/>
      <c r="G8" s="303">
        <f t="shared" si="1"/>
        <v>8.5974569319114028E-2</v>
      </c>
      <c r="H8" s="304">
        <f t="shared" si="2"/>
        <v>2.5229745693191137</v>
      </c>
      <c r="I8" s="305">
        <v>1.69771475186523</v>
      </c>
      <c r="J8" s="305">
        <f t="shared" si="3"/>
        <v>4.2206893211843433</v>
      </c>
      <c r="M8" s="15" t="s">
        <v>8</v>
      </c>
      <c r="N8" s="373">
        <v>2.5000000000000001E-2</v>
      </c>
      <c r="O8" s="333" t="s">
        <v>27</v>
      </c>
      <c r="P8" s="81" t="s">
        <v>412</v>
      </c>
    </row>
    <row r="9" spans="1:20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0"/>
        <v>2.4180000000000001</v>
      </c>
      <c r="F9" s="307"/>
      <c r="G9" s="303">
        <f t="shared" si="1"/>
        <v>8.5491386382280557E-2</v>
      </c>
      <c r="H9" s="304">
        <f t="shared" si="2"/>
        <v>2.5034913863822807</v>
      </c>
      <c r="I9" s="305">
        <v>1.69771475186523</v>
      </c>
      <c r="J9" s="305">
        <f t="shared" si="3"/>
        <v>4.2012061382475103</v>
      </c>
      <c r="M9" s="368"/>
      <c r="N9" s="369"/>
    </row>
    <row r="10" spans="1:20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0"/>
        <v>2.2759999999999998</v>
      </c>
      <c r="F10" s="307"/>
      <c r="G10" s="303">
        <f t="shared" si="1"/>
        <v>8.1880229696472517E-2</v>
      </c>
      <c r="H10" s="304">
        <f t="shared" si="2"/>
        <v>2.3578802296964723</v>
      </c>
      <c r="I10" s="305">
        <v>1.69771475186523</v>
      </c>
      <c r="J10" s="305">
        <f t="shared" si="3"/>
        <v>4.0555949815617023</v>
      </c>
    </row>
    <row r="11" spans="1:20" ht="13.8" thickBot="1" x14ac:dyDescent="0.3">
      <c r="A11" s="4" t="s">
        <v>20</v>
      </c>
      <c r="B11" s="237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0"/>
        <v>2.5760000000000001</v>
      </c>
      <c r="F11" s="24"/>
      <c r="G11" s="8">
        <f t="shared" si="1"/>
        <v>8.950943396226417E-2</v>
      </c>
      <c r="H11" s="7">
        <f t="shared" si="2"/>
        <v>2.665509433962264</v>
      </c>
      <c r="I11" s="320">
        <f>FTU!BN106/('ST Burns'!D66)</f>
        <v>1.4308959006522626</v>
      </c>
      <c r="J11" s="34">
        <f t="shared" si="3"/>
        <v>4.096405334614527</v>
      </c>
    </row>
    <row r="12" spans="1:20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0"/>
        <v>2.7530000000000001</v>
      </c>
      <c r="F12" s="24"/>
      <c r="G12" s="8">
        <f t="shared" si="1"/>
        <v>9.4010664479081227E-2</v>
      </c>
      <c r="H12" s="7">
        <f t="shared" si="2"/>
        <v>2.8470106644790811</v>
      </c>
      <c r="I12" s="320">
        <v>1.4308959006522626</v>
      </c>
      <c r="J12" s="34">
        <f t="shared" si="3"/>
        <v>4.2779065651313442</v>
      </c>
      <c r="M12" s="185" t="s">
        <v>117</v>
      </c>
      <c r="N12" s="363"/>
      <c r="Q12" s="16" t="s">
        <v>0</v>
      </c>
      <c r="R12" s="17"/>
    </row>
    <row r="13" spans="1:20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0"/>
        <v>2.3149999999999999</v>
      </c>
      <c r="F13" s="24"/>
      <c r="G13" s="8">
        <f t="shared" si="1"/>
        <v>8.2872026251025424E-2</v>
      </c>
      <c r="H13" s="7">
        <f t="shared" si="2"/>
        <v>2.3978720262510254</v>
      </c>
      <c r="I13" s="320">
        <v>1.4308959006522626</v>
      </c>
      <c r="J13" s="34">
        <f t="shared" si="3"/>
        <v>3.8287679269032879</v>
      </c>
      <c r="M13" s="69" t="s">
        <v>6</v>
      </c>
      <c r="N13" s="360">
        <f>'Gulfstream Firm Var'!L5</f>
        <v>1.8499999999999999E-2</v>
      </c>
      <c r="O13" s="22"/>
      <c r="P13" s="111"/>
      <c r="Q13" s="14" t="s">
        <v>6</v>
      </c>
      <c r="R13" s="13">
        <f>'FGT Firm Var'!L5</f>
        <v>2.4400000000000002E-2</v>
      </c>
      <c r="S13" s="82"/>
      <c r="T13" s="82"/>
    </row>
    <row r="14" spans="1:20" ht="13.8" thickBot="1" x14ac:dyDescent="0.3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si="0"/>
        <v>2.5179999999999998</v>
      </c>
      <c r="F14" s="24"/>
      <c r="G14" s="8">
        <f t="shared" si="1"/>
        <v>8.8034454470877765E-2</v>
      </c>
      <c r="H14" s="7">
        <f t="shared" ref="H14:H77" si="4">+E14+G14</f>
        <v>2.6060344544708776</v>
      </c>
      <c r="I14" s="320">
        <v>1.4308959006522626</v>
      </c>
      <c r="J14" s="34">
        <f t="shared" si="3"/>
        <v>4.0369303551231397</v>
      </c>
      <c r="M14" s="70" t="s">
        <v>118</v>
      </c>
      <c r="N14" s="364">
        <f>'Gulfstream Firm Var'!L14</f>
        <v>0.02</v>
      </c>
      <c r="O14" s="111"/>
      <c r="P14" s="111"/>
      <c r="Q14" s="14" t="s">
        <v>7</v>
      </c>
      <c r="R14" s="13">
        <f>100%-R13</f>
        <v>0.97560000000000002</v>
      </c>
      <c r="S14" s="82"/>
      <c r="T14" s="82"/>
    </row>
    <row r="15" spans="1:20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0"/>
        <v>2.6469999999999998</v>
      </c>
      <c r="F15" s="24"/>
      <c r="G15" s="8">
        <f t="shared" si="1"/>
        <v>6.7915012305168165E-2</v>
      </c>
      <c r="H15" s="7">
        <f t="shared" si="4"/>
        <v>2.714915012305168</v>
      </c>
      <c r="I15" s="34">
        <f>FTU!BN119/('ST Burns'!D66)</f>
        <v>1.4362184514154908</v>
      </c>
      <c r="J15" s="34">
        <f t="shared" si="3"/>
        <v>4.1511334637206589</v>
      </c>
      <c r="M15" s="24"/>
      <c r="N15" s="24"/>
      <c r="Q15" s="14" t="s">
        <v>11</v>
      </c>
      <c r="R15" s="12">
        <f>R23</f>
        <v>4.8600000000000004E-2</v>
      </c>
    </row>
    <row r="16" spans="1:20" ht="13.8" thickBot="1" x14ac:dyDescent="0.3">
      <c r="A16" s="4" t="s">
        <v>13</v>
      </c>
      <c r="B16" s="237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0"/>
        <v>2.5990000000000002</v>
      </c>
      <c r="F16" s="24"/>
      <c r="G16" s="8">
        <f t="shared" si="1"/>
        <v>6.6694339622641513E-2</v>
      </c>
      <c r="H16" s="7">
        <f t="shared" si="4"/>
        <v>2.6656943396226418</v>
      </c>
      <c r="I16" s="34">
        <v>1.4362184514154908</v>
      </c>
      <c r="J16" s="34">
        <f t="shared" si="3"/>
        <v>4.1019127910381323</v>
      </c>
      <c r="M16" s="10"/>
      <c r="N16" s="29"/>
      <c r="Q16" s="14" t="s">
        <v>8</v>
      </c>
      <c r="R16" s="27">
        <v>2.5000000000000001E-2</v>
      </c>
      <c r="S16" s="333" t="s">
        <v>27</v>
      </c>
      <c r="T16" s="81" t="s">
        <v>412</v>
      </c>
    </row>
    <row r="17" spans="1:20" x14ac:dyDescent="0.25">
      <c r="A17" s="4" t="s">
        <v>14</v>
      </c>
      <c r="B17" s="237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0"/>
        <v>2.4420000000000002</v>
      </c>
      <c r="F17" s="24"/>
      <c r="G17" s="8">
        <f t="shared" si="1"/>
        <v>6.2701722723543893E-2</v>
      </c>
      <c r="H17" s="7">
        <f t="shared" si="4"/>
        <v>2.504701722723544</v>
      </c>
      <c r="I17" s="34">
        <v>1.4362184514154908</v>
      </c>
      <c r="J17" s="34">
        <f t="shared" si="3"/>
        <v>3.9409201741390349</v>
      </c>
      <c r="M17" s="185" t="s">
        <v>351</v>
      </c>
      <c r="N17" s="68"/>
      <c r="O17" s="25"/>
      <c r="P17" s="25"/>
      <c r="Q17" s="347"/>
      <c r="R17" s="19"/>
      <c r="S17" s="333"/>
      <c r="T17" s="81"/>
    </row>
    <row r="18" spans="1:20" x14ac:dyDescent="0.25">
      <c r="A18" s="4" t="s">
        <v>15</v>
      </c>
      <c r="B18" s="237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0"/>
        <v>2.2280000000000002</v>
      </c>
      <c r="F18" s="24"/>
      <c r="G18" s="8">
        <f t="shared" si="1"/>
        <v>5.7259557013945861E-2</v>
      </c>
      <c r="H18" s="7">
        <f t="shared" si="4"/>
        <v>2.285259557013946</v>
      </c>
      <c r="I18" s="34">
        <v>1.4362184514154908</v>
      </c>
      <c r="J18" s="34">
        <f t="shared" si="3"/>
        <v>3.721478008429437</v>
      </c>
      <c r="M18" s="379" t="s">
        <v>6</v>
      </c>
      <c r="N18" s="397">
        <f>'Sabal Trail'!L5</f>
        <v>3.15E-2</v>
      </c>
      <c r="O18" s="22"/>
      <c r="P18" s="22"/>
      <c r="Q18" s="347"/>
      <c r="R18" s="19"/>
      <c r="S18" s="39"/>
      <c r="T18" s="39"/>
    </row>
    <row r="19" spans="1:20" x14ac:dyDescent="0.25">
      <c r="A19" s="4" t="s">
        <v>16</v>
      </c>
      <c r="B19" s="237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0"/>
        <v>2.2389999999999999</v>
      </c>
      <c r="F19" s="24"/>
      <c r="G19" s="8">
        <f t="shared" si="1"/>
        <v>5.7539294503691545E-2</v>
      </c>
      <c r="H19" s="7">
        <f t="shared" si="4"/>
        <v>2.2965392945036913</v>
      </c>
      <c r="I19" s="34">
        <v>1.4362184514154908</v>
      </c>
      <c r="J19" s="34">
        <f t="shared" si="3"/>
        <v>3.7327577459191819</v>
      </c>
      <c r="K19" s="29"/>
      <c r="M19" s="184" t="s">
        <v>9</v>
      </c>
      <c r="N19" s="19">
        <f>'Sabal Trail'!L11</f>
        <v>2.0999999999999999E-3</v>
      </c>
      <c r="O19" s="22"/>
      <c r="P19" s="22"/>
      <c r="Q19" s="348" t="s">
        <v>118</v>
      </c>
      <c r="R19" s="11"/>
      <c r="S19" s="39"/>
      <c r="T19" s="39"/>
    </row>
    <row r="20" spans="1:20" x14ac:dyDescent="0.25">
      <c r="A20" s="4" t="s">
        <v>17</v>
      </c>
      <c r="B20" s="237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0"/>
        <v>2.3039999999999998</v>
      </c>
      <c r="F20" s="24"/>
      <c r="G20" s="8">
        <f t="shared" si="1"/>
        <v>5.9192288761279736E-2</v>
      </c>
      <c r="H20" s="7">
        <f t="shared" si="4"/>
        <v>2.3631922887612795</v>
      </c>
      <c r="I20" s="34">
        <v>1.4362184514154908</v>
      </c>
      <c r="J20" s="34">
        <f t="shared" si="3"/>
        <v>3.7994107401767705</v>
      </c>
      <c r="K20" s="9"/>
      <c r="M20" s="184" t="s">
        <v>10</v>
      </c>
      <c r="N20" s="19">
        <f>'Sabal Trail'!L12</f>
        <v>1.2999999999999999E-3</v>
      </c>
      <c r="O20" s="22"/>
      <c r="P20" s="22"/>
      <c r="Q20" s="14" t="s">
        <v>9</v>
      </c>
      <c r="R20" s="12">
        <f>'FGT Firm Var'!L11</f>
        <v>1.09E-2</v>
      </c>
    </row>
    <row r="21" spans="1:20" ht="13.8" thickBot="1" x14ac:dyDescent="0.3">
      <c r="A21" s="4" t="s">
        <v>18</v>
      </c>
      <c r="B21" s="237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0"/>
        <v>2.3740000000000001</v>
      </c>
      <c r="F21" s="24"/>
      <c r="G21" s="8">
        <f t="shared" si="1"/>
        <v>6.0972436423297798E-2</v>
      </c>
      <c r="H21" s="7">
        <f t="shared" si="4"/>
        <v>2.4349724364232981</v>
      </c>
      <c r="I21" s="34">
        <v>1.4362184514154908</v>
      </c>
      <c r="J21" s="34">
        <f t="shared" si="3"/>
        <v>3.8711908878387886</v>
      </c>
      <c r="K21" s="30"/>
      <c r="L21" s="25"/>
      <c r="M21" s="384" t="s">
        <v>11</v>
      </c>
      <c r="N21" s="395">
        <f>+N19+N20</f>
        <v>3.3999999999999998E-3</v>
      </c>
      <c r="O21" s="25"/>
      <c r="P21" s="25"/>
      <c r="Q21" s="14" t="s">
        <v>10</v>
      </c>
      <c r="R21" s="12">
        <f>'FGT Firm Var'!L12</f>
        <v>1.2999999999999999E-3</v>
      </c>
      <c r="S21" s="82"/>
      <c r="T21" s="82"/>
    </row>
    <row r="22" spans="1:20" x14ac:dyDescent="0.25">
      <c r="A22" s="4" t="s">
        <v>19</v>
      </c>
      <c r="B22" s="237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0"/>
        <v>2.39</v>
      </c>
      <c r="F22" s="24"/>
      <c r="G22" s="8">
        <f t="shared" si="1"/>
        <v>6.1379327317473344E-2</v>
      </c>
      <c r="H22" s="7">
        <f t="shared" si="4"/>
        <v>2.4513793273174733</v>
      </c>
      <c r="I22" s="34">
        <v>1.4362184514154908</v>
      </c>
      <c r="J22" s="34">
        <f t="shared" si="3"/>
        <v>3.8875977787329639</v>
      </c>
      <c r="K22" s="30"/>
      <c r="L22" s="24"/>
      <c r="M22" s="396"/>
      <c r="N22" s="370"/>
      <c r="Q22" s="14" t="s">
        <v>12</v>
      </c>
      <c r="R22" s="12">
        <f>'FGT Firm Var'!L13</f>
        <v>3.6400000000000002E-2</v>
      </c>
      <c r="S22" s="82"/>
      <c r="T22" s="82"/>
    </row>
    <row r="23" spans="1:20" ht="13.8" thickBot="1" x14ac:dyDescent="0.3">
      <c r="A23" s="4" t="s">
        <v>20</v>
      </c>
      <c r="B23" s="237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0"/>
        <v>2.33</v>
      </c>
      <c r="F23" s="24"/>
      <c r="G23" s="8">
        <f t="shared" si="1"/>
        <v>5.9853486464315014E-2</v>
      </c>
      <c r="H23" s="7">
        <f t="shared" si="4"/>
        <v>2.3898534864643151</v>
      </c>
      <c r="I23" s="34">
        <v>1.4362184514154908</v>
      </c>
      <c r="J23" s="34">
        <f t="shared" si="3"/>
        <v>3.8260719378798056</v>
      </c>
      <c r="K23" s="31"/>
      <c r="L23" s="24"/>
      <c r="M23" s="9"/>
      <c r="N23" s="31"/>
      <c r="Q23" s="384" t="s">
        <v>11</v>
      </c>
      <c r="R23" s="371">
        <f>SUM(R20:R22)</f>
        <v>4.8600000000000004E-2</v>
      </c>
      <c r="S23" s="82"/>
      <c r="T23" s="82"/>
    </row>
    <row r="24" spans="1:20" x14ac:dyDescent="0.25">
      <c r="A24" s="4" t="s">
        <v>21</v>
      </c>
      <c r="B24" s="237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0"/>
        <v>2.36</v>
      </c>
      <c r="F24" s="24"/>
      <c r="G24" s="8">
        <f t="shared" si="1"/>
        <v>6.0616406890894176E-2</v>
      </c>
      <c r="H24" s="7">
        <f t="shared" si="4"/>
        <v>2.4206164068908942</v>
      </c>
      <c r="I24" s="34">
        <v>1.4362184514154908</v>
      </c>
      <c r="J24" s="34">
        <f t="shared" si="3"/>
        <v>3.8568348583063852</v>
      </c>
      <c r="K24" s="30"/>
      <c r="L24" s="24"/>
      <c r="M24" s="6"/>
      <c r="N24" s="63"/>
      <c r="Q24" s="24"/>
      <c r="R24" s="24"/>
    </row>
    <row r="25" spans="1:20" x14ac:dyDescent="0.25">
      <c r="A25" s="4" t="s">
        <v>22</v>
      </c>
      <c r="B25" s="237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0"/>
        <v>2.4340000000000002</v>
      </c>
      <c r="F25" s="24"/>
      <c r="G25" s="8">
        <f t="shared" si="1"/>
        <v>6.249827727645612E-2</v>
      </c>
      <c r="H25" s="7">
        <f t="shared" si="4"/>
        <v>2.4964982772764563</v>
      </c>
      <c r="I25" s="34">
        <v>1.4362184514154908</v>
      </c>
      <c r="J25" s="34">
        <f t="shared" si="3"/>
        <v>3.9327167286919469</v>
      </c>
      <c r="K25" s="32"/>
      <c r="L25" s="24"/>
      <c r="M25" s="6"/>
      <c r="N25" s="32"/>
      <c r="O25" s="25"/>
      <c r="P25" s="25"/>
    </row>
    <row r="26" spans="1:20" x14ac:dyDescent="0.25">
      <c r="A26" s="4" t="s">
        <v>23</v>
      </c>
      <c r="B26" s="237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0"/>
        <v>2.6120000000000001</v>
      </c>
      <c r="F26" s="24"/>
      <c r="G26" s="8">
        <f t="shared" si="1"/>
        <v>6.7024938474159149E-2</v>
      </c>
      <c r="H26" s="7">
        <f t="shared" si="4"/>
        <v>2.6790249384741593</v>
      </c>
      <c r="I26" s="34">
        <v>1.4362184514154908</v>
      </c>
      <c r="J26" s="34">
        <f t="shared" si="3"/>
        <v>4.1152433898896499</v>
      </c>
      <c r="K26" s="32"/>
      <c r="L26" s="24"/>
      <c r="M26" s="6"/>
      <c r="N26" s="32"/>
      <c r="O26" s="25"/>
    </row>
    <row r="27" spans="1:20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0"/>
        <v>2.7320000000000002</v>
      </c>
      <c r="F27" s="24"/>
      <c r="G27" s="8">
        <f t="shared" si="1"/>
        <v>6.9491620180475805E-2</v>
      </c>
      <c r="H27" s="7">
        <f t="shared" si="4"/>
        <v>2.8014916201804758</v>
      </c>
      <c r="I27" s="34">
        <f>FTU!BN132/('ST Burns'!E66)</f>
        <v>1.409124672481052</v>
      </c>
      <c r="J27" s="34">
        <f t="shared" si="3"/>
        <v>4.2106162926615278</v>
      </c>
      <c r="K27" s="9"/>
      <c r="L27" s="24"/>
      <c r="M27" s="6">
        <v>2020</v>
      </c>
      <c r="N27" s="32">
        <f>AVERAGEIF($B$15:$B$386,"="&amp;$M27,$E$15:$E$386)</f>
        <v>2.4132500000000001</v>
      </c>
      <c r="O27" s="25"/>
    </row>
    <row r="28" spans="1:20" x14ac:dyDescent="0.25">
      <c r="A28" s="4" t="s">
        <v>13</v>
      </c>
      <c r="B28" s="237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0"/>
        <v>2.6859999999999999</v>
      </c>
      <c r="F28" s="24"/>
      <c r="G28" s="8">
        <f t="shared" si="1"/>
        <v>6.8321808859721084E-2</v>
      </c>
      <c r="H28" s="7">
        <f t="shared" si="4"/>
        <v>2.754321808859721</v>
      </c>
      <c r="I28" s="34">
        <v>1.409124672481052</v>
      </c>
      <c r="J28" s="34">
        <f t="shared" si="3"/>
        <v>4.163446481340773</v>
      </c>
      <c r="K28" s="31"/>
      <c r="L28" s="25"/>
      <c r="M28" s="6">
        <f>M27+1</f>
        <v>2021</v>
      </c>
      <c r="N28" s="32">
        <f t="shared" ref="N28:N57" si="5">AVERAGEIF($B$15:$B$386,"="&amp;$M28,$E$15:$E$386)</f>
        <v>2.4752499999999995</v>
      </c>
    </row>
    <row r="29" spans="1:20" x14ac:dyDescent="0.25">
      <c r="A29" s="4" t="s">
        <v>14</v>
      </c>
      <c r="B29" s="237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0"/>
        <v>2.5230000000000001</v>
      </c>
      <c r="F29" s="24"/>
      <c r="G29" s="8">
        <f t="shared" si="1"/>
        <v>6.4176607875307629E-2</v>
      </c>
      <c r="H29" s="7">
        <f t="shared" si="4"/>
        <v>2.5871766078753078</v>
      </c>
      <c r="I29" s="34">
        <v>1.409124672481052</v>
      </c>
      <c r="J29" s="34">
        <f t="shared" si="3"/>
        <v>3.9963012803563598</v>
      </c>
      <c r="K29" s="31"/>
      <c r="L29" s="25"/>
      <c r="M29" s="6">
        <f t="shared" ref="M29:M57" si="6">M28+1</f>
        <v>2022</v>
      </c>
      <c r="N29" s="32">
        <f t="shared" si="5"/>
        <v>2.7562499999999996</v>
      </c>
    </row>
    <row r="30" spans="1:20" x14ac:dyDescent="0.25">
      <c r="A30" s="4" t="s">
        <v>15</v>
      </c>
      <c r="B30" s="237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0"/>
        <v>2.2719999999999998</v>
      </c>
      <c r="F30" s="24"/>
      <c r="G30" s="8">
        <f t="shared" si="1"/>
        <v>5.7793506972928628E-2</v>
      </c>
      <c r="H30" s="7">
        <f t="shared" si="4"/>
        <v>2.3297935069729285</v>
      </c>
      <c r="I30" s="34">
        <v>1.409124672481052</v>
      </c>
      <c r="J30" s="34">
        <f t="shared" si="3"/>
        <v>3.7389181794539805</v>
      </c>
      <c r="K30" s="33"/>
      <c r="L30" s="25"/>
      <c r="M30" s="6">
        <f t="shared" si="6"/>
        <v>2023</v>
      </c>
      <c r="N30" s="32">
        <f t="shared" si="5"/>
        <v>3.2050000000000001</v>
      </c>
    </row>
    <row r="31" spans="1:20" x14ac:dyDescent="0.25">
      <c r="A31" s="4" t="s">
        <v>16</v>
      </c>
      <c r="B31" s="237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0"/>
        <v>2.286</v>
      </c>
      <c r="F31" s="24"/>
      <c r="G31" s="8">
        <f t="shared" si="1"/>
        <v>5.8149536505332243E-2</v>
      </c>
      <c r="H31" s="7">
        <f t="shared" si="4"/>
        <v>2.3441495365053324</v>
      </c>
      <c r="I31" s="34">
        <v>1.409124672481052</v>
      </c>
      <c r="J31" s="34">
        <f t="shared" si="3"/>
        <v>3.7532742089863844</v>
      </c>
      <c r="K31" s="31"/>
      <c r="L31" s="24"/>
      <c r="M31" s="6">
        <f t="shared" si="6"/>
        <v>2024</v>
      </c>
      <c r="N31" s="32">
        <f t="shared" si="5"/>
        <v>3.7902499999999999</v>
      </c>
    </row>
    <row r="32" spans="1:20" x14ac:dyDescent="0.25">
      <c r="A32" s="4" t="s">
        <v>17</v>
      </c>
      <c r="B32" s="237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0"/>
        <v>2.3450000000000002</v>
      </c>
      <c r="F32" s="24"/>
      <c r="G32" s="8">
        <f t="shared" si="1"/>
        <v>5.96499466776046E-2</v>
      </c>
      <c r="H32" s="7">
        <f t="shared" si="4"/>
        <v>2.4046499466776048</v>
      </c>
      <c r="I32" s="34">
        <v>1.409124672481052</v>
      </c>
      <c r="J32" s="34">
        <f t="shared" si="3"/>
        <v>3.8137746191586568</v>
      </c>
      <c r="K32" s="24"/>
      <c r="L32" s="24"/>
      <c r="M32" s="6">
        <f t="shared" si="6"/>
        <v>2025</v>
      </c>
      <c r="N32" s="32">
        <f t="shared" si="5"/>
        <v>4.1502499999999998</v>
      </c>
    </row>
    <row r="33" spans="1:14" x14ac:dyDescent="0.25">
      <c r="A33" s="4" t="s">
        <v>18</v>
      </c>
      <c r="B33" s="237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0"/>
        <v>2.407</v>
      </c>
      <c r="F33" s="24"/>
      <c r="G33" s="8">
        <f t="shared" si="1"/>
        <v>6.1226648892534867E-2</v>
      </c>
      <c r="H33" s="7">
        <f t="shared" si="4"/>
        <v>2.4682266488925348</v>
      </c>
      <c r="I33" s="34">
        <v>1.409124672481052</v>
      </c>
      <c r="J33" s="34">
        <f t="shared" si="3"/>
        <v>3.8773513213735868</v>
      </c>
      <c r="K33" s="24"/>
      <c r="L33" s="24"/>
      <c r="M33" s="6">
        <f t="shared" si="6"/>
        <v>2026</v>
      </c>
      <c r="N33" s="32">
        <f t="shared" si="5"/>
        <v>4.5800833333333335</v>
      </c>
    </row>
    <row r="34" spans="1:14" x14ac:dyDescent="0.25">
      <c r="A34" s="4" t="s">
        <v>19</v>
      </c>
      <c r="B34" s="237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0"/>
        <v>2.4350000000000001</v>
      </c>
      <c r="F34" s="24"/>
      <c r="G34" s="8">
        <f t="shared" si="1"/>
        <v>6.193870795734209E-2</v>
      </c>
      <c r="H34" s="7">
        <f t="shared" si="4"/>
        <v>2.4969387079573422</v>
      </c>
      <c r="I34" s="34">
        <v>1.409124672481052</v>
      </c>
      <c r="J34" s="34">
        <f t="shared" si="3"/>
        <v>3.9060633804383942</v>
      </c>
      <c r="K34" s="24"/>
      <c r="L34" s="24"/>
      <c r="M34" s="6">
        <f t="shared" si="6"/>
        <v>2027</v>
      </c>
      <c r="N34" s="32">
        <f t="shared" si="5"/>
        <v>5.0332499999999998</v>
      </c>
    </row>
    <row r="35" spans="1:14" x14ac:dyDescent="0.25">
      <c r="A35" s="4" t="s">
        <v>20</v>
      </c>
      <c r="B35" s="237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0"/>
        <v>2.395</v>
      </c>
      <c r="F35" s="24"/>
      <c r="G35" s="8">
        <f t="shared" si="1"/>
        <v>6.0921480721903204E-2</v>
      </c>
      <c r="H35" s="7">
        <f t="shared" si="4"/>
        <v>2.4559214807219032</v>
      </c>
      <c r="I35" s="34">
        <v>1.409124672481052</v>
      </c>
      <c r="J35" s="34">
        <f t="shared" si="3"/>
        <v>3.8650461532029552</v>
      </c>
      <c r="K35" s="24"/>
      <c r="L35" s="24"/>
      <c r="M35" s="6">
        <f t="shared" si="6"/>
        <v>2028</v>
      </c>
      <c r="N35" s="32">
        <f t="shared" si="5"/>
        <v>5.6016666666666675</v>
      </c>
    </row>
    <row r="36" spans="1:14" x14ac:dyDescent="0.25">
      <c r="A36" s="4" t="s">
        <v>21</v>
      </c>
      <c r="B36" s="237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0"/>
        <v>2.4260000000000002</v>
      </c>
      <c r="F36" s="24"/>
      <c r="G36" s="8">
        <f t="shared" si="1"/>
        <v>6.1709831829368345E-2</v>
      </c>
      <c r="H36" s="7">
        <f t="shared" si="4"/>
        <v>2.4877098318293687</v>
      </c>
      <c r="I36" s="34">
        <v>1.409124672481052</v>
      </c>
      <c r="J36" s="34">
        <f t="shared" si="3"/>
        <v>3.8968345043104207</v>
      </c>
      <c r="K36" s="24"/>
      <c r="L36" s="24"/>
      <c r="M36" s="6">
        <f t="shared" si="6"/>
        <v>2029</v>
      </c>
      <c r="N36" s="32">
        <f t="shared" si="5"/>
        <v>6.0469166666666672</v>
      </c>
    </row>
    <row r="37" spans="1:14" x14ac:dyDescent="0.25">
      <c r="A37" s="4" t="s">
        <v>22</v>
      </c>
      <c r="B37" s="237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0"/>
        <v>2.5099999999999998</v>
      </c>
      <c r="F37" s="24"/>
      <c r="G37" s="8">
        <f t="shared" si="1"/>
        <v>6.3846009023789993E-2</v>
      </c>
      <c r="H37" s="7">
        <f t="shared" si="4"/>
        <v>2.5738460090237898</v>
      </c>
      <c r="I37" s="34">
        <v>1.409124672481052</v>
      </c>
      <c r="J37" s="34">
        <f t="shared" si="3"/>
        <v>3.9829706815048418</v>
      </c>
      <c r="K37" s="24"/>
      <c r="L37" s="24"/>
      <c r="M37" s="6">
        <f t="shared" si="6"/>
        <v>2030</v>
      </c>
      <c r="N37" s="32">
        <f t="shared" si="5"/>
        <v>6.3365833333333335</v>
      </c>
    </row>
    <row r="38" spans="1:14" x14ac:dyDescent="0.25">
      <c r="A38" s="4" t="s">
        <v>23</v>
      </c>
      <c r="B38" s="237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0"/>
        <v>2.6859999999999999</v>
      </c>
      <c r="F38" s="24"/>
      <c r="G38" s="8">
        <f t="shared" si="1"/>
        <v>6.8321808859721084E-2</v>
      </c>
      <c r="H38" s="7">
        <f t="shared" si="4"/>
        <v>2.754321808859721</v>
      </c>
      <c r="I38" s="34">
        <v>1.409124672481052</v>
      </c>
      <c r="J38" s="34">
        <f t="shared" si="3"/>
        <v>4.163446481340773</v>
      </c>
      <c r="K38" s="24"/>
      <c r="L38" s="24"/>
      <c r="M38" s="6">
        <f t="shared" si="6"/>
        <v>2031</v>
      </c>
      <c r="N38" s="32">
        <f t="shared" si="5"/>
        <v>6.8048333333333337</v>
      </c>
    </row>
    <row r="39" spans="1:14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0"/>
        <v>2.7949999999999999</v>
      </c>
      <c r="F39" s="24"/>
      <c r="G39" s="8">
        <f t="shared" si="1"/>
        <v>7.1079128076292034E-2</v>
      </c>
      <c r="H39" s="7">
        <f t="shared" si="4"/>
        <v>2.8660791280762918</v>
      </c>
      <c r="I39" s="34">
        <f>FTU!BN145/('ST Burns'!F66)</f>
        <v>1.3998821416819527</v>
      </c>
      <c r="J39" s="34">
        <f t="shared" si="3"/>
        <v>4.265961269758245</v>
      </c>
      <c r="K39" s="24"/>
      <c r="M39" s="6">
        <f t="shared" si="6"/>
        <v>2032</v>
      </c>
      <c r="N39" s="32">
        <f t="shared" si="5"/>
        <v>7.1392500000000005</v>
      </c>
    </row>
    <row r="40" spans="1:14" x14ac:dyDescent="0.25">
      <c r="A40" s="4" t="s">
        <v>13</v>
      </c>
      <c r="B40" s="237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0"/>
        <v>2.7810000000000001</v>
      </c>
      <c r="F40" s="24"/>
      <c r="G40" s="8">
        <f t="shared" si="1"/>
        <v>7.0723098543888432E-2</v>
      </c>
      <c r="H40" s="7">
        <f t="shared" si="4"/>
        <v>2.8517230985438884</v>
      </c>
      <c r="I40" s="34">
        <v>1.3998821416819527</v>
      </c>
      <c r="J40" s="34">
        <f t="shared" si="3"/>
        <v>4.2516052402258406</v>
      </c>
      <c r="K40" s="24"/>
      <c r="M40" s="6">
        <f t="shared" si="6"/>
        <v>2033</v>
      </c>
      <c r="N40" s="32">
        <f t="shared" si="5"/>
        <v>7.0926666666666671</v>
      </c>
    </row>
    <row r="41" spans="1:14" x14ac:dyDescent="0.25">
      <c r="A41" s="4" t="s">
        <v>14</v>
      </c>
      <c r="B41" s="237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0"/>
        <v>2.6749999999999998</v>
      </c>
      <c r="F41" s="24"/>
      <c r="G41" s="8">
        <f t="shared" si="1"/>
        <v>6.8027446369975389E-2</v>
      </c>
      <c r="H41" s="7">
        <f t="shared" si="4"/>
        <v>2.7430274463699753</v>
      </c>
      <c r="I41" s="34">
        <v>1.3998821416819527</v>
      </c>
      <c r="J41" s="34">
        <f t="shared" si="3"/>
        <v>4.1429095880519284</v>
      </c>
      <c r="K41" s="24"/>
      <c r="M41" s="6">
        <f t="shared" si="6"/>
        <v>2034</v>
      </c>
      <c r="N41" s="32">
        <f t="shared" si="5"/>
        <v>7.5404166666666681</v>
      </c>
    </row>
    <row r="42" spans="1:14" x14ac:dyDescent="0.25">
      <c r="A42" s="4" t="s">
        <v>15</v>
      </c>
      <c r="B42" s="237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0"/>
        <v>2.5459999999999998</v>
      </c>
      <c r="F42" s="24"/>
      <c r="G42" s="8">
        <f t="shared" si="1"/>
        <v>6.4746888535684985E-2</v>
      </c>
      <c r="H42" s="7">
        <f t="shared" si="4"/>
        <v>2.6107468885356848</v>
      </c>
      <c r="I42" s="34">
        <v>1.3998821416819527</v>
      </c>
      <c r="J42" s="34">
        <f t="shared" si="3"/>
        <v>4.0106290302176379</v>
      </c>
      <c r="K42" s="24"/>
      <c r="M42" s="6">
        <f t="shared" si="6"/>
        <v>2035</v>
      </c>
      <c r="N42" s="32">
        <f t="shared" si="5"/>
        <v>7.8854166666666679</v>
      </c>
    </row>
    <row r="43" spans="1:14" x14ac:dyDescent="0.25">
      <c r="A43" s="4" t="s">
        <v>16</v>
      </c>
      <c r="B43" s="237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0"/>
        <v>2.581</v>
      </c>
      <c r="F43" s="24"/>
      <c r="G43" s="8">
        <f t="shared" si="1"/>
        <v>6.5636962366694002E-2</v>
      </c>
      <c r="H43" s="7">
        <f t="shared" si="4"/>
        <v>2.6466369623666939</v>
      </c>
      <c r="I43" s="34">
        <v>1.3998821416819527</v>
      </c>
      <c r="J43" s="34">
        <f t="shared" si="3"/>
        <v>4.046519104048647</v>
      </c>
      <c r="K43" s="24"/>
      <c r="M43" s="6">
        <f t="shared" si="6"/>
        <v>2036</v>
      </c>
      <c r="N43" s="32">
        <f t="shared" si="5"/>
        <v>7.9934166666666675</v>
      </c>
    </row>
    <row r="44" spans="1:14" x14ac:dyDescent="0.25">
      <c r="A44" s="4" t="s">
        <v>17</v>
      </c>
      <c r="B44" s="237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0"/>
        <v>2.6560000000000001</v>
      </c>
      <c r="F44" s="24"/>
      <c r="G44" s="8">
        <f t="shared" si="1"/>
        <v>6.7544263433141918E-2</v>
      </c>
      <c r="H44" s="7">
        <f t="shared" si="4"/>
        <v>2.7235442634331419</v>
      </c>
      <c r="I44" s="34">
        <v>1.3998821416819527</v>
      </c>
      <c r="J44" s="34">
        <f t="shared" si="3"/>
        <v>4.1234264051150946</v>
      </c>
      <c r="K44" s="24"/>
      <c r="M44" s="6">
        <f t="shared" si="6"/>
        <v>2037</v>
      </c>
      <c r="N44" s="32">
        <f t="shared" si="5"/>
        <v>8.6377499999999987</v>
      </c>
    </row>
    <row r="45" spans="1:14" x14ac:dyDescent="0.25">
      <c r="A45" s="4" t="s">
        <v>18</v>
      </c>
      <c r="B45" s="237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0"/>
        <v>2.7530000000000001</v>
      </c>
      <c r="F45" s="24"/>
      <c r="G45" s="8">
        <f t="shared" si="1"/>
        <v>7.0011039479081216E-2</v>
      </c>
      <c r="H45" s="7">
        <f t="shared" si="4"/>
        <v>2.8230110394790815</v>
      </c>
      <c r="I45" s="34">
        <v>1.3998821416819527</v>
      </c>
      <c r="J45" s="34">
        <f t="shared" si="3"/>
        <v>4.2228931811610337</v>
      </c>
      <c r="M45" s="6">
        <f t="shared" si="6"/>
        <v>2038</v>
      </c>
      <c r="N45" s="32">
        <f t="shared" si="5"/>
        <v>9.1522500000000004</v>
      </c>
    </row>
    <row r="46" spans="1:14" x14ac:dyDescent="0.25">
      <c r="A46" s="4" t="s">
        <v>19</v>
      </c>
      <c r="B46" s="237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0"/>
        <v>2.7959999999999998</v>
      </c>
      <c r="F46" s="24"/>
      <c r="G46" s="8">
        <f t="shared" si="1"/>
        <v>7.1104558757177999E-2</v>
      </c>
      <c r="H46" s="7">
        <f t="shared" si="4"/>
        <v>2.8671045587571777</v>
      </c>
      <c r="I46" s="34">
        <v>1.3998821416819527</v>
      </c>
      <c r="J46" s="34">
        <f t="shared" si="3"/>
        <v>4.26698670043913</v>
      </c>
      <c r="M46" s="6">
        <f t="shared" si="6"/>
        <v>2039</v>
      </c>
      <c r="N46" s="32">
        <f t="shared" si="5"/>
        <v>9.2800833333333355</v>
      </c>
    </row>
    <row r="47" spans="1:14" x14ac:dyDescent="0.25">
      <c r="A47" s="4" t="s">
        <v>20</v>
      </c>
      <c r="B47" s="237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0"/>
        <v>2.7629999999999999</v>
      </c>
      <c r="F47" s="24"/>
      <c r="G47" s="8">
        <f t="shared" si="1"/>
        <v>7.0265346287940927E-2</v>
      </c>
      <c r="H47" s="7">
        <f t="shared" si="4"/>
        <v>2.8332653462879409</v>
      </c>
      <c r="I47" s="34">
        <v>1.3998821416819527</v>
      </c>
      <c r="J47" s="34">
        <f t="shared" si="3"/>
        <v>4.2331474879698936</v>
      </c>
      <c r="M47" s="6">
        <f t="shared" si="6"/>
        <v>2040</v>
      </c>
      <c r="N47" s="32">
        <f t="shared" si="5"/>
        <v>9.8464999999999989</v>
      </c>
    </row>
    <row r="48" spans="1:14" x14ac:dyDescent="0.25">
      <c r="A48" s="4" t="s">
        <v>21</v>
      </c>
      <c r="B48" s="237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0"/>
        <v>2.7869999999999999</v>
      </c>
      <c r="F48" s="24"/>
      <c r="G48" s="8">
        <f t="shared" si="1"/>
        <v>7.0875682629204254E-2</v>
      </c>
      <c r="H48" s="7">
        <f t="shared" si="4"/>
        <v>2.8578756826292042</v>
      </c>
      <c r="I48" s="34">
        <v>1.3998821416819527</v>
      </c>
      <c r="J48" s="34">
        <f t="shared" si="3"/>
        <v>4.2577578243111569</v>
      </c>
      <c r="M48" s="6">
        <f t="shared" si="6"/>
        <v>2041</v>
      </c>
      <c r="N48" s="32">
        <f t="shared" si="5"/>
        <v>10.291083333333335</v>
      </c>
    </row>
    <row r="49" spans="1:14" x14ac:dyDescent="0.25">
      <c r="A49" s="4" t="s">
        <v>22</v>
      </c>
      <c r="B49" s="237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0"/>
        <v>2.8929999999999998</v>
      </c>
      <c r="F49" s="24"/>
      <c r="G49" s="8">
        <f t="shared" si="1"/>
        <v>7.3571334803117311E-2</v>
      </c>
      <c r="H49" s="7">
        <f t="shared" si="4"/>
        <v>2.9665713348031173</v>
      </c>
      <c r="I49" s="34">
        <v>1.3998821416819527</v>
      </c>
      <c r="J49" s="34">
        <f t="shared" si="3"/>
        <v>4.36645347648507</v>
      </c>
      <c r="M49" s="6">
        <f t="shared" si="6"/>
        <v>2042</v>
      </c>
      <c r="N49" s="32">
        <f t="shared" si="5"/>
        <v>10.743083333333333</v>
      </c>
    </row>
    <row r="50" spans="1:14" x14ac:dyDescent="0.25">
      <c r="A50" s="4" t="s">
        <v>23</v>
      </c>
      <c r="B50" s="237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0"/>
        <v>3.0489999999999999</v>
      </c>
      <c r="F50" s="24"/>
      <c r="G50" s="8">
        <f t="shared" si="1"/>
        <v>7.7538521021328952E-2</v>
      </c>
      <c r="H50" s="7">
        <f t="shared" si="4"/>
        <v>3.1265385210213288</v>
      </c>
      <c r="I50" s="34">
        <v>1.3998821416819527</v>
      </c>
      <c r="J50" s="34">
        <f t="shared" si="3"/>
        <v>4.5264206627032815</v>
      </c>
      <c r="M50" s="6">
        <f t="shared" si="6"/>
        <v>2043</v>
      </c>
      <c r="N50" s="32">
        <f t="shared" si="5"/>
        <v>11.13875</v>
      </c>
    </row>
    <row r="51" spans="1:14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0"/>
        <v>3.145</v>
      </c>
      <c r="F51" s="24"/>
      <c r="G51" s="8">
        <f t="shared" si="1"/>
        <v>7.9979500761382286E-2</v>
      </c>
      <c r="H51" s="7">
        <f t="shared" si="4"/>
        <v>3.2249795007613824</v>
      </c>
      <c r="I51" s="34">
        <f>FTU!BN158/('ST Burns'!G66)</f>
        <v>1.4115239845499479</v>
      </c>
      <c r="J51" s="34">
        <f t="shared" si="3"/>
        <v>4.6365034853113301</v>
      </c>
      <c r="M51" s="6">
        <f t="shared" si="6"/>
        <v>2044</v>
      </c>
      <c r="N51" s="32">
        <f t="shared" si="5"/>
        <v>11.328916666666666</v>
      </c>
    </row>
    <row r="52" spans="1:14" x14ac:dyDescent="0.25">
      <c r="A52" s="4" t="s">
        <v>13</v>
      </c>
      <c r="B52" s="237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0"/>
        <v>3.1560000000000001</v>
      </c>
      <c r="F52" s="24"/>
      <c r="G52" s="8">
        <f t="shared" si="1"/>
        <v>8.0259238251127976E-2</v>
      </c>
      <c r="H52" s="7">
        <f t="shared" si="4"/>
        <v>3.2362592382511282</v>
      </c>
      <c r="I52" s="34">
        <v>1.4640287523006656</v>
      </c>
      <c r="J52" s="34">
        <f t="shared" si="3"/>
        <v>4.7002879905517938</v>
      </c>
      <c r="M52" s="6">
        <f t="shared" si="6"/>
        <v>2045</v>
      </c>
      <c r="N52" s="32">
        <f t="shared" si="5"/>
        <v>11.948333333333332</v>
      </c>
    </row>
    <row r="53" spans="1:14" x14ac:dyDescent="0.25">
      <c r="A53" s="4" t="s">
        <v>14</v>
      </c>
      <c r="B53" s="237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0"/>
        <v>3.0419999999999998</v>
      </c>
      <c r="F53" s="24"/>
      <c r="G53" s="8">
        <f t="shared" si="1"/>
        <v>7.7360140630127153E-2</v>
      </c>
      <c r="H53" s="7">
        <f t="shared" si="4"/>
        <v>3.119360140630127</v>
      </c>
      <c r="I53" s="34">
        <v>1.4640287523006656</v>
      </c>
      <c r="J53" s="34">
        <f t="shared" si="3"/>
        <v>4.5833888929307927</v>
      </c>
      <c r="M53" s="6">
        <f t="shared" si="6"/>
        <v>2046</v>
      </c>
      <c r="N53" s="32">
        <f t="shared" si="5"/>
        <v>12.574833333333336</v>
      </c>
    </row>
    <row r="54" spans="1:14" x14ac:dyDescent="0.25">
      <c r="A54" s="4" t="s">
        <v>15</v>
      </c>
      <c r="B54" s="237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0"/>
        <v>2.956</v>
      </c>
      <c r="F54" s="24"/>
      <c r="G54" s="8">
        <f t="shared" si="1"/>
        <v>7.5173102073933559E-2</v>
      </c>
      <c r="H54" s="7">
        <f t="shared" si="4"/>
        <v>3.0311731020739336</v>
      </c>
      <c r="I54" s="34">
        <v>1.4640287523006656</v>
      </c>
      <c r="J54" s="34">
        <f t="shared" si="3"/>
        <v>4.4952018543745993</v>
      </c>
      <c r="M54" s="6">
        <f t="shared" si="6"/>
        <v>2047</v>
      </c>
      <c r="N54" s="32">
        <f t="shared" si="5"/>
        <v>13.040249999999999</v>
      </c>
    </row>
    <row r="55" spans="1:14" x14ac:dyDescent="0.25">
      <c r="A55" s="4" t="s">
        <v>16</v>
      </c>
      <c r="B55" s="237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0"/>
        <v>3.012</v>
      </c>
      <c r="F55" s="24"/>
      <c r="G55" s="8">
        <f t="shared" si="1"/>
        <v>7.6597220203547992E-2</v>
      </c>
      <c r="H55" s="7">
        <f t="shared" si="4"/>
        <v>3.0885972202035479</v>
      </c>
      <c r="I55" s="34">
        <v>1.4640287523006656</v>
      </c>
      <c r="J55" s="34">
        <f t="shared" si="3"/>
        <v>4.5526259725042131</v>
      </c>
      <c r="M55" s="6">
        <f t="shared" si="6"/>
        <v>2048</v>
      </c>
      <c r="N55" s="32">
        <f t="shared" si="5"/>
        <v>13.545083333333336</v>
      </c>
    </row>
    <row r="56" spans="1:14" x14ac:dyDescent="0.25">
      <c r="A56" s="4" t="s">
        <v>17</v>
      </c>
      <c r="B56" s="237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0"/>
        <v>3.0939999999999999</v>
      </c>
      <c r="F56" s="24"/>
      <c r="G56" s="8">
        <f t="shared" si="1"/>
        <v>7.8682536036197695E-2</v>
      </c>
      <c r="H56" s="7">
        <f t="shared" si="4"/>
        <v>3.1726825360361977</v>
      </c>
      <c r="I56" s="34">
        <v>1.4640287523006656</v>
      </c>
      <c r="J56" s="34">
        <f t="shared" si="3"/>
        <v>4.6367112883368637</v>
      </c>
      <c r="M56" s="6">
        <f t="shared" si="6"/>
        <v>2049</v>
      </c>
      <c r="N56" s="32">
        <f t="shared" si="5"/>
        <v>13.897999999999998</v>
      </c>
    </row>
    <row r="57" spans="1:14" x14ac:dyDescent="0.25">
      <c r="A57" s="4" t="s">
        <v>18</v>
      </c>
      <c r="B57" s="237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0"/>
        <v>3.242</v>
      </c>
      <c r="F57" s="24"/>
      <c r="G57" s="8">
        <f t="shared" si="1"/>
        <v>8.244627680732157E-2</v>
      </c>
      <c r="H57" s="7">
        <f t="shared" si="4"/>
        <v>3.3244462768073215</v>
      </c>
      <c r="I57" s="34">
        <v>1.4640287523006656</v>
      </c>
      <c r="J57" s="34">
        <f t="shared" si="3"/>
        <v>4.7884750291079872</v>
      </c>
      <c r="M57" s="6">
        <f t="shared" si="6"/>
        <v>2050</v>
      </c>
      <c r="N57" s="32">
        <f t="shared" si="5"/>
        <v>14.217833333333333</v>
      </c>
    </row>
    <row r="58" spans="1:14" x14ac:dyDescent="0.25">
      <c r="A58" s="4" t="s">
        <v>19</v>
      </c>
      <c r="B58" s="237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0"/>
        <v>3.2949999999999999</v>
      </c>
      <c r="F58" s="24"/>
      <c r="G58" s="8">
        <f t="shared" si="1"/>
        <v>8.3794102894278091E-2</v>
      </c>
      <c r="H58" s="7">
        <f t="shared" si="4"/>
        <v>3.3787941028942781</v>
      </c>
      <c r="I58" s="34">
        <v>1.4640287523006656</v>
      </c>
      <c r="J58" s="34">
        <f t="shared" si="3"/>
        <v>4.8428228551949442</v>
      </c>
    </row>
    <row r="59" spans="1:14" x14ac:dyDescent="0.25">
      <c r="A59" s="4" t="s">
        <v>20</v>
      </c>
      <c r="B59" s="237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0"/>
        <v>3.2429999999999999</v>
      </c>
      <c r="F59" s="24"/>
      <c r="G59" s="8">
        <f t="shared" si="1"/>
        <v>8.2471707488207549E-2</v>
      </c>
      <c r="H59" s="7">
        <f t="shared" si="4"/>
        <v>3.3254717074882074</v>
      </c>
      <c r="I59" s="34">
        <v>1.4640287523006656</v>
      </c>
      <c r="J59" s="34">
        <f t="shared" si="3"/>
        <v>4.7895004597888731</v>
      </c>
    </row>
    <row r="60" spans="1:14" x14ac:dyDescent="0.25">
      <c r="A60" s="4" t="s">
        <v>21</v>
      </c>
      <c r="B60" s="237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0"/>
        <v>3.2480000000000002</v>
      </c>
      <c r="F60" s="24"/>
      <c r="G60" s="8">
        <f t="shared" si="1"/>
        <v>8.2598860892637418E-2</v>
      </c>
      <c r="H60" s="7">
        <f t="shared" si="4"/>
        <v>3.3305988608926378</v>
      </c>
      <c r="I60" s="34">
        <v>1.4640287523006656</v>
      </c>
      <c r="J60" s="34">
        <f t="shared" si="3"/>
        <v>4.7946276131933034</v>
      </c>
    </row>
    <row r="61" spans="1:14" x14ac:dyDescent="0.25">
      <c r="A61" s="4" t="s">
        <v>22</v>
      </c>
      <c r="B61" s="237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0"/>
        <v>3.46</v>
      </c>
      <c r="F61" s="24"/>
      <c r="G61" s="8">
        <f t="shared" si="1"/>
        <v>8.7990165240463492E-2</v>
      </c>
      <c r="H61" s="7">
        <f t="shared" si="4"/>
        <v>3.5479901652404635</v>
      </c>
      <c r="I61" s="34">
        <v>1.4640287523006656</v>
      </c>
      <c r="J61" s="34">
        <f t="shared" si="3"/>
        <v>5.0120189175411287</v>
      </c>
    </row>
    <row r="62" spans="1:14" x14ac:dyDescent="0.25">
      <c r="A62" s="4" t="s">
        <v>23</v>
      </c>
      <c r="B62" s="237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0"/>
        <v>3.5670000000000002</v>
      </c>
      <c r="F62" s="24"/>
      <c r="G62" s="8">
        <f t="shared" si="1"/>
        <v>9.0711248095262514E-2</v>
      </c>
      <c r="H62" s="7">
        <f t="shared" si="4"/>
        <v>3.6577112480952625</v>
      </c>
      <c r="I62" s="34">
        <v>1.4640287523006656</v>
      </c>
      <c r="J62" s="34">
        <f t="shared" si="3"/>
        <v>5.1217400003959277</v>
      </c>
    </row>
    <row r="63" spans="1:14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si="0"/>
        <v>3.6659999999999999</v>
      </c>
      <c r="F63" s="24"/>
      <c r="G63" s="8">
        <f t="shared" si="1"/>
        <v>9.322887636234875E-2</v>
      </c>
      <c r="H63" s="7">
        <f t="shared" si="4"/>
        <v>3.7592288763623487</v>
      </c>
      <c r="I63" s="34">
        <f>FTU!BN171/('LT Burns'!AX31)</f>
        <v>1.3659222935118249</v>
      </c>
      <c r="J63" s="34">
        <f t="shared" si="3"/>
        <v>5.1251511698741741</v>
      </c>
    </row>
    <row r="64" spans="1:14" x14ac:dyDescent="0.25">
      <c r="A64" s="4" t="s">
        <v>13</v>
      </c>
      <c r="B64" s="237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ref="E64:E127" si="7">ROUND(C64+D64,3)</f>
        <v>3.681</v>
      </c>
      <c r="F64" s="24"/>
      <c r="G64" s="8">
        <f t="shared" si="1"/>
        <v>9.3610336575638345E-2</v>
      </c>
      <c r="H64" s="7">
        <f t="shared" si="4"/>
        <v>3.7746103365756385</v>
      </c>
      <c r="I64" s="34">
        <v>1.3659222935118249</v>
      </c>
      <c r="J64" s="34">
        <f t="shared" si="3"/>
        <v>5.1405326300874634</v>
      </c>
    </row>
    <row r="65" spans="1:10" x14ac:dyDescent="0.25">
      <c r="A65" s="4" t="s">
        <v>14</v>
      </c>
      <c r="B65" s="237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7"/>
        <v>3.6160000000000001</v>
      </c>
      <c r="F65" s="24"/>
      <c r="G65" s="8">
        <f t="shared" si="1"/>
        <v>9.1957342318050153E-2</v>
      </c>
      <c r="H65" s="7">
        <f t="shared" si="4"/>
        <v>3.7079573423180503</v>
      </c>
      <c r="I65" s="34">
        <v>1.3659222935118249</v>
      </c>
      <c r="J65" s="34">
        <f t="shared" si="3"/>
        <v>5.0738796358298757</v>
      </c>
    </row>
    <row r="66" spans="1:10" x14ac:dyDescent="0.25">
      <c r="A66" s="4" t="s">
        <v>15</v>
      </c>
      <c r="B66" s="237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7"/>
        <v>3.585</v>
      </c>
      <c r="F66" s="24"/>
      <c r="G66" s="8">
        <f t="shared" si="1"/>
        <v>9.1168991210585013E-2</v>
      </c>
      <c r="H66" s="7">
        <f t="shared" si="4"/>
        <v>3.6761689912105848</v>
      </c>
      <c r="I66" s="34">
        <v>1.3659222935118249</v>
      </c>
      <c r="J66" s="34">
        <f t="shared" si="3"/>
        <v>5.0420912847224102</v>
      </c>
    </row>
    <row r="67" spans="1:10" x14ac:dyDescent="0.25">
      <c r="A67" s="4" t="s">
        <v>16</v>
      </c>
      <c r="B67" s="237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7"/>
        <v>3.6320000000000001</v>
      </c>
      <c r="F67" s="24"/>
      <c r="G67" s="8">
        <f t="shared" ref="G67:G130" si="8">(E67/$N$6)*$N$5+($N$7*$N$8^(B67-$N$4))</f>
        <v>9.2364233212225699E-2</v>
      </c>
      <c r="H67" s="7">
        <f t="shared" si="4"/>
        <v>3.724364233212226</v>
      </c>
      <c r="I67" s="34">
        <v>1.3659222935118249</v>
      </c>
      <c r="J67" s="34">
        <f t="shared" ref="J67:J130" si="9">+H67+I67</f>
        <v>5.0902865267240509</v>
      </c>
    </row>
    <row r="68" spans="1:10" x14ac:dyDescent="0.25">
      <c r="A68" s="4" t="s">
        <v>17</v>
      </c>
      <c r="B68" s="237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7"/>
        <v>3.73</v>
      </c>
      <c r="F68" s="24"/>
      <c r="G68" s="8">
        <f t="shared" si="8"/>
        <v>9.4856439939050977E-2</v>
      </c>
      <c r="H68" s="7">
        <f t="shared" si="4"/>
        <v>3.824856439939051</v>
      </c>
      <c r="I68" s="34">
        <v>1.3659222935118249</v>
      </c>
      <c r="J68" s="34">
        <f t="shared" si="9"/>
        <v>5.1907787334508759</v>
      </c>
    </row>
    <row r="69" spans="1:10" x14ac:dyDescent="0.25">
      <c r="A69" s="4" t="s">
        <v>18</v>
      </c>
      <c r="B69" s="237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7"/>
        <v>3.883</v>
      </c>
      <c r="F69" s="24"/>
      <c r="G69" s="8">
        <f t="shared" si="8"/>
        <v>9.8747334114604707E-2</v>
      </c>
      <c r="H69" s="7">
        <f t="shared" si="4"/>
        <v>3.9817473341146048</v>
      </c>
      <c r="I69" s="34">
        <v>1.3659222935118249</v>
      </c>
      <c r="J69" s="34">
        <f t="shared" si="9"/>
        <v>5.3476696276264297</v>
      </c>
    </row>
    <row r="70" spans="1:10" x14ac:dyDescent="0.25">
      <c r="A70" s="4" t="s">
        <v>19</v>
      </c>
      <c r="B70" s="237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7"/>
        <v>3.9169999999999998</v>
      </c>
      <c r="F70" s="24"/>
      <c r="G70" s="8">
        <f t="shared" si="8"/>
        <v>9.9611977264727744E-2</v>
      </c>
      <c r="H70" s="7">
        <f t="shared" si="4"/>
        <v>4.016611977264728</v>
      </c>
      <c r="I70" s="34">
        <v>1.3659222935118249</v>
      </c>
      <c r="J70" s="34">
        <f t="shared" si="9"/>
        <v>5.3825342707765529</v>
      </c>
    </row>
    <row r="71" spans="1:10" x14ac:dyDescent="0.25">
      <c r="A71" s="4" t="s">
        <v>20</v>
      </c>
      <c r="B71" s="237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7"/>
        <v>3.8490000000000002</v>
      </c>
      <c r="F71" s="24"/>
      <c r="G71" s="8">
        <f t="shared" si="8"/>
        <v>9.7882690964481656E-2</v>
      </c>
      <c r="H71" s="7">
        <f t="shared" si="4"/>
        <v>3.9468826909644816</v>
      </c>
      <c r="I71" s="34">
        <v>1.3659222935118249</v>
      </c>
      <c r="J71" s="34">
        <f t="shared" si="9"/>
        <v>5.3128049844763066</v>
      </c>
    </row>
    <row r="72" spans="1:10" x14ac:dyDescent="0.25">
      <c r="A72" s="4" t="s">
        <v>21</v>
      </c>
      <c r="B72" s="237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7"/>
        <v>3.8149999999999999</v>
      </c>
      <c r="F72" s="24"/>
      <c r="G72" s="8">
        <f t="shared" si="8"/>
        <v>9.7018047814358604E-2</v>
      </c>
      <c r="H72" s="7">
        <f t="shared" si="4"/>
        <v>3.9120180478143585</v>
      </c>
      <c r="I72" s="34">
        <v>1.3659222935118249</v>
      </c>
      <c r="J72" s="34">
        <f t="shared" si="9"/>
        <v>5.2779403413261834</v>
      </c>
    </row>
    <row r="73" spans="1:10" x14ac:dyDescent="0.25">
      <c r="A73" s="4" t="s">
        <v>22</v>
      </c>
      <c r="B73" s="237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7"/>
        <v>3.976</v>
      </c>
      <c r="F73" s="24"/>
      <c r="G73" s="8">
        <f t="shared" si="8"/>
        <v>0.1011123874370001</v>
      </c>
      <c r="H73" s="7">
        <f t="shared" si="4"/>
        <v>4.0771123874370003</v>
      </c>
      <c r="I73" s="34">
        <v>1.3659222935118249</v>
      </c>
      <c r="J73" s="34">
        <f t="shared" si="9"/>
        <v>5.4430346809488253</v>
      </c>
    </row>
    <row r="74" spans="1:10" x14ac:dyDescent="0.25">
      <c r="A74" s="4" t="s">
        <v>23</v>
      </c>
      <c r="B74" s="237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7"/>
        <v>4.133</v>
      </c>
      <c r="F74" s="24"/>
      <c r="G74" s="8">
        <f t="shared" si="8"/>
        <v>0.10510500433609772</v>
      </c>
      <c r="H74" s="7">
        <f t="shared" si="4"/>
        <v>4.2381050043360977</v>
      </c>
      <c r="I74" s="34">
        <v>1.3659222935118249</v>
      </c>
      <c r="J74" s="34">
        <f t="shared" si="9"/>
        <v>5.6040272978479226</v>
      </c>
    </row>
    <row r="75" spans="1:10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7"/>
        <v>4.1959999999999997</v>
      </c>
      <c r="F75" s="24"/>
      <c r="G75" s="8">
        <f t="shared" si="8"/>
        <v>0.10670713700339832</v>
      </c>
      <c r="H75" s="7">
        <f t="shared" si="4"/>
        <v>4.3027071370033978</v>
      </c>
      <c r="I75" s="34">
        <f>FTU!BN184/('LT Burns'!BK31)</f>
        <v>1.442536242808117</v>
      </c>
      <c r="J75" s="34">
        <f t="shared" si="9"/>
        <v>5.745243379811515</v>
      </c>
    </row>
    <row r="76" spans="1:10" x14ac:dyDescent="0.25">
      <c r="A76" s="4" t="s">
        <v>13</v>
      </c>
      <c r="B76" s="237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7"/>
        <v>4.2160000000000002</v>
      </c>
      <c r="F76" s="24"/>
      <c r="G76" s="8">
        <f t="shared" si="8"/>
        <v>0.10721575062111779</v>
      </c>
      <c r="H76" s="7">
        <f t="shared" si="4"/>
        <v>4.3232157506211184</v>
      </c>
      <c r="I76" s="34">
        <v>1.442536242808117</v>
      </c>
      <c r="J76" s="34">
        <f t="shared" si="9"/>
        <v>5.7657519934292356</v>
      </c>
    </row>
    <row r="77" spans="1:10" x14ac:dyDescent="0.25">
      <c r="A77" s="4" t="s">
        <v>14</v>
      </c>
      <c r="B77" s="237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7"/>
        <v>4.0830000000000002</v>
      </c>
      <c r="F77" s="24"/>
      <c r="G77" s="8">
        <f t="shared" si="8"/>
        <v>0.10383347006328349</v>
      </c>
      <c r="H77" s="7">
        <f t="shared" si="4"/>
        <v>4.1868334700632834</v>
      </c>
      <c r="I77" s="34">
        <v>1.442536242808117</v>
      </c>
      <c r="J77" s="34">
        <f t="shared" si="9"/>
        <v>5.6293697128714006</v>
      </c>
    </row>
    <row r="78" spans="1:10" x14ac:dyDescent="0.25">
      <c r="A78" s="4" t="s">
        <v>15</v>
      </c>
      <c r="B78" s="237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si="7"/>
        <v>4.0129999999999999</v>
      </c>
      <c r="F78" s="24"/>
      <c r="G78" s="8">
        <f t="shared" si="8"/>
        <v>0.10205332240126544</v>
      </c>
      <c r="H78" s="7">
        <f t="shared" ref="H78:H141" si="10">+E78+G78</f>
        <v>4.1150533224012653</v>
      </c>
      <c r="I78" s="34">
        <v>1.442536242808117</v>
      </c>
      <c r="J78" s="34">
        <f t="shared" si="9"/>
        <v>5.5575895652093825</v>
      </c>
    </row>
    <row r="79" spans="1:10" x14ac:dyDescent="0.25">
      <c r="A79" s="4" t="s">
        <v>16</v>
      </c>
      <c r="B79" s="237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7"/>
        <v>4.0629999999999997</v>
      </c>
      <c r="F79" s="24"/>
      <c r="G79" s="8">
        <f t="shared" si="8"/>
        <v>0.10332485644556404</v>
      </c>
      <c r="H79" s="7">
        <f t="shared" si="10"/>
        <v>4.1663248564455637</v>
      </c>
      <c r="I79" s="34">
        <v>1.442536242808117</v>
      </c>
      <c r="J79" s="34">
        <f t="shared" si="9"/>
        <v>5.6088610992536809</v>
      </c>
    </row>
    <row r="80" spans="1:10" x14ac:dyDescent="0.25">
      <c r="A80" s="4" t="s">
        <v>17</v>
      </c>
      <c r="B80" s="237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7"/>
        <v>4.1310000000000002</v>
      </c>
      <c r="F80" s="24"/>
      <c r="G80" s="8">
        <f t="shared" si="8"/>
        <v>0.10505414274581017</v>
      </c>
      <c r="H80" s="7">
        <f t="shared" si="10"/>
        <v>4.23605414274581</v>
      </c>
      <c r="I80" s="34">
        <v>1.442536242808117</v>
      </c>
      <c r="J80" s="34">
        <f t="shared" si="9"/>
        <v>5.6785903855539273</v>
      </c>
    </row>
    <row r="81" spans="1:10" x14ac:dyDescent="0.25">
      <c r="A81" s="4" t="s">
        <v>18</v>
      </c>
      <c r="B81" s="237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7"/>
        <v>4.37</v>
      </c>
      <c r="F81" s="24"/>
      <c r="G81" s="8">
        <f t="shared" si="8"/>
        <v>0.11113207547755749</v>
      </c>
      <c r="H81" s="7">
        <f t="shared" si="10"/>
        <v>4.4811320754775572</v>
      </c>
      <c r="I81" s="34">
        <v>1.442536242808117</v>
      </c>
      <c r="J81" s="34">
        <f t="shared" si="9"/>
        <v>5.9236683182856744</v>
      </c>
    </row>
    <row r="82" spans="1:10" x14ac:dyDescent="0.25">
      <c r="A82" s="4" t="s">
        <v>19</v>
      </c>
      <c r="B82" s="237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7"/>
        <v>4.4039999999999999</v>
      </c>
      <c r="F82" s="24"/>
      <c r="G82" s="8">
        <f t="shared" si="8"/>
        <v>0.11199671862768053</v>
      </c>
      <c r="H82" s="7">
        <f t="shared" si="10"/>
        <v>4.5159967186276804</v>
      </c>
      <c r="I82" s="34">
        <v>1.442536242808117</v>
      </c>
      <c r="J82" s="34">
        <f t="shared" si="9"/>
        <v>5.9585329614357976</v>
      </c>
    </row>
    <row r="83" spans="1:10" x14ac:dyDescent="0.25">
      <c r="A83" s="4" t="s">
        <v>20</v>
      </c>
      <c r="B83" s="237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si="7"/>
        <v>3.9990000000000001</v>
      </c>
      <c r="F83" s="24"/>
      <c r="G83" s="8">
        <f t="shared" si="8"/>
        <v>0.10169729286886182</v>
      </c>
      <c r="H83" s="7">
        <f t="shared" si="10"/>
        <v>4.1006972928688619</v>
      </c>
      <c r="I83" s="34">
        <v>1.442536242808117</v>
      </c>
      <c r="J83" s="34">
        <f t="shared" si="9"/>
        <v>5.5432335356769791</v>
      </c>
    </row>
    <row r="84" spans="1:10" x14ac:dyDescent="0.25">
      <c r="A84" s="4" t="s">
        <v>21</v>
      </c>
      <c r="B84" s="237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7"/>
        <v>3.9660000000000002</v>
      </c>
      <c r="F84" s="24"/>
      <c r="G84" s="8">
        <f t="shared" si="8"/>
        <v>0.10085808039962477</v>
      </c>
      <c r="H84" s="7">
        <f t="shared" si="10"/>
        <v>4.0668580803996246</v>
      </c>
      <c r="I84" s="34">
        <v>1.442536242808117</v>
      </c>
      <c r="J84" s="34">
        <f t="shared" si="9"/>
        <v>5.5093943232077418</v>
      </c>
    </row>
    <row r="85" spans="1:10" x14ac:dyDescent="0.25">
      <c r="A85" s="4" t="s">
        <v>22</v>
      </c>
      <c r="B85" s="237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7"/>
        <v>4.08</v>
      </c>
      <c r="F85" s="24"/>
      <c r="G85" s="8">
        <f t="shared" si="8"/>
        <v>0.10375717802062558</v>
      </c>
      <c r="H85" s="7">
        <f t="shared" si="10"/>
        <v>4.1837571780206257</v>
      </c>
      <c r="I85" s="34">
        <v>1.442536242808117</v>
      </c>
      <c r="J85" s="34">
        <f t="shared" si="9"/>
        <v>5.626293420828743</v>
      </c>
    </row>
    <row r="86" spans="1:10" x14ac:dyDescent="0.25">
      <c r="A86" s="4" t="s">
        <v>23</v>
      </c>
      <c r="B86" s="237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7"/>
        <v>4.282</v>
      </c>
      <c r="F86" s="24"/>
      <c r="G86" s="8">
        <f t="shared" si="8"/>
        <v>0.10889417555959194</v>
      </c>
      <c r="H86" s="7">
        <f t="shared" si="10"/>
        <v>4.390894175559592</v>
      </c>
      <c r="I86" s="34">
        <v>1.442536242808117</v>
      </c>
      <c r="J86" s="34">
        <f t="shared" si="9"/>
        <v>5.8334304183677093</v>
      </c>
    </row>
    <row r="87" spans="1:10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7"/>
        <v>4.5430000000000001</v>
      </c>
      <c r="F87" s="24"/>
      <c r="G87" s="8">
        <f t="shared" si="8"/>
        <v>0.11553158326511777</v>
      </c>
      <c r="H87" s="7">
        <f t="shared" si="10"/>
        <v>4.658531583265118</v>
      </c>
      <c r="I87" s="34">
        <f>FTU!BN197/('LT Burns'!BX31)</f>
        <v>1.4417502033761009</v>
      </c>
      <c r="J87" s="34">
        <f t="shared" si="9"/>
        <v>6.1002817866412187</v>
      </c>
    </row>
    <row r="88" spans="1:10" x14ac:dyDescent="0.25">
      <c r="A88" s="4" t="s">
        <v>13</v>
      </c>
      <c r="B88" s="237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7"/>
        <v>4.5640000000000001</v>
      </c>
      <c r="F88" s="24"/>
      <c r="G88" s="8">
        <f t="shared" si="8"/>
        <v>0.11606562756372318</v>
      </c>
      <c r="H88" s="7">
        <f t="shared" si="10"/>
        <v>4.6800656275637236</v>
      </c>
      <c r="I88" s="34">
        <v>1.4417502033761009</v>
      </c>
      <c r="J88" s="34">
        <f t="shared" si="9"/>
        <v>6.1218158309398243</v>
      </c>
    </row>
    <row r="89" spans="1:10" x14ac:dyDescent="0.25">
      <c r="A89" s="4" t="s">
        <v>14</v>
      </c>
      <c r="B89" s="237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7"/>
        <v>4.4009999999999998</v>
      </c>
      <c r="F89" s="24"/>
      <c r="G89" s="8">
        <f t="shared" si="8"/>
        <v>0.11192042657930973</v>
      </c>
      <c r="H89" s="7">
        <f t="shared" si="10"/>
        <v>4.5129204265793099</v>
      </c>
      <c r="I89" s="34">
        <v>1.4417502033761009</v>
      </c>
      <c r="J89" s="34">
        <f t="shared" si="9"/>
        <v>5.9546706299554106</v>
      </c>
    </row>
    <row r="90" spans="1:10" x14ac:dyDescent="0.25">
      <c r="A90" s="4" t="s">
        <v>15</v>
      </c>
      <c r="B90" s="237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7"/>
        <v>4.3280000000000003</v>
      </c>
      <c r="F90" s="24"/>
      <c r="G90" s="8">
        <f t="shared" si="8"/>
        <v>0.11006398687463377</v>
      </c>
      <c r="H90" s="7">
        <f t="shared" si="10"/>
        <v>4.4380639868746341</v>
      </c>
      <c r="I90" s="34">
        <v>1.4417502033761009</v>
      </c>
      <c r="J90" s="34">
        <f t="shared" si="9"/>
        <v>5.8798141902507348</v>
      </c>
    </row>
    <row r="91" spans="1:10" x14ac:dyDescent="0.25">
      <c r="A91" s="4" t="s">
        <v>16</v>
      </c>
      <c r="B91" s="237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7"/>
        <v>4.3780000000000001</v>
      </c>
      <c r="F91" s="24"/>
      <c r="G91" s="8">
        <f t="shared" si="8"/>
        <v>0.11133552091893237</v>
      </c>
      <c r="H91" s="7">
        <f t="shared" si="10"/>
        <v>4.4893355209189325</v>
      </c>
      <c r="I91" s="34">
        <v>1.4417502033761009</v>
      </c>
      <c r="J91" s="34">
        <f t="shared" si="9"/>
        <v>5.9310857242950332</v>
      </c>
    </row>
    <row r="92" spans="1:10" x14ac:dyDescent="0.25">
      <c r="A92" s="4" t="s">
        <v>17</v>
      </c>
      <c r="B92" s="237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7"/>
        <v>4.4710000000000001</v>
      </c>
      <c r="F92" s="24"/>
      <c r="G92" s="8">
        <f t="shared" si="8"/>
        <v>0.11370057424132778</v>
      </c>
      <c r="H92" s="7">
        <f t="shared" si="10"/>
        <v>4.584700574241328</v>
      </c>
      <c r="I92" s="34">
        <v>1.4417502033761009</v>
      </c>
      <c r="J92" s="34">
        <f t="shared" si="9"/>
        <v>6.0264507776174288</v>
      </c>
    </row>
    <row r="93" spans="1:10" x14ac:dyDescent="0.25">
      <c r="A93" s="4" t="s">
        <v>18</v>
      </c>
      <c r="B93" s="237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7"/>
        <v>4.806</v>
      </c>
      <c r="F93" s="24"/>
      <c r="G93" s="8">
        <f t="shared" si="8"/>
        <v>0.12221985233812843</v>
      </c>
      <c r="H93" s="7">
        <f t="shared" si="10"/>
        <v>4.9282198523381284</v>
      </c>
      <c r="I93" s="34">
        <v>1.4417502033761009</v>
      </c>
      <c r="J93" s="34">
        <f t="shared" si="9"/>
        <v>6.3699700557142291</v>
      </c>
    </row>
    <row r="94" spans="1:10" x14ac:dyDescent="0.25">
      <c r="A94" s="4" t="s">
        <v>19</v>
      </c>
      <c r="B94" s="237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7"/>
        <v>4.8449999999999998</v>
      </c>
      <c r="F94" s="24"/>
      <c r="G94" s="8">
        <f t="shared" si="8"/>
        <v>0.12321164889268134</v>
      </c>
      <c r="H94" s="7">
        <f t="shared" si="10"/>
        <v>4.9682116488926811</v>
      </c>
      <c r="I94" s="34">
        <v>1.4417502033761009</v>
      </c>
      <c r="J94" s="34">
        <f t="shared" si="9"/>
        <v>6.4099618522687818</v>
      </c>
    </row>
    <row r="95" spans="1:10" x14ac:dyDescent="0.25">
      <c r="A95" s="4" t="s">
        <v>20</v>
      </c>
      <c r="B95" s="237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7"/>
        <v>4.6210000000000004</v>
      </c>
      <c r="F95" s="24"/>
      <c r="G95" s="8">
        <f t="shared" si="8"/>
        <v>0.1175151763742236</v>
      </c>
      <c r="H95" s="7">
        <f t="shared" si="10"/>
        <v>4.7385151763742241</v>
      </c>
      <c r="I95" s="34">
        <v>1.4417502033761009</v>
      </c>
      <c r="J95" s="34">
        <f t="shared" si="9"/>
        <v>6.1802653797503249</v>
      </c>
    </row>
    <row r="96" spans="1:10" x14ac:dyDescent="0.25">
      <c r="A96" s="4" t="s">
        <v>21</v>
      </c>
      <c r="B96" s="237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7"/>
        <v>4.5430000000000001</v>
      </c>
      <c r="F96" s="24"/>
      <c r="G96" s="8">
        <f t="shared" si="8"/>
        <v>0.11553158326511777</v>
      </c>
      <c r="H96" s="7">
        <f t="shared" si="10"/>
        <v>4.658531583265118</v>
      </c>
      <c r="I96" s="34">
        <v>1.4417502033761009</v>
      </c>
      <c r="J96" s="34">
        <f t="shared" si="9"/>
        <v>6.1002817866412187</v>
      </c>
    </row>
    <row r="97" spans="1:10" x14ac:dyDescent="0.25">
      <c r="A97" s="4" t="s">
        <v>22</v>
      </c>
      <c r="B97" s="237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7"/>
        <v>4.6219999999999999</v>
      </c>
      <c r="F97" s="24"/>
      <c r="G97" s="8">
        <f t="shared" si="8"/>
        <v>0.11754060705510957</v>
      </c>
      <c r="H97" s="7">
        <f t="shared" si="10"/>
        <v>4.7395406070551092</v>
      </c>
      <c r="I97" s="34">
        <v>1.4417502033761009</v>
      </c>
      <c r="J97" s="34">
        <f t="shared" si="9"/>
        <v>6.1812908104312099</v>
      </c>
    </row>
    <row r="98" spans="1:10" x14ac:dyDescent="0.25">
      <c r="A98" s="4" t="s">
        <v>23</v>
      </c>
      <c r="B98" s="237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7"/>
        <v>4.8390000000000004</v>
      </c>
      <c r="F98" s="24"/>
      <c r="G98" s="8">
        <f t="shared" si="8"/>
        <v>0.12305906480736553</v>
      </c>
      <c r="H98" s="7">
        <f t="shared" si="10"/>
        <v>4.9620590648073657</v>
      </c>
      <c r="I98" s="34">
        <v>1.4417502033761009</v>
      </c>
      <c r="J98" s="34">
        <f t="shared" si="9"/>
        <v>6.4038092681834664</v>
      </c>
    </row>
    <row r="99" spans="1:10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7"/>
        <v>4.9950000000000001</v>
      </c>
      <c r="F99" s="24"/>
      <c r="G99" s="8">
        <f t="shared" si="8"/>
        <v>0.12702625102543433</v>
      </c>
      <c r="H99" s="7">
        <f t="shared" si="10"/>
        <v>5.1220262510254342</v>
      </c>
      <c r="I99" s="34">
        <f>FTU!BN210/('LT Burns'!CK31)</f>
        <v>1.4486738049507548</v>
      </c>
      <c r="J99" s="34">
        <f t="shared" si="9"/>
        <v>6.5707000559761894</v>
      </c>
    </row>
    <row r="100" spans="1:10" x14ac:dyDescent="0.25">
      <c r="A100" s="4" t="s">
        <v>13</v>
      </c>
      <c r="B100" s="237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7"/>
        <v>5.0209999999999999</v>
      </c>
      <c r="F100" s="24"/>
      <c r="G100" s="8">
        <f t="shared" si="8"/>
        <v>0.1276874487284696</v>
      </c>
      <c r="H100" s="7">
        <f t="shared" si="10"/>
        <v>5.1486874487284693</v>
      </c>
      <c r="I100" s="34">
        <v>1.4486738049507548</v>
      </c>
      <c r="J100" s="34">
        <f t="shared" si="9"/>
        <v>6.5973612536792245</v>
      </c>
    </row>
    <row r="101" spans="1:10" x14ac:dyDescent="0.25">
      <c r="A101" s="4" t="s">
        <v>14</v>
      </c>
      <c r="B101" s="237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7"/>
        <v>4.883</v>
      </c>
      <c r="F101" s="24"/>
      <c r="G101" s="8">
        <f t="shared" si="8"/>
        <v>0.12417801476620548</v>
      </c>
      <c r="H101" s="7">
        <f t="shared" si="10"/>
        <v>5.0071780147662057</v>
      </c>
      <c r="I101" s="34">
        <v>1.4486738049507548</v>
      </c>
      <c r="J101" s="34">
        <f t="shared" si="9"/>
        <v>6.4558518197169601</v>
      </c>
    </row>
    <row r="102" spans="1:10" x14ac:dyDescent="0.25">
      <c r="A102" s="4" t="s">
        <v>15</v>
      </c>
      <c r="B102" s="237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7"/>
        <v>4.71</v>
      </c>
      <c r="F102" s="24"/>
      <c r="G102" s="8">
        <f t="shared" si="8"/>
        <v>0.11977850697293228</v>
      </c>
      <c r="H102" s="7">
        <f t="shared" si="10"/>
        <v>4.8297785069729322</v>
      </c>
      <c r="I102" s="34">
        <v>1.4486738049507548</v>
      </c>
      <c r="J102" s="34">
        <f t="shared" si="9"/>
        <v>6.2784523119236866</v>
      </c>
    </row>
    <row r="103" spans="1:10" x14ac:dyDescent="0.25">
      <c r="A103" s="4" t="s">
        <v>16</v>
      </c>
      <c r="B103" s="237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7"/>
        <v>4.7610000000000001</v>
      </c>
      <c r="F103" s="24"/>
      <c r="G103" s="8">
        <f t="shared" si="8"/>
        <v>0.12107547169811689</v>
      </c>
      <c r="H103" s="7">
        <f t="shared" si="10"/>
        <v>4.8820754716981174</v>
      </c>
      <c r="I103" s="34">
        <v>1.4486738049507548</v>
      </c>
      <c r="J103" s="34">
        <f t="shared" si="9"/>
        <v>6.3307492766488718</v>
      </c>
    </row>
    <row r="104" spans="1:10" x14ac:dyDescent="0.25">
      <c r="A104" s="4" t="s">
        <v>17</v>
      </c>
      <c r="B104" s="237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7"/>
        <v>4.88</v>
      </c>
      <c r="F104" s="24"/>
      <c r="G104" s="8">
        <f t="shared" si="8"/>
        <v>0.12410172272354754</v>
      </c>
      <c r="H104" s="7">
        <f t="shared" si="10"/>
        <v>5.0041017227235471</v>
      </c>
      <c r="I104" s="34">
        <v>1.4486738049507548</v>
      </c>
      <c r="J104" s="34">
        <f t="shared" si="9"/>
        <v>6.4527755276743015</v>
      </c>
    </row>
    <row r="105" spans="1:10" x14ac:dyDescent="0.25">
      <c r="A105" s="4" t="s">
        <v>18</v>
      </c>
      <c r="B105" s="237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7"/>
        <v>5.2729999999999997</v>
      </c>
      <c r="F105" s="24"/>
      <c r="G105" s="8">
        <f t="shared" si="8"/>
        <v>0.13409598031173459</v>
      </c>
      <c r="H105" s="7">
        <f t="shared" si="10"/>
        <v>5.407095980311734</v>
      </c>
      <c r="I105" s="34">
        <v>1.4486738049507548</v>
      </c>
      <c r="J105" s="34">
        <f t="shared" si="9"/>
        <v>6.8557697852624884</v>
      </c>
    </row>
    <row r="106" spans="1:10" x14ac:dyDescent="0.25">
      <c r="A106" s="4" t="s">
        <v>19</v>
      </c>
      <c r="B106" s="237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7"/>
        <v>5.3129999999999997</v>
      </c>
      <c r="F106" s="24"/>
      <c r="G106" s="8">
        <f t="shared" si="8"/>
        <v>0.13511320754717346</v>
      </c>
      <c r="H106" s="7">
        <f t="shared" si="10"/>
        <v>5.4481132075471734</v>
      </c>
      <c r="I106" s="34">
        <v>1.4486738049507548</v>
      </c>
      <c r="J106" s="34">
        <f t="shared" si="9"/>
        <v>6.8967870124979278</v>
      </c>
    </row>
    <row r="107" spans="1:10" x14ac:dyDescent="0.25">
      <c r="A107" s="4" t="s">
        <v>20</v>
      </c>
      <c r="B107" s="237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7"/>
        <v>5.22</v>
      </c>
      <c r="F107" s="24"/>
      <c r="G107" s="8">
        <f t="shared" si="8"/>
        <v>0.13274815422477806</v>
      </c>
      <c r="H107" s="7">
        <f t="shared" si="10"/>
        <v>5.3527481542247779</v>
      </c>
      <c r="I107" s="34">
        <v>1.4486738049507548</v>
      </c>
      <c r="J107" s="34">
        <f t="shared" si="9"/>
        <v>6.8014219591755332</v>
      </c>
    </row>
    <row r="108" spans="1:10" x14ac:dyDescent="0.25">
      <c r="A108" s="4" t="s">
        <v>21</v>
      </c>
      <c r="B108" s="237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7"/>
        <v>4.9770000000000003</v>
      </c>
      <c r="F108" s="24"/>
      <c r="G108" s="8">
        <f t="shared" si="8"/>
        <v>0.12656849876948686</v>
      </c>
      <c r="H108" s="7">
        <f t="shared" si="10"/>
        <v>5.1035684987694871</v>
      </c>
      <c r="I108" s="34">
        <v>1.4486738049507548</v>
      </c>
      <c r="J108" s="34">
        <f t="shared" si="9"/>
        <v>6.5522423037202415</v>
      </c>
    </row>
    <row r="109" spans="1:10" x14ac:dyDescent="0.25">
      <c r="A109" s="4" t="s">
        <v>22</v>
      </c>
      <c r="B109" s="237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7"/>
        <v>5.0570000000000004</v>
      </c>
      <c r="F109" s="24"/>
      <c r="G109" s="8">
        <f t="shared" si="8"/>
        <v>0.12860295324036464</v>
      </c>
      <c r="H109" s="7">
        <f t="shared" si="10"/>
        <v>5.1856029532403651</v>
      </c>
      <c r="I109" s="34">
        <v>1.4486738049507548</v>
      </c>
      <c r="J109" s="34">
        <f t="shared" si="9"/>
        <v>6.6342767581911204</v>
      </c>
    </row>
    <row r="110" spans="1:10" x14ac:dyDescent="0.25">
      <c r="A110" s="4" t="s">
        <v>23</v>
      </c>
      <c r="B110" s="237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7"/>
        <v>5.3090000000000002</v>
      </c>
      <c r="F110" s="24"/>
      <c r="G110" s="8">
        <f t="shared" si="8"/>
        <v>0.1350114848236296</v>
      </c>
      <c r="H110" s="7">
        <f t="shared" si="10"/>
        <v>5.4440114848236298</v>
      </c>
      <c r="I110" s="34">
        <v>1.4486738049507548</v>
      </c>
      <c r="J110" s="34">
        <f t="shared" si="9"/>
        <v>6.8926852897743842</v>
      </c>
    </row>
    <row r="111" spans="1:10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7"/>
        <v>5.5049999999999999</v>
      </c>
      <c r="F111" s="24"/>
      <c r="G111" s="8">
        <f t="shared" si="8"/>
        <v>0.13999589827727654</v>
      </c>
      <c r="H111" s="7">
        <f t="shared" si="10"/>
        <v>5.6449958982772763</v>
      </c>
      <c r="I111" s="34">
        <f>FTU!BN223/('LT Burns'!CX31)</f>
        <v>1.4548591686676575</v>
      </c>
      <c r="J111" s="34">
        <f t="shared" si="9"/>
        <v>7.0998550669449338</v>
      </c>
    </row>
    <row r="112" spans="1:10" x14ac:dyDescent="0.25">
      <c r="A112" s="4" t="s">
        <v>13</v>
      </c>
      <c r="B112" s="237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7"/>
        <v>5.5220000000000002</v>
      </c>
      <c r="F112" s="24"/>
      <c r="G112" s="8">
        <f t="shared" si="8"/>
        <v>0.14042821985233808</v>
      </c>
      <c r="H112" s="7">
        <f t="shared" si="10"/>
        <v>5.6624282198523384</v>
      </c>
      <c r="I112" s="34">
        <v>1.4548591686676575</v>
      </c>
      <c r="J112" s="34">
        <f t="shared" si="9"/>
        <v>7.1172873885199959</v>
      </c>
    </row>
    <row r="113" spans="1:10" x14ac:dyDescent="0.25">
      <c r="A113" s="4" t="s">
        <v>14</v>
      </c>
      <c r="B113" s="237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7"/>
        <v>5.3440000000000003</v>
      </c>
      <c r="F113" s="24"/>
      <c r="G113" s="8">
        <f t="shared" si="8"/>
        <v>0.13590155865463505</v>
      </c>
      <c r="H113" s="7">
        <f t="shared" si="10"/>
        <v>5.4799015586546354</v>
      </c>
      <c r="I113" s="34">
        <v>1.4548591686676575</v>
      </c>
      <c r="J113" s="34">
        <f t="shared" si="9"/>
        <v>6.9347607273222929</v>
      </c>
    </row>
    <row r="114" spans="1:10" x14ac:dyDescent="0.25">
      <c r="A114" s="4" t="s">
        <v>15</v>
      </c>
      <c r="B114" s="237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7"/>
        <v>5.3049999999999997</v>
      </c>
      <c r="F114" s="24"/>
      <c r="G114" s="8">
        <f t="shared" si="8"/>
        <v>0.1349097621000821</v>
      </c>
      <c r="H114" s="7">
        <f t="shared" si="10"/>
        <v>5.4399097621000818</v>
      </c>
      <c r="I114" s="34">
        <v>1.4548591686676575</v>
      </c>
      <c r="J114" s="34">
        <f t="shared" si="9"/>
        <v>6.8947689307677393</v>
      </c>
    </row>
    <row r="115" spans="1:10" x14ac:dyDescent="0.25">
      <c r="A115" s="4" t="s">
        <v>16</v>
      </c>
      <c r="B115" s="237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7"/>
        <v>5.367</v>
      </c>
      <c r="F115" s="24"/>
      <c r="G115" s="8">
        <f t="shared" si="8"/>
        <v>0.13648646431501241</v>
      </c>
      <c r="H115" s="7">
        <f t="shared" si="10"/>
        <v>5.5034864643150128</v>
      </c>
      <c r="I115" s="34">
        <v>1.4548591686676575</v>
      </c>
      <c r="J115" s="34">
        <f t="shared" si="9"/>
        <v>6.9583456329826703</v>
      </c>
    </row>
    <row r="116" spans="1:10" x14ac:dyDescent="0.25">
      <c r="A116" s="4" t="s">
        <v>17</v>
      </c>
      <c r="B116" s="237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7"/>
        <v>5.6449999999999996</v>
      </c>
      <c r="F116" s="24"/>
      <c r="G116" s="8">
        <f t="shared" si="8"/>
        <v>0.14355619360131264</v>
      </c>
      <c r="H116" s="7">
        <f t="shared" si="10"/>
        <v>5.7885561936013126</v>
      </c>
      <c r="I116" s="34">
        <v>1.4548591686676575</v>
      </c>
      <c r="J116" s="34">
        <f t="shared" si="9"/>
        <v>7.2434153622689701</v>
      </c>
    </row>
    <row r="117" spans="1:10" x14ac:dyDescent="0.25">
      <c r="A117" s="4" t="s">
        <v>18</v>
      </c>
      <c r="B117" s="237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7"/>
        <v>5.6669999999999998</v>
      </c>
      <c r="F117" s="24"/>
      <c r="G117" s="8">
        <f t="shared" si="8"/>
        <v>0.14411566858080402</v>
      </c>
      <c r="H117" s="7">
        <f t="shared" si="10"/>
        <v>5.8111156685808041</v>
      </c>
      <c r="I117" s="34">
        <v>1.4548591686676575</v>
      </c>
      <c r="J117" s="34">
        <f t="shared" si="9"/>
        <v>7.2659748372484616</v>
      </c>
    </row>
    <row r="118" spans="1:10" x14ac:dyDescent="0.25">
      <c r="A118" s="4" t="s">
        <v>19</v>
      </c>
      <c r="B118" s="237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7"/>
        <v>5.7069999999999999</v>
      </c>
      <c r="F118" s="24"/>
      <c r="G118" s="8">
        <f t="shared" si="8"/>
        <v>0.14513289581624289</v>
      </c>
      <c r="H118" s="7">
        <f t="shared" si="10"/>
        <v>5.8521328958162426</v>
      </c>
      <c r="I118" s="34">
        <v>1.4548591686676575</v>
      </c>
      <c r="J118" s="34">
        <f t="shared" si="9"/>
        <v>7.3069920644839002</v>
      </c>
    </row>
    <row r="119" spans="1:10" x14ac:dyDescent="0.25">
      <c r="A119" s="4" t="s">
        <v>20</v>
      </c>
      <c r="B119" s="237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7"/>
        <v>5.72</v>
      </c>
      <c r="F119" s="24"/>
      <c r="G119" s="8">
        <f t="shared" si="8"/>
        <v>0.14546349466776054</v>
      </c>
      <c r="H119" s="7">
        <f t="shared" si="10"/>
        <v>5.8654634946677602</v>
      </c>
      <c r="I119" s="34">
        <v>1.4548591686676575</v>
      </c>
      <c r="J119" s="34">
        <f t="shared" si="9"/>
        <v>7.3203226633354177</v>
      </c>
    </row>
    <row r="120" spans="1:10" x14ac:dyDescent="0.25">
      <c r="A120" s="4" t="s">
        <v>21</v>
      </c>
      <c r="B120" s="237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7"/>
        <v>5.6630000000000003</v>
      </c>
      <c r="F120" s="24"/>
      <c r="G120" s="8">
        <f t="shared" si="8"/>
        <v>0.14401394585726013</v>
      </c>
      <c r="H120" s="7">
        <f t="shared" si="10"/>
        <v>5.8070139458572605</v>
      </c>
      <c r="I120" s="34">
        <v>1.4548591686676575</v>
      </c>
      <c r="J120" s="34">
        <f t="shared" si="9"/>
        <v>7.261873114524918</v>
      </c>
    </row>
    <row r="121" spans="1:10" x14ac:dyDescent="0.25">
      <c r="A121" s="4" t="s">
        <v>22</v>
      </c>
      <c r="B121" s="237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7"/>
        <v>5.7220000000000004</v>
      </c>
      <c r="F121" s="24"/>
      <c r="G121" s="8">
        <f t="shared" si="8"/>
        <v>0.1455143560295325</v>
      </c>
      <c r="H121" s="7">
        <f t="shared" si="10"/>
        <v>5.8675143560295329</v>
      </c>
      <c r="I121" s="34">
        <v>1.4548591686676575</v>
      </c>
      <c r="J121" s="34">
        <f t="shared" si="9"/>
        <v>7.3223735246971904</v>
      </c>
    </row>
    <row r="122" spans="1:10" x14ac:dyDescent="0.25">
      <c r="A122" s="4" t="s">
        <v>23</v>
      </c>
      <c r="B122" s="237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7"/>
        <v>6.0529999999999999</v>
      </c>
      <c r="F122" s="24"/>
      <c r="G122" s="8">
        <f t="shared" si="8"/>
        <v>0.15393191140278925</v>
      </c>
      <c r="H122" s="7">
        <f t="shared" si="10"/>
        <v>6.2069319114027888</v>
      </c>
      <c r="I122" s="34">
        <v>1.4548591686676575</v>
      </c>
      <c r="J122" s="34">
        <f t="shared" si="9"/>
        <v>7.6617910800704463</v>
      </c>
    </row>
    <row r="123" spans="1:10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7"/>
        <v>6.2149999999999999</v>
      </c>
      <c r="F123" s="24"/>
      <c r="G123" s="8">
        <f t="shared" si="8"/>
        <v>0.15805168170631664</v>
      </c>
      <c r="H123" s="7">
        <f t="shared" si="10"/>
        <v>6.3730516817063165</v>
      </c>
      <c r="I123" s="34">
        <f>FTU!BN236/('LT Burns'!DK31)</f>
        <v>1.4642923501244596</v>
      </c>
      <c r="J123" s="34">
        <f t="shared" si="9"/>
        <v>7.8373440318307761</v>
      </c>
    </row>
    <row r="124" spans="1:10" x14ac:dyDescent="0.25">
      <c r="A124" s="4" t="s">
        <v>13</v>
      </c>
      <c r="B124" s="237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7"/>
        <v>6.2460000000000004</v>
      </c>
      <c r="F124" s="24"/>
      <c r="G124" s="8">
        <f t="shared" si="8"/>
        <v>0.15884003281378181</v>
      </c>
      <c r="H124" s="7">
        <f t="shared" si="10"/>
        <v>6.404840032813782</v>
      </c>
      <c r="I124" s="34">
        <v>1.4642923501244596</v>
      </c>
      <c r="J124" s="34">
        <f t="shared" si="9"/>
        <v>7.8691323829382416</v>
      </c>
    </row>
    <row r="125" spans="1:10" x14ac:dyDescent="0.25">
      <c r="A125" s="4" t="s">
        <v>14</v>
      </c>
      <c r="B125" s="237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7"/>
        <v>5.9020000000000001</v>
      </c>
      <c r="F125" s="24"/>
      <c r="G125" s="8">
        <f t="shared" si="8"/>
        <v>0.15009187858900738</v>
      </c>
      <c r="H125" s="7">
        <f t="shared" si="10"/>
        <v>6.0520918785890077</v>
      </c>
      <c r="I125" s="34">
        <v>1.4642923501244596</v>
      </c>
      <c r="J125" s="34">
        <f t="shared" si="9"/>
        <v>7.5163842287134672</v>
      </c>
    </row>
    <row r="126" spans="1:10" x14ac:dyDescent="0.25">
      <c r="A126" s="4" t="s">
        <v>15</v>
      </c>
      <c r="B126" s="237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7"/>
        <v>5.9160000000000004</v>
      </c>
      <c r="F126" s="24"/>
      <c r="G126" s="8">
        <f t="shared" si="8"/>
        <v>0.15044790812141101</v>
      </c>
      <c r="H126" s="7">
        <f t="shared" si="10"/>
        <v>6.0664479081214111</v>
      </c>
      <c r="I126" s="34">
        <v>1.4642923501244596</v>
      </c>
      <c r="J126" s="34">
        <f t="shared" si="9"/>
        <v>7.5307402582458707</v>
      </c>
    </row>
    <row r="127" spans="1:10" x14ac:dyDescent="0.25">
      <c r="A127" s="4" t="s">
        <v>16</v>
      </c>
      <c r="B127" s="237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si="7"/>
        <v>6.0259999999999998</v>
      </c>
      <c r="F127" s="24"/>
      <c r="G127" s="8">
        <f t="shared" si="8"/>
        <v>0.15324528301886792</v>
      </c>
      <c r="H127" s="7">
        <f t="shared" si="10"/>
        <v>6.1792452830188678</v>
      </c>
      <c r="I127" s="34">
        <v>1.4642923501244596</v>
      </c>
      <c r="J127" s="34">
        <f t="shared" si="9"/>
        <v>7.6435376331433273</v>
      </c>
    </row>
    <row r="128" spans="1:10" x14ac:dyDescent="0.25">
      <c r="A128" s="4" t="s">
        <v>17</v>
      </c>
      <c r="B128" s="237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ref="E128:E182" si="11">ROUND(C128+D128,3)</f>
        <v>6.2240000000000002</v>
      </c>
      <c r="F128" s="24"/>
      <c r="G128" s="8">
        <f t="shared" si="8"/>
        <v>0.1582805578342904</v>
      </c>
      <c r="H128" s="7">
        <f t="shared" si="10"/>
        <v>6.3822805578342905</v>
      </c>
      <c r="I128" s="34">
        <v>1.4642923501244596</v>
      </c>
      <c r="J128" s="34">
        <f t="shared" si="9"/>
        <v>7.8465729079587501</v>
      </c>
    </row>
    <row r="129" spans="1:10" x14ac:dyDescent="0.25">
      <c r="A129" s="4" t="s">
        <v>18</v>
      </c>
      <c r="B129" s="237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11"/>
        <v>5.8929999999999998</v>
      </c>
      <c r="F129" s="24"/>
      <c r="G129" s="8">
        <f t="shared" si="8"/>
        <v>0.14986300246103362</v>
      </c>
      <c r="H129" s="7">
        <f t="shared" si="10"/>
        <v>6.0428630024610337</v>
      </c>
      <c r="I129" s="34">
        <v>1.4642923501244596</v>
      </c>
      <c r="J129" s="34">
        <f t="shared" si="9"/>
        <v>7.5071553525854933</v>
      </c>
    </row>
    <row r="130" spans="1:10" x14ac:dyDescent="0.25">
      <c r="A130" s="4" t="s">
        <v>19</v>
      </c>
      <c r="B130" s="237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11"/>
        <v>5.9429999999999996</v>
      </c>
      <c r="F130" s="24"/>
      <c r="G130" s="8">
        <f t="shared" si="8"/>
        <v>0.15113453650533223</v>
      </c>
      <c r="H130" s="7">
        <f t="shared" si="10"/>
        <v>6.0941345365053321</v>
      </c>
      <c r="I130" s="34">
        <v>1.4642923501244596</v>
      </c>
      <c r="J130" s="34">
        <f t="shared" si="9"/>
        <v>7.5584268866297917</v>
      </c>
    </row>
    <row r="131" spans="1:10" x14ac:dyDescent="0.25">
      <c r="A131" s="4" t="s">
        <v>20</v>
      </c>
      <c r="B131" s="237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11"/>
        <v>6.0540000000000003</v>
      </c>
      <c r="F131" s="24"/>
      <c r="G131" s="8">
        <f t="shared" ref="G131:G194" si="12">(E131/$N$6)*$N$5+($N$7*$N$8^(B131-$N$4))</f>
        <v>0.15395734208367515</v>
      </c>
      <c r="H131" s="7">
        <f t="shared" si="10"/>
        <v>6.2079573420836756</v>
      </c>
      <c r="I131" s="34">
        <v>1.4642923501244596</v>
      </c>
      <c r="J131" s="34">
        <f t="shared" ref="J131:J194" si="13">+H131+I131</f>
        <v>7.6722496922081351</v>
      </c>
    </row>
    <row r="132" spans="1:10" x14ac:dyDescent="0.25">
      <c r="A132" s="4" t="s">
        <v>21</v>
      </c>
      <c r="B132" s="237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11"/>
        <v>6.0270000000000001</v>
      </c>
      <c r="F132" s="24"/>
      <c r="G132" s="8">
        <f t="shared" si="12"/>
        <v>0.1532707136997539</v>
      </c>
      <c r="H132" s="7">
        <f t="shared" si="10"/>
        <v>6.1802707136997537</v>
      </c>
      <c r="I132" s="34">
        <v>1.4642923501244596</v>
      </c>
      <c r="J132" s="34">
        <f t="shared" si="13"/>
        <v>7.6445630638242132</v>
      </c>
    </row>
    <row r="133" spans="1:10" x14ac:dyDescent="0.25">
      <c r="A133" s="4" t="s">
        <v>22</v>
      </c>
      <c r="B133" s="237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11"/>
        <v>5.9240000000000004</v>
      </c>
      <c r="F133" s="24"/>
      <c r="G133" s="8">
        <f t="shared" si="12"/>
        <v>0.15065135356849876</v>
      </c>
      <c r="H133" s="7">
        <f t="shared" si="10"/>
        <v>6.0746513535684992</v>
      </c>
      <c r="I133" s="34">
        <v>1.4642923501244596</v>
      </c>
      <c r="J133" s="34">
        <f t="shared" si="13"/>
        <v>7.5389437036929587</v>
      </c>
    </row>
    <row r="134" spans="1:10" x14ac:dyDescent="0.25">
      <c r="A134" s="4" t="s">
        <v>23</v>
      </c>
      <c r="B134" s="237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11"/>
        <v>6.1929999999999996</v>
      </c>
      <c r="F134" s="24"/>
      <c r="G134" s="8">
        <f t="shared" si="12"/>
        <v>0.15749220672682526</v>
      </c>
      <c r="H134" s="7">
        <f t="shared" si="10"/>
        <v>6.350492206726825</v>
      </c>
      <c r="I134" s="34">
        <v>1.4642923501244596</v>
      </c>
      <c r="J134" s="34">
        <f t="shared" si="13"/>
        <v>7.8147845568512846</v>
      </c>
    </row>
    <row r="135" spans="1:10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11"/>
        <v>6.2549999999999999</v>
      </c>
      <c r="F135" s="24"/>
      <c r="G135" s="8">
        <f t="shared" si="12"/>
        <v>0.15906890894175554</v>
      </c>
      <c r="H135" s="7">
        <f t="shared" si="10"/>
        <v>6.4140689089417551</v>
      </c>
      <c r="I135" s="34">
        <f>FTU!BN249/('LT Burns'!DX31)</f>
        <v>1.4569563840177155</v>
      </c>
      <c r="J135" s="34">
        <f t="shared" si="13"/>
        <v>7.8710252929594704</v>
      </c>
    </row>
    <row r="136" spans="1:10" x14ac:dyDescent="0.25">
      <c r="A136" s="4" t="s">
        <v>13</v>
      </c>
      <c r="B136" s="237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11"/>
        <v>6.2869999999999999</v>
      </c>
      <c r="F136" s="24"/>
      <c r="G136" s="8">
        <f t="shared" si="12"/>
        <v>0.15988269073010664</v>
      </c>
      <c r="H136" s="7">
        <f t="shared" si="10"/>
        <v>6.4468826907301064</v>
      </c>
      <c r="I136" s="34">
        <v>1.4569563840177155</v>
      </c>
      <c r="J136" s="34">
        <f t="shared" si="13"/>
        <v>7.9038390747478218</v>
      </c>
    </row>
    <row r="137" spans="1:10" x14ac:dyDescent="0.25">
      <c r="A137" s="4" t="s">
        <v>14</v>
      </c>
      <c r="B137" s="237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11"/>
        <v>6.0739999999999998</v>
      </c>
      <c r="F137" s="24"/>
      <c r="G137" s="8">
        <f t="shared" si="12"/>
        <v>0.15446595570139457</v>
      </c>
      <c r="H137" s="7">
        <f t="shared" si="10"/>
        <v>6.2284659557013944</v>
      </c>
      <c r="I137" s="34">
        <v>1.4569563840177155</v>
      </c>
      <c r="J137" s="34">
        <f t="shared" si="13"/>
        <v>7.6854223397191097</v>
      </c>
    </row>
    <row r="138" spans="1:10" x14ac:dyDescent="0.25">
      <c r="A138" s="4" t="s">
        <v>15</v>
      </c>
      <c r="B138" s="237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11"/>
        <v>6.02</v>
      </c>
      <c r="F138" s="24"/>
      <c r="G138" s="8">
        <f t="shared" si="12"/>
        <v>0.15309269893355207</v>
      </c>
      <c r="H138" s="7">
        <f t="shared" si="10"/>
        <v>6.1730926989335515</v>
      </c>
      <c r="I138" s="34">
        <v>1.4569563840177155</v>
      </c>
      <c r="J138" s="34">
        <f t="shared" si="13"/>
        <v>7.6300490829512668</v>
      </c>
    </row>
    <row r="139" spans="1:10" x14ac:dyDescent="0.25">
      <c r="A139" s="4" t="s">
        <v>16</v>
      </c>
      <c r="B139" s="237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11"/>
        <v>6.093</v>
      </c>
      <c r="F139" s="24"/>
      <c r="G139" s="8">
        <f t="shared" si="12"/>
        <v>0.15494913863822807</v>
      </c>
      <c r="H139" s="7">
        <f t="shared" si="10"/>
        <v>6.2479491386382282</v>
      </c>
      <c r="I139" s="34">
        <v>1.4569563840177155</v>
      </c>
      <c r="J139" s="34">
        <f t="shared" si="13"/>
        <v>7.7049055226559435</v>
      </c>
    </row>
    <row r="140" spans="1:10" x14ac:dyDescent="0.25">
      <c r="A140" s="4" t="s">
        <v>17</v>
      </c>
      <c r="B140" s="237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11"/>
        <v>6.2320000000000002</v>
      </c>
      <c r="F140" s="24"/>
      <c r="G140" s="8">
        <f t="shared" si="12"/>
        <v>0.15848400328137818</v>
      </c>
      <c r="H140" s="7">
        <f t="shared" si="10"/>
        <v>6.3904840032813786</v>
      </c>
      <c r="I140" s="34">
        <v>1.4569563840177155</v>
      </c>
      <c r="J140" s="34">
        <f t="shared" si="13"/>
        <v>7.8474403872990939</v>
      </c>
    </row>
    <row r="141" spans="1:10" x14ac:dyDescent="0.25">
      <c r="A141" s="4" t="s">
        <v>18</v>
      </c>
      <c r="B141" s="237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11"/>
        <v>6.7039999999999997</v>
      </c>
      <c r="F141" s="24"/>
      <c r="G141" s="8">
        <f t="shared" si="12"/>
        <v>0.17048728465955701</v>
      </c>
      <c r="H141" s="7">
        <f t="shared" si="10"/>
        <v>6.8744872846595566</v>
      </c>
      <c r="I141" s="34">
        <v>1.4569563840177155</v>
      </c>
      <c r="J141" s="34">
        <f t="shared" si="13"/>
        <v>8.3314436686772719</v>
      </c>
    </row>
    <row r="142" spans="1:10" x14ac:dyDescent="0.25">
      <c r="A142" s="4" t="s">
        <v>19</v>
      </c>
      <c r="B142" s="237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si="11"/>
        <v>6.7610000000000001</v>
      </c>
      <c r="F142" s="24"/>
      <c r="G142" s="8">
        <f t="shared" si="12"/>
        <v>0.17193683347005742</v>
      </c>
      <c r="H142" s="7">
        <f t="shared" ref="H142:H182" si="14">+E142+G142</f>
        <v>6.9329368334700572</v>
      </c>
      <c r="I142" s="34">
        <v>1.4569563840177155</v>
      </c>
      <c r="J142" s="34">
        <f t="shared" si="13"/>
        <v>8.3898932174877725</v>
      </c>
    </row>
    <row r="143" spans="1:10" x14ac:dyDescent="0.25">
      <c r="A143" s="4" t="s">
        <v>20</v>
      </c>
      <c r="B143" s="237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11"/>
        <v>6.6070000000000002</v>
      </c>
      <c r="F143" s="24"/>
      <c r="G143" s="8">
        <f t="shared" si="12"/>
        <v>0.16802050861361773</v>
      </c>
      <c r="H143" s="7">
        <f t="shared" si="14"/>
        <v>6.7750205086136184</v>
      </c>
      <c r="I143" s="34">
        <v>1.4569563840177155</v>
      </c>
      <c r="J143" s="34">
        <f t="shared" si="13"/>
        <v>8.2319768926313337</v>
      </c>
    </row>
    <row r="144" spans="1:10" x14ac:dyDescent="0.25">
      <c r="A144" s="4" t="s">
        <v>21</v>
      </c>
      <c r="B144" s="237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11"/>
        <v>6.3070000000000004</v>
      </c>
      <c r="F144" s="24"/>
      <c r="G144" s="8">
        <f t="shared" si="12"/>
        <v>0.16039130434782611</v>
      </c>
      <c r="H144" s="7">
        <f t="shared" si="14"/>
        <v>6.4673913043478262</v>
      </c>
      <c r="I144" s="34">
        <v>1.4569563840177155</v>
      </c>
      <c r="J144" s="34">
        <f t="shared" si="13"/>
        <v>7.9243476883655415</v>
      </c>
    </row>
    <row r="145" spans="1:10" x14ac:dyDescent="0.25">
      <c r="A145" s="4" t="s">
        <v>22</v>
      </c>
      <c r="B145" s="237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11"/>
        <v>6.1959999999999997</v>
      </c>
      <c r="F145" s="24"/>
      <c r="G145" s="8">
        <f t="shared" si="12"/>
        <v>0.1575684987694832</v>
      </c>
      <c r="H145" s="7">
        <f t="shared" si="14"/>
        <v>6.3535684987694827</v>
      </c>
      <c r="I145" s="34">
        <v>1.4569563840177155</v>
      </c>
      <c r="J145" s="34">
        <f t="shared" si="13"/>
        <v>7.810524882787198</v>
      </c>
    </row>
    <row r="146" spans="1:10" x14ac:dyDescent="0.25">
      <c r="A146" s="4" t="s">
        <v>23</v>
      </c>
      <c r="B146" s="237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11"/>
        <v>6.5030000000000001</v>
      </c>
      <c r="F146" s="24"/>
      <c r="G146" s="8">
        <f t="shared" si="12"/>
        <v>0.16537571780147661</v>
      </c>
      <c r="H146" s="7">
        <f t="shared" si="14"/>
        <v>6.6683757178014771</v>
      </c>
      <c r="I146" s="34">
        <v>1.4569563840177155</v>
      </c>
      <c r="J146" s="34">
        <f t="shared" si="13"/>
        <v>8.1253321018191933</v>
      </c>
    </row>
    <row r="147" spans="1:10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si="11"/>
        <v>6.6719999999999997</v>
      </c>
      <c r="F147" s="24"/>
      <c r="G147" s="8">
        <f t="shared" si="12"/>
        <v>0.16967350287120592</v>
      </c>
      <c r="H147" s="7">
        <f t="shared" si="14"/>
        <v>6.8416735028712052</v>
      </c>
      <c r="I147" s="34">
        <f>FTU!BN262/('LT Burns'!EK31)</f>
        <v>1.4852022486480967</v>
      </c>
      <c r="J147" s="34">
        <f t="shared" si="13"/>
        <v>8.3268757515193013</v>
      </c>
    </row>
    <row r="148" spans="1:10" x14ac:dyDescent="0.25">
      <c r="A148" s="4" t="s">
        <v>13</v>
      </c>
      <c r="B148" s="237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11"/>
        <v>6.7080000000000002</v>
      </c>
      <c r="F148" s="24"/>
      <c r="G148" s="8">
        <f t="shared" si="12"/>
        <v>0.1705890073831009</v>
      </c>
      <c r="H148" s="7">
        <f t="shared" si="14"/>
        <v>6.8785890073831011</v>
      </c>
      <c r="I148" s="34">
        <v>1.4852022486480967</v>
      </c>
      <c r="J148" s="34">
        <f t="shared" si="13"/>
        <v>8.3637912560311971</v>
      </c>
    </row>
    <row r="149" spans="1:10" x14ac:dyDescent="0.25">
      <c r="A149" s="4" t="s">
        <v>14</v>
      </c>
      <c r="B149" s="237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11"/>
        <v>6.5039999999999996</v>
      </c>
      <c r="F149" s="24"/>
      <c r="G149" s="8">
        <f t="shared" si="12"/>
        <v>0.16540114848236256</v>
      </c>
      <c r="H149" s="7">
        <f t="shared" si="14"/>
        <v>6.6694011484823621</v>
      </c>
      <c r="I149" s="34">
        <v>1.4852022486480967</v>
      </c>
      <c r="J149" s="34">
        <f t="shared" si="13"/>
        <v>8.1546033971304581</v>
      </c>
    </row>
    <row r="150" spans="1:10" x14ac:dyDescent="0.25">
      <c r="A150" s="4" t="s">
        <v>15</v>
      </c>
      <c r="B150" s="237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11"/>
        <v>6.431</v>
      </c>
      <c r="F150" s="24"/>
      <c r="G150" s="8">
        <f t="shared" si="12"/>
        <v>0.16354470877768665</v>
      </c>
      <c r="H150" s="7">
        <f t="shared" si="14"/>
        <v>6.5945447087776863</v>
      </c>
      <c r="I150" s="34">
        <v>1.4852022486480967</v>
      </c>
      <c r="J150" s="34">
        <f t="shared" si="13"/>
        <v>8.0797469574257832</v>
      </c>
    </row>
    <row r="151" spans="1:10" x14ac:dyDescent="0.25">
      <c r="A151" s="4" t="s">
        <v>16</v>
      </c>
      <c r="B151" s="237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11"/>
        <v>6.5250000000000004</v>
      </c>
      <c r="F151" s="24"/>
      <c r="G151" s="8">
        <f t="shared" si="12"/>
        <v>0.16593519278096802</v>
      </c>
      <c r="H151" s="7">
        <f t="shared" si="14"/>
        <v>6.6909351927809686</v>
      </c>
      <c r="I151" s="34">
        <v>1.4852022486480967</v>
      </c>
      <c r="J151" s="34">
        <f t="shared" si="13"/>
        <v>8.1761374414290646</v>
      </c>
    </row>
    <row r="152" spans="1:10" x14ac:dyDescent="0.25">
      <c r="A152" s="4" t="s">
        <v>17</v>
      </c>
      <c r="B152" s="237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11"/>
        <v>6.64</v>
      </c>
      <c r="F152" s="24"/>
      <c r="G152" s="8">
        <f t="shared" si="12"/>
        <v>0.1688597210828548</v>
      </c>
      <c r="H152" s="7">
        <f t="shared" si="14"/>
        <v>6.8088597210828548</v>
      </c>
      <c r="I152" s="34">
        <v>1.4852022486480967</v>
      </c>
      <c r="J152" s="34">
        <f t="shared" si="13"/>
        <v>8.2940619697309508</v>
      </c>
    </row>
    <row r="153" spans="1:10" x14ac:dyDescent="0.25">
      <c r="A153" s="4" t="s">
        <v>18</v>
      </c>
      <c r="B153" s="237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11"/>
        <v>7.117</v>
      </c>
      <c r="F153" s="24"/>
      <c r="G153" s="8">
        <f t="shared" si="12"/>
        <v>0.18099015586546349</v>
      </c>
      <c r="H153" s="7">
        <f t="shared" si="14"/>
        <v>7.2979901558654632</v>
      </c>
      <c r="I153" s="34">
        <v>1.4852022486480967</v>
      </c>
      <c r="J153" s="34">
        <f t="shared" si="13"/>
        <v>8.7831924045135601</v>
      </c>
    </row>
    <row r="154" spans="1:10" x14ac:dyDescent="0.25">
      <c r="A154" s="4" t="s">
        <v>19</v>
      </c>
      <c r="B154" s="237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11"/>
        <v>7.21</v>
      </c>
      <c r="F154" s="24"/>
      <c r="G154" s="8">
        <f t="shared" si="12"/>
        <v>0.18335520918785891</v>
      </c>
      <c r="H154" s="7">
        <f t="shared" si="14"/>
        <v>7.3933552091878587</v>
      </c>
      <c r="I154" s="34">
        <v>1.4852022486480967</v>
      </c>
      <c r="J154" s="34">
        <f t="shared" si="13"/>
        <v>8.8785574578359547</v>
      </c>
    </row>
    <row r="155" spans="1:10" x14ac:dyDescent="0.25">
      <c r="A155" s="4" t="s">
        <v>20</v>
      </c>
      <c r="B155" s="237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11"/>
        <v>7.0259999999999998</v>
      </c>
      <c r="F155" s="24"/>
      <c r="G155" s="8">
        <f t="shared" si="12"/>
        <v>0.17867596390484003</v>
      </c>
      <c r="H155" s="7">
        <f t="shared" si="14"/>
        <v>7.2046759639048394</v>
      </c>
      <c r="I155" s="34">
        <v>1.4852022486480967</v>
      </c>
      <c r="J155" s="34">
        <f t="shared" si="13"/>
        <v>8.6898782125529355</v>
      </c>
    </row>
    <row r="156" spans="1:10" x14ac:dyDescent="0.25">
      <c r="A156" s="4" t="s">
        <v>21</v>
      </c>
      <c r="B156" s="237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11"/>
        <v>6.806</v>
      </c>
      <c r="F156" s="24"/>
      <c r="G156" s="8">
        <f t="shared" si="12"/>
        <v>0.17308121410992616</v>
      </c>
      <c r="H156" s="7">
        <f t="shared" si="14"/>
        <v>6.9790812141099261</v>
      </c>
      <c r="I156" s="34">
        <v>1.4852022486480967</v>
      </c>
      <c r="J156" s="34">
        <f t="shared" si="13"/>
        <v>8.4642834627580221</v>
      </c>
    </row>
    <row r="157" spans="1:10" x14ac:dyDescent="0.25">
      <c r="A157" s="4" t="s">
        <v>22</v>
      </c>
      <c r="B157" s="237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11"/>
        <v>6.8840000000000003</v>
      </c>
      <c r="F157" s="24"/>
      <c r="G157" s="8">
        <f t="shared" si="12"/>
        <v>0.175064807219032</v>
      </c>
      <c r="H157" s="7">
        <f t="shared" si="14"/>
        <v>7.0590648072190323</v>
      </c>
      <c r="I157" s="34">
        <v>1.4852022486480967</v>
      </c>
      <c r="J157" s="34">
        <f t="shared" si="13"/>
        <v>8.5442670558671292</v>
      </c>
    </row>
    <row r="158" spans="1:10" x14ac:dyDescent="0.25">
      <c r="A158" s="4" t="s">
        <v>23</v>
      </c>
      <c r="B158" s="237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11"/>
        <v>7.1349999999999998</v>
      </c>
      <c r="F158" s="24"/>
      <c r="G158" s="8">
        <f t="shared" si="12"/>
        <v>0.18144790812141098</v>
      </c>
      <c r="H158" s="7">
        <f t="shared" si="14"/>
        <v>7.3164479081214111</v>
      </c>
      <c r="I158" s="34">
        <v>1.4852022486480967</v>
      </c>
      <c r="J158" s="34">
        <f t="shared" si="13"/>
        <v>8.801650156769508</v>
      </c>
    </row>
    <row r="159" spans="1:10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11"/>
        <v>7.1550000000000002</v>
      </c>
      <c r="F159" s="24"/>
      <c r="G159" s="8">
        <f t="shared" si="12"/>
        <v>0.18195652173913043</v>
      </c>
      <c r="H159" s="7">
        <f t="shared" si="14"/>
        <v>7.3369565217391308</v>
      </c>
      <c r="I159" s="34">
        <f>FTU!BN275/('LT Burns'!EX31)</f>
        <v>1.4852546462871941</v>
      </c>
      <c r="J159" s="34">
        <f t="shared" si="13"/>
        <v>8.8222111680263247</v>
      </c>
    </row>
    <row r="160" spans="1:10" x14ac:dyDescent="0.25">
      <c r="A160" s="4" t="s">
        <v>13</v>
      </c>
      <c r="B160" s="237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11"/>
        <v>7.165</v>
      </c>
      <c r="F160" s="24"/>
      <c r="G160" s="8">
        <f t="shared" si="12"/>
        <v>0.18221082854799017</v>
      </c>
      <c r="H160" s="7">
        <f t="shared" si="14"/>
        <v>7.3472108285479898</v>
      </c>
      <c r="I160" s="34">
        <v>1.4852546462871941</v>
      </c>
      <c r="J160" s="34">
        <f t="shared" si="13"/>
        <v>8.8324654748351836</v>
      </c>
    </row>
    <row r="161" spans="1:10" x14ac:dyDescent="0.25">
      <c r="A161" s="4" t="s">
        <v>14</v>
      </c>
      <c r="B161" s="237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11"/>
        <v>7.109</v>
      </c>
      <c r="F161" s="24"/>
      <c r="G161" s="8">
        <f t="shared" si="12"/>
        <v>0.18078671041837571</v>
      </c>
      <c r="H161" s="7">
        <f t="shared" si="14"/>
        <v>7.289786710418376</v>
      </c>
      <c r="I161" s="34">
        <v>1.4852546462871941</v>
      </c>
      <c r="J161" s="34">
        <f t="shared" si="13"/>
        <v>8.7750413567055698</v>
      </c>
    </row>
    <row r="162" spans="1:10" x14ac:dyDescent="0.25">
      <c r="A162" s="4" t="s">
        <v>15</v>
      </c>
      <c r="B162" s="237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11"/>
        <v>6.8689999999999998</v>
      </c>
      <c r="F162" s="24"/>
      <c r="G162" s="8">
        <f t="shared" si="12"/>
        <v>0.1746833470057424</v>
      </c>
      <c r="H162" s="7">
        <f t="shared" si="14"/>
        <v>7.0436833470057421</v>
      </c>
      <c r="I162" s="34">
        <v>1.4852546462871941</v>
      </c>
      <c r="J162" s="34">
        <f t="shared" si="13"/>
        <v>8.5289379932929368</v>
      </c>
    </row>
    <row r="163" spans="1:10" x14ac:dyDescent="0.25">
      <c r="A163" s="4" t="s">
        <v>16</v>
      </c>
      <c r="B163" s="237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11"/>
        <v>6.9489999999999998</v>
      </c>
      <c r="F163" s="24"/>
      <c r="G163" s="8">
        <f t="shared" si="12"/>
        <v>0.17671780147662017</v>
      </c>
      <c r="H163" s="7">
        <f t="shared" si="14"/>
        <v>7.12571780147662</v>
      </c>
      <c r="I163" s="34">
        <v>1.4852546462871941</v>
      </c>
      <c r="J163" s="34">
        <f t="shared" si="13"/>
        <v>8.6109724477638139</v>
      </c>
    </row>
    <row r="164" spans="1:10" x14ac:dyDescent="0.25">
      <c r="A164" s="4" t="s">
        <v>17</v>
      </c>
      <c r="B164" s="237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11"/>
        <v>7.0190000000000001</v>
      </c>
      <c r="F164" s="24"/>
      <c r="G164" s="8">
        <f t="shared" si="12"/>
        <v>0.17849794913863823</v>
      </c>
      <c r="H164" s="7">
        <f t="shared" si="14"/>
        <v>7.1974979491386382</v>
      </c>
      <c r="I164" s="34">
        <v>1.4852546462871941</v>
      </c>
      <c r="J164" s="34">
        <f t="shared" si="13"/>
        <v>8.682752595425832</v>
      </c>
    </row>
    <row r="165" spans="1:10" x14ac:dyDescent="0.25">
      <c r="A165" s="4" t="s">
        <v>18</v>
      </c>
      <c r="B165" s="237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11"/>
        <v>7.2539999999999996</v>
      </c>
      <c r="F165" s="24"/>
      <c r="G165" s="8">
        <f t="shared" si="12"/>
        <v>0.18447415914684168</v>
      </c>
      <c r="H165" s="7">
        <f t="shared" si="14"/>
        <v>7.4384741591468408</v>
      </c>
      <c r="I165" s="34">
        <v>1.4852546462871941</v>
      </c>
      <c r="J165" s="34">
        <f t="shared" si="13"/>
        <v>8.9237288054340347</v>
      </c>
    </row>
    <row r="166" spans="1:10" x14ac:dyDescent="0.25">
      <c r="A166" s="4" t="s">
        <v>19</v>
      </c>
      <c r="B166" s="237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11"/>
        <v>7.3380000000000001</v>
      </c>
      <c r="F166" s="24"/>
      <c r="G166" s="8">
        <f t="shared" si="12"/>
        <v>0.18661033634126334</v>
      </c>
      <c r="H166" s="7">
        <f t="shared" si="14"/>
        <v>7.5246103363412633</v>
      </c>
      <c r="I166" s="34">
        <v>1.4852546462871941</v>
      </c>
      <c r="J166" s="34">
        <f t="shared" si="13"/>
        <v>9.0098649826284571</v>
      </c>
    </row>
    <row r="167" spans="1:10" x14ac:dyDescent="0.25">
      <c r="A167" s="4" t="s">
        <v>20</v>
      </c>
      <c r="B167" s="237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11"/>
        <v>7.1660000000000004</v>
      </c>
      <c r="F167" s="24"/>
      <c r="G167" s="8">
        <f t="shared" si="12"/>
        <v>0.18223625922887612</v>
      </c>
      <c r="H167" s="7">
        <f t="shared" si="14"/>
        <v>7.3482362592288766</v>
      </c>
      <c r="I167" s="34">
        <v>1.4852546462871941</v>
      </c>
      <c r="J167" s="34">
        <f t="shared" si="13"/>
        <v>8.8334909055160704</v>
      </c>
    </row>
    <row r="168" spans="1:10" x14ac:dyDescent="0.25">
      <c r="A168" s="4" t="s">
        <v>21</v>
      </c>
      <c r="B168" s="237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11"/>
        <v>7.117</v>
      </c>
      <c r="F168" s="24"/>
      <c r="G168" s="8">
        <f t="shared" si="12"/>
        <v>0.18099015586546349</v>
      </c>
      <c r="H168" s="7">
        <f t="shared" si="14"/>
        <v>7.2979901558654632</v>
      </c>
      <c r="I168" s="34">
        <v>1.4852546462871941</v>
      </c>
      <c r="J168" s="34">
        <f t="shared" si="13"/>
        <v>8.783244802152657</v>
      </c>
    </row>
    <row r="169" spans="1:10" x14ac:dyDescent="0.25">
      <c r="A169" s="4" t="s">
        <v>22</v>
      </c>
      <c r="B169" s="237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11"/>
        <v>7.2469999999999999</v>
      </c>
      <c r="F169" s="24"/>
      <c r="G169" s="8">
        <f t="shared" si="12"/>
        <v>0.18429614438063988</v>
      </c>
      <c r="H169" s="7">
        <f t="shared" si="14"/>
        <v>7.4312961443806396</v>
      </c>
      <c r="I169" s="34">
        <v>1.4852546462871941</v>
      </c>
      <c r="J169" s="34">
        <f t="shared" si="13"/>
        <v>8.9165507906678343</v>
      </c>
    </row>
    <row r="170" spans="1:10" x14ac:dyDescent="0.25">
      <c r="A170" s="4" t="s">
        <v>23</v>
      </c>
      <c r="B170" s="237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11"/>
        <v>7.2830000000000004</v>
      </c>
      <c r="F170" s="24"/>
      <c r="G170" s="8">
        <f t="shared" si="12"/>
        <v>0.18521164889253486</v>
      </c>
      <c r="H170" s="7">
        <f t="shared" si="14"/>
        <v>7.4682116488925354</v>
      </c>
      <c r="I170" s="34">
        <v>1.4852546462871941</v>
      </c>
      <c r="J170" s="34">
        <f t="shared" si="13"/>
        <v>8.9534662951797301</v>
      </c>
    </row>
    <row r="171" spans="1:10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11"/>
        <v>6.9379999999999997</v>
      </c>
      <c r="F171" s="24"/>
      <c r="G171" s="8">
        <f t="shared" si="12"/>
        <v>0.17643806398687448</v>
      </c>
      <c r="H171" s="7">
        <f t="shared" si="14"/>
        <v>7.1144380639868743</v>
      </c>
      <c r="I171" s="34">
        <f>FTU!BN288/('LT Burns'!FK31)</f>
        <v>1.4798414644703535</v>
      </c>
      <c r="J171" s="34">
        <f t="shared" si="13"/>
        <v>8.5942795284572284</v>
      </c>
    </row>
    <row r="172" spans="1:10" x14ac:dyDescent="0.25">
      <c r="A172" s="4" t="s">
        <v>13</v>
      </c>
      <c r="B172" s="237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11"/>
        <v>6.9829999999999997</v>
      </c>
      <c r="F172" s="24"/>
      <c r="G172" s="8">
        <f t="shared" si="12"/>
        <v>0.17758244462674322</v>
      </c>
      <c r="H172" s="7">
        <f t="shared" si="14"/>
        <v>7.1605824446267432</v>
      </c>
      <c r="I172" s="34">
        <v>1.4798414644703535</v>
      </c>
      <c r="J172" s="34">
        <f t="shared" si="13"/>
        <v>8.6404239090970965</v>
      </c>
    </row>
    <row r="173" spans="1:10" x14ac:dyDescent="0.25">
      <c r="A173" s="4" t="s">
        <v>14</v>
      </c>
      <c r="B173" s="237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11"/>
        <v>6.8460000000000001</v>
      </c>
      <c r="F173" s="24"/>
      <c r="G173" s="8">
        <f t="shared" si="12"/>
        <v>0.17409844134536506</v>
      </c>
      <c r="H173" s="7">
        <f t="shared" si="14"/>
        <v>7.0200984413453655</v>
      </c>
      <c r="I173" s="34">
        <v>1.4798414644703535</v>
      </c>
      <c r="J173" s="34">
        <f t="shared" si="13"/>
        <v>8.4999399058157188</v>
      </c>
    </row>
    <row r="174" spans="1:10" x14ac:dyDescent="0.25">
      <c r="A174" s="4" t="s">
        <v>15</v>
      </c>
      <c r="B174" s="237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11"/>
        <v>6.8390000000000004</v>
      </c>
      <c r="F174" s="24"/>
      <c r="G174" s="8">
        <f t="shared" si="12"/>
        <v>0.17392042657916326</v>
      </c>
      <c r="H174" s="7">
        <f t="shared" si="14"/>
        <v>7.0129204265791634</v>
      </c>
      <c r="I174" s="34">
        <v>1.4798414644703535</v>
      </c>
      <c r="J174" s="34">
        <f t="shared" si="13"/>
        <v>8.4927618910495166</v>
      </c>
    </row>
    <row r="175" spans="1:10" x14ac:dyDescent="0.25">
      <c r="A175" s="4" t="s">
        <v>16</v>
      </c>
      <c r="B175" s="237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11"/>
        <v>6.899</v>
      </c>
      <c r="F175" s="24"/>
      <c r="G175" s="8">
        <f t="shared" si="12"/>
        <v>0.17544626743232156</v>
      </c>
      <c r="H175" s="7">
        <f t="shared" si="14"/>
        <v>7.0744462674323216</v>
      </c>
      <c r="I175" s="34">
        <v>1.4798414644703535</v>
      </c>
      <c r="J175" s="34">
        <f t="shared" si="13"/>
        <v>8.5542877319026758</v>
      </c>
    </row>
    <row r="176" spans="1:10" x14ac:dyDescent="0.25">
      <c r="A176" s="4" t="s">
        <v>17</v>
      </c>
      <c r="B176" s="237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11"/>
        <v>6.9950000000000001</v>
      </c>
      <c r="F176" s="24"/>
      <c r="G176" s="8">
        <f t="shared" si="12"/>
        <v>0.17788761279737492</v>
      </c>
      <c r="H176" s="7">
        <f t="shared" si="14"/>
        <v>7.1728876127973749</v>
      </c>
      <c r="I176" s="34">
        <v>1.4798414644703535</v>
      </c>
      <c r="J176" s="34">
        <f t="shared" si="13"/>
        <v>8.652729077267729</v>
      </c>
    </row>
    <row r="177" spans="1:10" x14ac:dyDescent="0.25">
      <c r="A177" s="4" t="s">
        <v>18</v>
      </c>
      <c r="B177" s="237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11"/>
        <v>7.2460000000000004</v>
      </c>
      <c r="F177" s="24"/>
      <c r="G177" s="8">
        <f t="shared" si="12"/>
        <v>0.1842707136997539</v>
      </c>
      <c r="H177" s="7">
        <f t="shared" si="14"/>
        <v>7.4302707136997546</v>
      </c>
      <c r="I177" s="34">
        <v>1.4798414644703535</v>
      </c>
      <c r="J177" s="34">
        <f t="shared" si="13"/>
        <v>8.9101121781701078</v>
      </c>
    </row>
    <row r="178" spans="1:10" x14ac:dyDescent="0.25">
      <c r="A178" s="4" t="s">
        <v>19</v>
      </c>
      <c r="B178" s="237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11"/>
        <v>7.3159999999999998</v>
      </c>
      <c r="F178" s="24"/>
      <c r="G178" s="8">
        <f t="shared" si="12"/>
        <v>0.18605086136177193</v>
      </c>
      <c r="H178" s="7">
        <f t="shared" si="14"/>
        <v>7.5020508613617718</v>
      </c>
      <c r="I178" s="34">
        <v>1.4798414644703535</v>
      </c>
      <c r="J178" s="34">
        <f t="shared" si="13"/>
        <v>8.9818923258321259</v>
      </c>
    </row>
    <row r="179" spans="1:10" x14ac:dyDescent="0.25">
      <c r="A179" s="4" t="s">
        <v>20</v>
      </c>
      <c r="B179" s="237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11"/>
        <v>7.1630000000000003</v>
      </c>
      <c r="F179" s="24"/>
      <c r="G179" s="8">
        <f t="shared" si="12"/>
        <v>0.18215996718621821</v>
      </c>
      <c r="H179" s="7">
        <f t="shared" si="14"/>
        <v>7.3451599671862189</v>
      </c>
      <c r="I179" s="34">
        <v>1.4798414644703535</v>
      </c>
      <c r="J179" s="34">
        <f t="shared" si="13"/>
        <v>8.8250014316565721</v>
      </c>
    </row>
    <row r="180" spans="1:10" x14ac:dyDescent="0.25">
      <c r="A180" s="4" t="s">
        <v>21</v>
      </c>
      <c r="B180" s="237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11"/>
        <v>7.0819999999999999</v>
      </c>
      <c r="F180" s="24"/>
      <c r="G180" s="8">
        <f t="shared" si="12"/>
        <v>0.18010008203445449</v>
      </c>
      <c r="H180" s="7">
        <f t="shared" si="14"/>
        <v>7.2621000820344541</v>
      </c>
      <c r="I180" s="34">
        <v>1.4798414644703535</v>
      </c>
      <c r="J180" s="34">
        <f t="shared" si="13"/>
        <v>8.7419415465048083</v>
      </c>
    </row>
    <row r="181" spans="1:10" x14ac:dyDescent="0.25">
      <c r="A181" s="4" t="s">
        <v>22</v>
      </c>
      <c r="B181" s="237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11"/>
        <v>7.2679999999999998</v>
      </c>
      <c r="F181" s="24"/>
      <c r="G181" s="8">
        <f t="shared" si="12"/>
        <v>0.18483018867924528</v>
      </c>
      <c r="H181" s="7">
        <f t="shared" si="14"/>
        <v>7.4528301886792452</v>
      </c>
      <c r="I181" s="34">
        <v>1.4798414644703535</v>
      </c>
      <c r="J181" s="34">
        <f t="shared" si="13"/>
        <v>8.9326716531495993</v>
      </c>
    </row>
    <row r="182" spans="1:10" x14ac:dyDescent="0.25">
      <c r="A182" s="4" t="s">
        <v>23</v>
      </c>
      <c r="B182" s="237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 t="shared" si="11"/>
        <v>7.5369999999999999</v>
      </c>
      <c r="F182" s="24"/>
      <c r="G182" s="8">
        <f t="shared" si="12"/>
        <v>0.19167104183757178</v>
      </c>
      <c r="H182" s="7">
        <f t="shared" si="14"/>
        <v>7.7286710418375719</v>
      </c>
      <c r="I182" s="34">
        <v>1.4798414644703535</v>
      </c>
      <c r="J182" s="34">
        <f t="shared" si="13"/>
        <v>9.2085125063079261</v>
      </c>
    </row>
    <row r="183" spans="1:10" x14ac:dyDescent="0.25">
      <c r="A183" s="230" t="s">
        <v>24</v>
      </c>
      <c r="B183" s="237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 t="shared" ref="E183:E246" si="15">ROUND(C183+D183,3)</f>
        <v>7.7690000000000001</v>
      </c>
      <c r="F183" s="24"/>
      <c r="G183" s="8">
        <f t="shared" si="12"/>
        <v>0.19757095980311731</v>
      </c>
      <c r="H183" s="7">
        <f t="shared" ref="H183:H246" si="16">+E183+G183</f>
        <v>7.9665709598031178</v>
      </c>
      <c r="I183" s="34">
        <f>FTU!BN301/('LT Burns'!FX31)</f>
        <v>1.4525245696461575</v>
      </c>
      <c r="J183" s="34">
        <f t="shared" si="13"/>
        <v>9.419095529449276</v>
      </c>
    </row>
    <row r="184" spans="1:10" x14ac:dyDescent="0.25">
      <c r="A184" s="230" t="s">
        <v>13</v>
      </c>
      <c r="B184" s="237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si="15"/>
        <v>7.5220000000000002</v>
      </c>
      <c r="F184" s="24"/>
      <c r="G184" s="8">
        <f t="shared" si="12"/>
        <v>0.1912895816242822</v>
      </c>
      <c r="H184" s="7">
        <f t="shared" si="16"/>
        <v>7.7132895816242826</v>
      </c>
      <c r="I184" s="281">
        <v>1.4525245696461575</v>
      </c>
      <c r="J184" s="34">
        <f t="shared" si="13"/>
        <v>9.1658141512704407</v>
      </c>
    </row>
    <row r="185" spans="1:10" x14ac:dyDescent="0.25">
      <c r="A185" s="230" t="s">
        <v>14</v>
      </c>
      <c r="B185" s="237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5"/>
        <v>7.2439999999999998</v>
      </c>
      <c r="F185" s="24"/>
      <c r="G185" s="8">
        <f t="shared" si="12"/>
        <v>0.18421985233798194</v>
      </c>
      <c r="H185" s="7">
        <f t="shared" si="16"/>
        <v>7.4282198523379819</v>
      </c>
      <c r="I185" s="281">
        <v>1.4525245696461575</v>
      </c>
      <c r="J185" s="34">
        <f t="shared" si="13"/>
        <v>8.88074442198414</v>
      </c>
    </row>
    <row r="186" spans="1:10" x14ac:dyDescent="0.25">
      <c r="A186" s="230" t="s">
        <v>15</v>
      </c>
      <c r="B186" s="237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5"/>
        <v>7.1740000000000004</v>
      </c>
      <c r="F186" s="24"/>
      <c r="G186" s="8">
        <f t="shared" si="12"/>
        <v>0.1824397046759639</v>
      </c>
      <c r="H186" s="7">
        <f t="shared" si="16"/>
        <v>7.3564397046759646</v>
      </c>
      <c r="I186" s="281">
        <v>1.4525245696461575</v>
      </c>
      <c r="J186" s="34">
        <f t="shared" si="13"/>
        <v>8.8089642743221219</v>
      </c>
    </row>
    <row r="187" spans="1:10" x14ac:dyDescent="0.25">
      <c r="A187" s="230" t="s">
        <v>16</v>
      </c>
      <c r="B187" s="237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5"/>
        <v>7.25</v>
      </c>
      <c r="F187" s="24"/>
      <c r="G187" s="8">
        <f t="shared" si="12"/>
        <v>0.18437243642329779</v>
      </c>
      <c r="H187" s="7">
        <f t="shared" si="16"/>
        <v>7.4343724364232981</v>
      </c>
      <c r="I187" s="281">
        <v>1.4525245696461575</v>
      </c>
      <c r="J187" s="34">
        <f t="shared" si="13"/>
        <v>8.8868970060694554</v>
      </c>
    </row>
    <row r="188" spans="1:10" x14ac:dyDescent="0.25">
      <c r="A188" s="230" t="s">
        <v>17</v>
      </c>
      <c r="B188" s="237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5"/>
        <v>7.343</v>
      </c>
      <c r="F188" s="24"/>
      <c r="G188" s="8">
        <f t="shared" si="12"/>
        <v>0.18673748974569321</v>
      </c>
      <c r="H188" s="7">
        <f t="shared" si="16"/>
        <v>7.5297374897456928</v>
      </c>
      <c r="I188" s="281">
        <v>1.4525245696461575</v>
      </c>
      <c r="J188" s="34">
        <f t="shared" si="13"/>
        <v>8.9822620593918501</v>
      </c>
    </row>
    <row r="189" spans="1:10" x14ac:dyDescent="0.25">
      <c r="A189" s="230" t="s">
        <v>18</v>
      </c>
      <c r="B189" s="237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5"/>
        <v>7.7320000000000002</v>
      </c>
      <c r="F189" s="24"/>
      <c r="G189" s="8">
        <f t="shared" si="12"/>
        <v>0.19663002461033635</v>
      </c>
      <c r="H189" s="7">
        <f t="shared" si="16"/>
        <v>7.9286300246103369</v>
      </c>
      <c r="I189" s="282">
        <v>1.4525245696461575</v>
      </c>
      <c r="J189" s="34">
        <f t="shared" si="13"/>
        <v>9.3811545942564951</v>
      </c>
    </row>
    <row r="190" spans="1:10" x14ac:dyDescent="0.25">
      <c r="A190" s="230" t="s">
        <v>19</v>
      </c>
      <c r="B190" s="237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5"/>
        <v>7.8090000000000002</v>
      </c>
      <c r="F190" s="24"/>
      <c r="G190" s="8">
        <f t="shared" si="12"/>
        <v>0.19858818703855621</v>
      </c>
      <c r="H190" s="7">
        <f t="shared" si="16"/>
        <v>8.0075881870385572</v>
      </c>
      <c r="I190" s="282">
        <v>1.4525245696461575</v>
      </c>
      <c r="J190" s="34">
        <f t="shared" si="13"/>
        <v>9.4601127566847154</v>
      </c>
    </row>
    <row r="191" spans="1:10" x14ac:dyDescent="0.25">
      <c r="A191" s="230" t="s">
        <v>20</v>
      </c>
      <c r="B191" s="237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5"/>
        <v>7.5949999999999998</v>
      </c>
      <c r="F191" s="24"/>
      <c r="G191" s="8">
        <f t="shared" si="12"/>
        <v>0.19314602132895817</v>
      </c>
      <c r="H191" s="7">
        <f t="shared" si="16"/>
        <v>7.7881460213289575</v>
      </c>
      <c r="I191" s="282">
        <v>1.4525245696461575</v>
      </c>
      <c r="J191" s="34">
        <f t="shared" si="13"/>
        <v>9.2406705909751157</v>
      </c>
    </row>
    <row r="192" spans="1:10" x14ac:dyDescent="0.25">
      <c r="A192" s="230" t="s">
        <v>21</v>
      </c>
      <c r="B192" s="237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5"/>
        <v>7.3840000000000003</v>
      </c>
      <c r="F192" s="24"/>
      <c r="G192" s="8">
        <f t="shared" si="12"/>
        <v>0.18778014766201806</v>
      </c>
      <c r="H192" s="7">
        <f t="shared" si="16"/>
        <v>7.5717801476620181</v>
      </c>
      <c r="I192" s="282">
        <v>1.4525245696461575</v>
      </c>
      <c r="J192" s="34">
        <f t="shared" si="13"/>
        <v>9.0243047173081763</v>
      </c>
    </row>
    <row r="193" spans="1:10" x14ac:dyDescent="0.25">
      <c r="A193" s="230" t="s">
        <v>22</v>
      </c>
      <c r="B193" s="237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5"/>
        <v>7.6859999999999999</v>
      </c>
      <c r="F193" s="24"/>
      <c r="G193" s="8">
        <f t="shared" si="12"/>
        <v>0.19546021328958163</v>
      </c>
      <c r="H193" s="7">
        <f t="shared" si="16"/>
        <v>7.8814602132895812</v>
      </c>
      <c r="I193" s="282">
        <v>1.4525245696461575</v>
      </c>
      <c r="J193" s="34">
        <f t="shared" si="13"/>
        <v>9.3339847829357385</v>
      </c>
    </row>
    <row r="194" spans="1:10" x14ac:dyDescent="0.25">
      <c r="A194" s="230" t="s">
        <v>23</v>
      </c>
      <c r="B194" s="237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5"/>
        <v>7.9770000000000003</v>
      </c>
      <c r="F194" s="24"/>
      <c r="G194" s="8">
        <f t="shared" si="12"/>
        <v>0.20286054142739951</v>
      </c>
      <c r="H194" s="7">
        <f t="shared" si="16"/>
        <v>8.1798605414274004</v>
      </c>
      <c r="I194" s="282">
        <v>1.4525245696461575</v>
      </c>
      <c r="J194" s="34">
        <f t="shared" si="13"/>
        <v>9.6323851110735585</v>
      </c>
    </row>
    <row r="195" spans="1:10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5"/>
        <v>8.1259999999999994</v>
      </c>
      <c r="F195" s="24"/>
      <c r="G195" s="8">
        <f t="shared" ref="G195:G258" si="17">(E195/$N$6)*$N$5+($N$7*$N$8^(B195-$N$4))</f>
        <v>0.20664971287940934</v>
      </c>
      <c r="H195" s="7">
        <f t="shared" si="16"/>
        <v>8.3326497128794088</v>
      </c>
      <c r="I195" s="34">
        <f>FTU!BN314/('LT Burns'!GK31)</f>
        <v>1.4342565798367897</v>
      </c>
      <c r="J195" s="34">
        <f t="shared" ref="J195:J258" si="18">+H195+I195</f>
        <v>9.7669062927161985</v>
      </c>
    </row>
    <row r="196" spans="1:10" x14ac:dyDescent="0.25">
      <c r="A196" s="4" t="s">
        <v>13</v>
      </c>
      <c r="B196" s="237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5"/>
        <v>8.1460000000000008</v>
      </c>
      <c r="F196" s="24"/>
      <c r="G196" s="8">
        <f t="shared" si="17"/>
        <v>0.20715832649712881</v>
      </c>
      <c r="H196" s="7">
        <f t="shared" si="16"/>
        <v>8.3531583264971303</v>
      </c>
      <c r="I196" s="34">
        <v>1.4342565798367897</v>
      </c>
      <c r="J196" s="34">
        <f t="shared" si="18"/>
        <v>9.78741490633392</v>
      </c>
    </row>
    <row r="197" spans="1:10" x14ac:dyDescent="0.25">
      <c r="A197" s="4" t="s">
        <v>14</v>
      </c>
      <c r="B197" s="237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5"/>
        <v>7.8529999999999998</v>
      </c>
      <c r="F197" s="24"/>
      <c r="G197" s="8">
        <f t="shared" si="17"/>
        <v>0.19970713699753895</v>
      </c>
      <c r="H197" s="7">
        <f t="shared" si="16"/>
        <v>8.0527071369975385</v>
      </c>
      <c r="I197" s="34">
        <v>1.4342565798367897</v>
      </c>
      <c r="J197" s="34">
        <f t="shared" si="18"/>
        <v>9.4869637168343282</v>
      </c>
    </row>
    <row r="198" spans="1:10" x14ac:dyDescent="0.25">
      <c r="A198" s="4" t="s">
        <v>15</v>
      </c>
      <c r="B198" s="237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5"/>
        <v>7.5049999999999999</v>
      </c>
      <c r="F198" s="24"/>
      <c r="G198" s="8">
        <f t="shared" si="17"/>
        <v>0.19085726004922066</v>
      </c>
      <c r="H198" s="7">
        <f t="shared" si="16"/>
        <v>7.6958572600492205</v>
      </c>
      <c r="I198" s="34">
        <v>1.4342565798367897</v>
      </c>
      <c r="J198" s="34">
        <f t="shared" si="18"/>
        <v>9.1301138398860111</v>
      </c>
    </row>
    <row r="199" spans="1:10" x14ac:dyDescent="0.25">
      <c r="A199" s="4" t="s">
        <v>16</v>
      </c>
      <c r="B199" s="237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5"/>
        <v>7.5739999999999998</v>
      </c>
      <c r="F199" s="24"/>
      <c r="G199" s="8">
        <f t="shared" si="17"/>
        <v>0.19261197703035274</v>
      </c>
      <c r="H199" s="7">
        <f t="shared" si="16"/>
        <v>7.7666119770303528</v>
      </c>
      <c r="I199" s="34">
        <v>1.4342565798367897</v>
      </c>
      <c r="J199" s="34">
        <f t="shared" si="18"/>
        <v>9.2008685568671424</v>
      </c>
    </row>
    <row r="200" spans="1:10" x14ac:dyDescent="0.25">
      <c r="A200" s="4" t="s">
        <v>17</v>
      </c>
      <c r="B200" s="237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5"/>
        <v>7.6669999999999998</v>
      </c>
      <c r="F200" s="24"/>
      <c r="G200" s="8">
        <f t="shared" si="17"/>
        <v>0.19497703035274816</v>
      </c>
      <c r="H200" s="7">
        <f t="shared" si="16"/>
        <v>7.8619770303527483</v>
      </c>
      <c r="I200" s="34">
        <v>1.4342565798367897</v>
      </c>
      <c r="J200" s="34">
        <f t="shared" si="18"/>
        <v>9.2962336101895389</v>
      </c>
    </row>
    <row r="201" spans="1:10" x14ac:dyDescent="0.25">
      <c r="A201" s="4" t="s">
        <v>18</v>
      </c>
      <c r="B201" s="237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5"/>
        <v>8.0980000000000008</v>
      </c>
      <c r="F201" s="24"/>
      <c r="G201" s="8">
        <f t="shared" si="17"/>
        <v>0.20593765381460216</v>
      </c>
      <c r="H201" s="7">
        <f t="shared" si="16"/>
        <v>8.3039376538146037</v>
      </c>
      <c r="I201" s="34">
        <v>1.4342565798367897</v>
      </c>
      <c r="J201" s="34">
        <f t="shared" si="18"/>
        <v>9.7381942336513934</v>
      </c>
    </row>
    <row r="202" spans="1:10" x14ac:dyDescent="0.25">
      <c r="A202" s="4" t="s">
        <v>19</v>
      </c>
      <c r="B202" s="237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5"/>
        <v>8.1649999999999991</v>
      </c>
      <c r="F202" s="24"/>
      <c r="G202" s="8">
        <f t="shared" si="17"/>
        <v>0.20764150943396223</v>
      </c>
      <c r="H202" s="7">
        <f t="shared" si="16"/>
        <v>8.3726415094339615</v>
      </c>
      <c r="I202" s="34">
        <v>1.4342565798367897</v>
      </c>
      <c r="J202" s="34">
        <f t="shared" si="18"/>
        <v>9.8068980892707511</v>
      </c>
    </row>
    <row r="203" spans="1:10" x14ac:dyDescent="0.25">
      <c r="A203" s="4" t="s">
        <v>20</v>
      </c>
      <c r="B203" s="237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5"/>
        <v>7.9589999999999996</v>
      </c>
      <c r="F203" s="24"/>
      <c r="G203" s="8">
        <f t="shared" si="17"/>
        <v>0.20240278917145202</v>
      </c>
      <c r="H203" s="7">
        <f t="shared" si="16"/>
        <v>8.1614027891714525</v>
      </c>
      <c r="I203" s="34">
        <v>1.4342565798367897</v>
      </c>
      <c r="J203" s="34">
        <f t="shared" si="18"/>
        <v>9.5956593690082421</v>
      </c>
    </row>
    <row r="204" spans="1:10" x14ac:dyDescent="0.25">
      <c r="A204" s="4" t="s">
        <v>21</v>
      </c>
      <c r="B204" s="237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5"/>
        <v>7.73</v>
      </c>
      <c r="F204" s="24"/>
      <c r="G204" s="8">
        <f t="shared" si="17"/>
        <v>0.19657916324856442</v>
      </c>
      <c r="H204" s="7">
        <f t="shared" si="16"/>
        <v>7.9265791632485652</v>
      </c>
      <c r="I204" s="34">
        <v>1.4342565798367897</v>
      </c>
      <c r="J204" s="34">
        <f t="shared" si="18"/>
        <v>9.3608357430853548</v>
      </c>
    </row>
    <row r="205" spans="1:10" x14ac:dyDescent="0.25">
      <c r="A205" s="4" t="s">
        <v>22</v>
      </c>
      <c r="B205" s="237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5"/>
        <v>7.7809999999999997</v>
      </c>
      <c r="F205" s="24"/>
      <c r="G205" s="8">
        <f t="shared" si="17"/>
        <v>0.19787612797374898</v>
      </c>
      <c r="H205" s="7">
        <f t="shared" si="16"/>
        <v>7.9788761279737486</v>
      </c>
      <c r="I205" s="34">
        <v>1.4342565798367897</v>
      </c>
      <c r="J205" s="34">
        <f t="shared" si="18"/>
        <v>9.4131327078105382</v>
      </c>
    </row>
    <row r="206" spans="1:10" x14ac:dyDescent="0.25">
      <c r="A206" s="4" t="s">
        <v>23</v>
      </c>
      <c r="B206" s="237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5"/>
        <v>8.0210000000000008</v>
      </c>
      <c r="F206" s="24"/>
      <c r="G206" s="8">
        <f t="shared" si="17"/>
        <v>0.2039794913863823</v>
      </c>
      <c r="H206" s="7">
        <f t="shared" si="16"/>
        <v>8.2249794913863834</v>
      </c>
      <c r="I206" s="34">
        <v>1.4342565798367897</v>
      </c>
      <c r="J206" s="34">
        <f t="shared" si="18"/>
        <v>9.6592360712231731</v>
      </c>
    </row>
    <row r="207" spans="1:10" x14ac:dyDescent="0.25">
      <c r="A207" s="230" t="s">
        <v>24</v>
      </c>
      <c r="B207" s="28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5"/>
        <v>8.1020000000000003</v>
      </c>
      <c r="F207" s="24"/>
      <c r="G207" s="8">
        <f t="shared" si="17"/>
        <v>0.20603937653814605</v>
      </c>
      <c r="H207" s="7">
        <f t="shared" si="16"/>
        <v>8.3080393765381455</v>
      </c>
      <c r="I207" s="34">
        <f>FTU!BN327/('LT Burns'!GX31)</f>
        <v>1.4352738750559797</v>
      </c>
      <c r="J207" s="34">
        <f t="shared" si="18"/>
        <v>9.7433132515941256</v>
      </c>
    </row>
    <row r="208" spans="1:10" x14ac:dyDescent="0.25">
      <c r="A208" s="230" t="s">
        <v>13</v>
      </c>
      <c r="B208" s="237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5"/>
        <v>8.0779999999999994</v>
      </c>
      <c r="F208" s="24"/>
      <c r="G208" s="8">
        <f t="shared" si="17"/>
        <v>0.20542904019688268</v>
      </c>
      <c r="H208" s="7">
        <f t="shared" si="16"/>
        <v>8.2834290401968822</v>
      </c>
      <c r="I208" s="34">
        <v>1.4352738750559797</v>
      </c>
      <c r="J208" s="34">
        <f t="shared" si="18"/>
        <v>9.7187029152528623</v>
      </c>
    </row>
    <row r="209" spans="1:10" x14ac:dyDescent="0.25">
      <c r="A209" s="230" t="s">
        <v>14</v>
      </c>
      <c r="B209" s="237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5"/>
        <v>7.9290000000000003</v>
      </c>
      <c r="F209" s="24"/>
      <c r="G209" s="8">
        <f t="shared" si="17"/>
        <v>0.20163986874487286</v>
      </c>
      <c r="H209" s="7">
        <f t="shared" si="16"/>
        <v>8.1306398687448738</v>
      </c>
      <c r="I209" s="34">
        <v>1.4352738750559797</v>
      </c>
      <c r="J209" s="34">
        <f t="shared" si="18"/>
        <v>9.5659137438008539</v>
      </c>
    </row>
    <row r="210" spans="1:10" x14ac:dyDescent="0.25">
      <c r="A210" s="230" t="s">
        <v>15</v>
      </c>
      <c r="B210" s="237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5"/>
        <v>7.6219999999999999</v>
      </c>
      <c r="F210" s="24"/>
      <c r="G210" s="8">
        <f t="shared" si="17"/>
        <v>0.19383264971287939</v>
      </c>
      <c r="H210" s="7">
        <f t="shared" si="16"/>
        <v>7.8158326497128794</v>
      </c>
      <c r="I210" s="34">
        <v>1.4352738750559797</v>
      </c>
      <c r="J210" s="34">
        <f t="shared" si="18"/>
        <v>9.2511065247688595</v>
      </c>
    </row>
    <row r="211" spans="1:10" x14ac:dyDescent="0.25">
      <c r="A211" s="230" t="s">
        <v>16</v>
      </c>
      <c r="B211" s="237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5"/>
        <v>7.6959999999999997</v>
      </c>
      <c r="F211" s="24"/>
      <c r="G211" s="8">
        <f t="shared" si="17"/>
        <v>0.19571452009844134</v>
      </c>
      <c r="H211" s="7">
        <f t="shared" si="16"/>
        <v>7.8917145200984411</v>
      </c>
      <c r="I211" s="34">
        <v>1.4352738750559797</v>
      </c>
      <c r="J211" s="34">
        <f t="shared" si="18"/>
        <v>9.3269883951544212</v>
      </c>
    </row>
    <row r="212" spans="1:10" x14ac:dyDescent="0.25">
      <c r="A212" s="230" t="s">
        <v>17</v>
      </c>
      <c r="B212" s="237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5"/>
        <v>7.7990000000000004</v>
      </c>
      <c r="F212" s="24"/>
      <c r="G212" s="8">
        <f t="shared" si="17"/>
        <v>0.19833388022969647</v>
      </c>
      <c r="H212" s="7">
        <f t="shared" si="16"/>
        <v>7.9973338802296965</v>
      </c>
      <c r="I212" s="34">
        <v>1.4352738750559797</v>
      </c>
      <c r="J212" s="34">
        <f t="shared" si="18"/>
        <v>9.4326077552856766</v>
      </c>
    </row>
    <row r="213" spans="1:10" x14ac:dyDescent="0.25">
      <c r="A213" s="230" t="s">
        <v>18</v>
      </c>
      <c r="B213" s="237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5"/>
        <v>8.0649999999999995</v>
      </c>
      <c r="F213" s="24"/>
      <c r="G213" s="8">
        <f t="shared" si="17"/>
        <v>0.20509844134536503</v>
      </c>
      <c r="H213" s="7">
        <f t="shared" si="16"/>
        <v>8.2700984413453646</v>
      </c>
      <c r="I213" s="34">
        <v>1.4352738750559797</v>
      </c>
      <c r="J213" s="34">
        <f t="shared" si="18"/>
        <v>9.7053723164013448</v>
      </c>
    </row>
    <row r="214" spans="1:10" x14ac:dyDescent="0.25">
      <c r="A214" s="230" t="s">
        <v>19</v>
      </c>
      <c r="B214" s="237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5"/>
        <v>8.1370000000000005</v>
      </c>
      <c r="F214" s="24"/>
      <c r="G214" s="8">
        <f t="shared" si="17"/>
        <v>0.20692945036915508</v>
      </c>
      <c r="H214" s="7">
        <f t="shared" si="16"/>
        <v>8.3439294503691563</v>
      </c>
      <c r="I214" s="34">
        <v>1.4352738750559797</v>
      </c>
      <c r="J214" s="34">
        <f t="shared" si="18"/>
        <v>9.7792033254251365</v>
      </c>
    </row>
    <row r="215" spans="1:10" x14ac:dyDescent="0.25">
      <c r="A215" s="230" t="s">
        <v>20</v>
      </c>
      <c r="B215" s="237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5"/>
        <v>8.0370000000000008</v>
      </c>
      <c r="F215" s="24"/>
      <c r="G215" s="8">
        <f t="shared" si="17"/>
        <v>0.20438638228055786</v>
      </c>
      <c r="H215" s="7">
        <f t="shared" si="16"/>
        <v>8.2413863822805595</v>
      </c>
      <c r="I215" s="34">
        <v>1.4352738750559797</v>
      </c>
      <c r="J215" s="34">
        <f t="shared" si="18"/>
        <v>9.6766602573365397</v>
      </c>
    </row>
    <row r="216" spans="1:10" x14ac:dyDescent="0.25">
      <c r="A216" s="230" t="s">
        <v>21</v>
      </c>
      <c r="B216" s="237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5"/>
        <v>7.9710000000000001</v>
      </c>
      <c r="F216" s="24"/>
      <c r="G216" s="8">
        <f t="shared" si="17"/>
        <v>0.20270795734208369</v>
      </c>
      <c r="H216" s="7">
        <f t="shared" si="16"/>
        <v>8.1737079573420832</v>
      </c>
      <c r="I216" s="34">
        <v>1.4352738750559797</v>
      </c>
      <c r="J216" s="34">
        <f t="shared" si="18"/>
        <v>9.6089818323980634</v>
      </c>
    </row>
    <row r="217" spans="1:10" x14ac:dyDescent="0.25">
      <c r="A217" s="230" t="s">
        <v>22</v>
      </c>
      <c r="B217" s="237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5"/>
        <v>8.0530000000000008</v>
      </c>
      <c r="F217" s="24"/>
      <c r="G217" s="8">
        <f t="shared" si="17"/>
        <v>0.20479327317473339</v>
      </c>
      <c r="H217" s="7">
        <f t="shared" si="16"/>
        <v>8.2577932731747339</v>
      </c>
      <c r="I217" s="34">
        <v>1.4352738750559797</v>
      </c>
      <c r="J217" s="34">
        <f t="shared" si="18"/>
        <v>9.693067148230714</v>
      </c>
    </row>
    <row r="218" spans="1:10" x14ac:dyDescent="0.25">
      <c r="A218" s="230" t="s">
        <v>23</v>
      </c>
      <c r="B218" s="237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5"/>
        <v>8.4320000000000004</v>
      </c>
      <c r="F218" s="24"/>
      <c r="G218" s="8">
        <f t="shared" si="17"/>
        <v>0.21443150123051685</v>
      </c>
      <c r="H218" s="7">
        <f t="shared" si="16"/>
        <v>8.6464315012305164</v>
      </c>
      <c r="I218" s="34">
        <v>1.4352738750559797</v>
      </c>
      <c r="J218" s="34">
        <f t="shared" si="18"/>
        <v>10.081705376286497</v>
      </c>
    </row>
    <row r="219" spans="1:10" x14ac:dyDescent="0.25">
      <c r="A219" s="230" t="s">
        <v>24</v>
      </c>
      <c r="B219" s="28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5"/>
        <v>8.6310000000000002</v>
      </c>
      <c r="F219" s="24"/>
      <c r="G219" s="8">
        <f t="shared" si="17"/>
        <v>0.21949220672682526</v>
      </c>
      <c r="H219" s="7">
        <f t="shared" si="16"/>
        <v>8.850492206726825</v>
      </c>
      <c r="I219" s="34">
        <f>FTU!BN340/('LT Burns'!HK31)</f>
        <v>1.4326659786948821</v>
      </c>
      <c r="J219" s="34">
        <f t="shared" si="18"/>
        <v>10.283158185421707</v>
      </c>
    </row>
    <row r="220" spans="1:10" x14ac:dyDescent="0.25">
      <c r="A220" s="230" t="s">
        <v>13</v>
      </c>
      <c r="B220" s="237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5"/>
        <v>8.6609999999999996</v>
      </c>
      <c r="F220" s="24"/>
      <c r="G220" s="8">
        <f t="shared" si="17"/>
        <v>0.2202551271534044</v>
      </c>
      <c r="H220" s="7">
        <f t="shared" si="16"/>
        <v>8.8812551271534037</v>
      </c>
      <c r="I220" s="34">
        <v>1.4326659786948821</v>
      </c>
      <c r="J220" s="34">
        <f t="shared" si="18"/>
        <v>10.313921105848285</v>
      </c>
    </row>
    <row r="221" spans="1:10" x14ac:dyDescent="0.25">
      <c r="A221" s="230" t="s">
        <v>14</v>
      </c>
      <c r="B221" s="237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5"/>
        <v>8.4770000000000003</v>
      </c>
      <c r="F221" s="24"/>
      <c r="G221" s="8">
        <f t="shared" si="17"/>
        <v>0.21557588187038557</v>
      </c>
      <c r="H221" s="7">
        <f t="shared" si="16"/>
        <v>8.6925758818703862</v>
      </c>
      <c r="I221" s="34">
        <v>1.4326659786948821</v>
      </c>
      <c r="J221" s="34">
        <f t="shared" si="18"/>
        <v>10.125241860565268</v>
      </c>
    </row>
    <row r="222" spans="1:10" x14ac:dyDescent="0.25">
      <c r="A222" s="230" t="s">
        <v>15</v>
      </c>
      <c r="B222" s="237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5"/>
        <v>8.2289999999999992</v>
      </c>
      <c r="F222" s="24"/>
      <c r="G222" s="8">
        <f t="shared" si="17"/>
        <v>0.20926907301066447</v>
      </c>
      <c r="H222" s="7">
        <f t="shared" si="16"/>
        <v>8.4382690730106642</v>
      </c>
      <c r="I222" s="34">
        <v>1.4326659786948821</v>
      </c>
      <c r="J222" s="34">
        <f t="shared" si="18"/>
        <v>9.8709350517055459</v>
      </c>
    </row>
    <row r="223" spans="1:10" x14ac:dyDescent="0.25">
      <c r="A223" s="230" t="s">
        <v>16</v>
      </c>
      <c r="B223" s="237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5"/>
        <v>8.3140000000000001</v>
      </c>
      <c r="F223" s="24"/>
      <c r="G223" s="8">
        <f t="shared" si="17"/>
        <v>0.21143068088597208</v>
      </c>
      <c r="H223" s="7">
        <f t="shared" si="16"/>
        <v>8.5254306808859717</v>
      </c>
      <c r="I223" s="34">
        <v>1.4326659786948821</v>
      </c>
      <c r="J223" s="34">
        <f t="shared" si="18"/>
        <v>9.9580966595808533</v>
      </c>
    </row>
    <row r="224" spans="1:10" x14ac:dyDescent="0.25">
      <c r="A224" s="230" t="s">
        <v>17</v>
      </c>
      <c r="B224" s="237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5"/>
        <v>8.452</v>
      </c>
      <c r="F224" s="24"/>
      <c r="G224" s="8">
        <f t="shared" si="17"/>
        <v>0.21494011484823625</v>
      </c>
      <c r="H224" s="7">
        <f t="shared" si="16"/>
        <v>8.6669401148482361</v>
      </c>
      <c r="I224" s="34">
        <v>1.4326659786948821</v>
      </c>
      <c r="J224" s="34">
        <f t="shared" si="18"/>
        <v>10.099606093543118</v>
      </c>
    </row>
    <row r="225" spans="1:10" x14ac:dyDescent="0.25">
      <c r="A225" s="230" t="s">
        <v>18</v>
      </c>
      <c r="B225" s="237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5"/>
        <v>8.8460000000000001</v>
      </c>
      <c r="F225" s="24"/>
      <c r="G225" s="8">
        <f t="shared" si="17"/>
        <v>0.22495980311730929</v>
      </c>
      <c r="H225" s="7">
        <f t="shared" si="16"/>
        <v>9.0709598031173098</v>
      </c>
      <c r="I225" s="34">
        <v>1.4326659786948821</v>
      </c>
      <c r="J225" s="34">
        <f t="shared" si="18"/>
        <v>10.503625781812191</v>
      </c>
    </row>
    <row r="226" spans="1:10" x14ac:dyDescent="0.25">
      <c r="A226" s="230" t="s">
        <v>19</v>
      </c>
      <c r="B226" s="237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5"/>
        <v>8.9039999999999999</v>
      </c>
      <c r="F226" s="24"/>
      <c r="G226" s="8">
        <f t="shared" si="17"/>
        <v>0.22643478260869562</v>
      </c>
      <c r="H226" s="7">
        <f t="shared" si="16"/>
        <v>9.1304347826086953</v>
      </c>
      <c r="I226" s="34">
        <v>1.4326659786948821</v>
      </c>
      <c r="J226" s="34">
        <f t="shared" si="18"/>
        <v>10.563100761303577</v>
      </c>
    </row>
    <row r="227" spans="1:10" x14ac:dyDescent="0.25">
      <c r="A227" s="230" t="s">
        <v>20</v>
      </c>
      <c r="B227" s="237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5"/>
        <v>8.7319999999999993</v>
      </c>
      <c r="F227" s="24"/>
      <c r="G227" s="8">
        <f t="shared" si="17"/>
        <v>0.22206070549630844</v>
      </c>
      <c r="H227" s="7">
        <f t="shared" si="16"/>
        <v>8.9540607054963086</v>
      </c>
      <c r="I227" s="34">
        <v>1.4326659786948821</v>
      </c>
      <c r="J227" s="34">
        <f t="shared" si="18"/>
        <v>10.38672668419119</v>
      </c>
    </row>
    <row r="228" spans="1:10" x14ac:dyDescent="0.25">
      <c r="A228" s="230" t="s">
        <v>21</v>
      </c>
      <c r="B228" s="237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5"/>
        <v>8.6159999999999997</v>
      </c>
      <c r="F228" s="24"/>
      <c r="G228" s="8">
        <f t="shared" si="17"/>
        <v>0.21911074651353568</v>
      </c>
      <c r="H228" s="7">
        <f t="shared" si="16"/>
        <v>8.8351107465135357</v>
      </c>
      <c r="I228" s="34">
        <v>1.4326659786948821</v>
      </c>
      <c r="J228" s="34">
        <f t="shared" si="18"/>
        <v>10.267776725208417</v>
      </c>
    </row>
    <row r="229" spans="1:10" x14ac:dyDescent="0.25">
      <c r="A229" s="230" t="s">
        <v>22</v>
      </c>
      <c r="B229" s="237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5"/>
        <v>8.702</v>
      </c>
      <c r="F229" s="24"/>
      <c r="G229" s="8">
        <f t="shared" si="17"/>
        <v>0.2212977850697293</v>
      </c>
      <c r="H229" s="7">
        <f t="shared" si="16"/>
        <v>8.9232977850697299</v>
      </c>
      <c r="I229" s="34">
        <v>1.4326659786948821</v>
      </c>
      <c r="J229" s="34">
        <f t="shared" si="18"/>
        <v>10.355963763764612</v>
      </c>
    </row>
    <row r="230" spans="1:10" x14ac:dyDescent="0.25">
      <c r="A230" s="230" t="s">
        <v>23</v>
      </c>
      <c r="B230" s="237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5"/>
        <v>9.0890000000000004</v>
      </c>
      <c r="F230" s="24"/>
      <c r="G230" s="8">
        <f t="shared" si="17"/>
        <v>0.23113945857260051</v>
      </c>
      <c r="H230" s="7">
        <f t="shared" si="16"/>
        <v>9.3201394585726014</v>
      </c>
      <c r="I230" s="34">
        <v>1.4326659786948821</v>
      </c>
      <c r="J230" s="34">
        <f t="shared" si="18"/>
        <v>10.752805437267483</v>
      </c>
    </row>
    <row r="231" spans="1:10" x14ac:dyDescent="0.25">
      <c r="A231" s="230" t="s">
        <v>24</v>
      </c>
      <c r="B231" s="28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5"/>
        <v>9.2859999999999996</v>
      </c>
      <c r="F231" s="24"/>
      <c r="G231" s="8">
        <f t="shared" si="17"/>
        <v>0.23614930270713697</v>
      </c>
      <c r="H231" s="7">
        <f t="shared" si="16"/>
        <v>9.5221493027071364</v>
      </c>
      <c r="I231" s="34">
        <f>FTU!BN353/('LT Burns'!HX31)</f>
        <v>1.4190124724929412</v>
      </c>
      <c r="J231" s="34">
        <f t="shared" si="18"/>
        <v>10.941161775200078</v>
      </c>
    </row>
    <row r="232" spans="1:10" x14ac:dyDescent="0.25">
      <c r="A232" s="230" t="s">
        <v>13</v>
      </c>
      <c r="B232" s="237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5"/>
        <v>9.3190000000000008</v>
      </c>
      <c r="F232" s="24"/>
      <c r="G232" s="8">
        <f t="shared" si="17"/>
        <v>0.23698851517637409</v>
      </c>
      <c r="H232" s="7">
        <f t="shared" si="16"/>
        <v>9.5559885151763755</v>
      </c>
      <c r="I232" s="34">
        <v>1.4190124724929412</v>
      </c>
      <c r="J232" s="34">
        <f t="shared" si="18"/>
        <v>10.975000987669317</v>
      </c>
    </row>
    <row r="233" spans="1:10" x14ac:dyDescent="0.25">
      <c r="A233" s="230" t="s">
        <v>14</v>
      </c>
      <c r="B233" s="237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5"/>
        <v>9.1150000000000002</v>
      </c>
      <c r="F233" s="24"/>
      <c r="G233" s="8">
        <f t="shared" si="17"/>
        <v>0.23180065627563579</v>
      </c>
      <c r="H233" s="7">
        <f t="shared" si="16"/>
        <v>9.3468006562756365</v>
      </c>
      <c r="I233" s="34">
        <v>1.4190124724929412</v>
      </c>
      <c r="J233" s="34">
        <f t="shared" si="18"/>
        <v>10.765813128768578</v>
      </c>
    </row>
    <row r="234" spans="1:10" x14ac:dyDescent="0.25">
      <c r="A234" s="230" t="s">
        <v>15</v>
      </c>
      <c r="B234" s="237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5"/>
        <v>8.8230000000000004</v>
      </c>
      <c r="F234" s="24"/>
      <c r="G234" s="8">
        <f t="shared" si="17"/>
        <v>0.22437489745693193</v>
      </c>
      <c r="H234" s="7">
        <f t="shared" si="16"/>
        <v>9.0473748974569315</v>
      </c>
      <c r="I234" s="34">
        <v>1.4190124724929412</v>
      </c>
      <c r="J234" s="34">
        <f t="shared" si="18"/>
        <v>10.466387369949873</v>
      </c>
    </row>
    <row r="235" spans="1:10" x14ac:dyDescent="0.25">
      <c r="A235" s="230" t="s">
        <v>16</v>
      </c>
      <c r="B235" s="237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5"/>
        <v>8.8930000000000007</v>
      </c>
      <c r="F235" s="24"/>
      <c r="G235" s="8">
        <f t="shared" si="17"/>
        <v>0.22615504511894999</v>
      </c>
      <c r="H235" s="7">
        <f t="shared" si="16"/>
        <v>9.1191550451189514</v>
      </c>
      <c r="I235" s="34">
        <v>1.4190124724929412</v>
      </c>
      <c r="J235" s="34">
        <f t="shared" si="18"/>
        <v>10.538167517611893</v>
      </c>
    </row>
    <row r="236" spans="1:10" x14ac:dyDescent="0.25">
      <c r="A236" s="230" t="s">
        <v>17</v>
      </c>
      <c r="B236" s="237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5"/>
        <v>9.0150000000000006</v>
      </c>
      <c r="F236" s="24"/>
      <c r="G236" s="8">
        <f t="shared" si="17"/>
        <v>0.22925758818703856</v>
      </c>
      <c r="H236" s="7">
        <f t="shared" si="16"/>
        <v>9.2442575881870397</v>
      </c>
      <c r="I236" s="34">
        <v>1.4190124724929412</v>
      </c>
      <c r="J236" s="34">
        <f t="shared" si="18"/>
        <v>10.663270060679981</v>
      </c>
    </row>
    <row r="237" spans="1:10" x14ac:dyDescent="0.25">
      <c r="A237" s="230" t="s">
        <v>18</v>
      </c>
      <c r="B237" s="237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5"/>
        <v>9.3010000000000002</v>
      </c>
      <c r="F237" s="24"/>
      <c r="G237" s="8">
        <f t="shared" si="17"/>
        <v>0.2365307629204266</v>
      </c>
      <c r="H237" s="7">
        <f t="shared" si="16"/>
        <v>9.5375307629204276</v>
      </c>
      <c r="I237" s="34">
        <v>1.4190124724929412</v>
      </c>
      <c r="J237" s="34">
        <f t="shared" si="18"/>
        <v>10.956543235413369</v>
      </c>
    </row>
    <row r="238" spans="1:10" x14ac:dyDescent="0.25">
      <c r="A238" s="230" t="s">
        <v>19</v>
      </c>
      <c r="B238" s="237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5"/>
        <v>9.359</v>
      </c>
      <c r="F238" s="24"/>
      <c r="G238" s="8">
        <f t="shared" si="17"/>
        <v>0.23800574241181296</v>
      </c>
      <c r="H238" s="7">
        <f t="shared" si="16"/>
        <v>9.5970057424118131</v>
      </c>
      <c r="I238" s="34">
        <v>1.4190124724929412</v>
      </c>
      <c r="J238" s="34">
        <f t="shared" si="18"/>
        <v>11.016018214904754</v>
      </c>
    </row>
    <row r="239" spans="1:10" x14ac:dyDescent="0.25">
      <c r="A239" s="230" t="s">
        <v>20</v>
      </c>
      <c r="B239" s="237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5"/>
        <v>9.1110000000000007</v>
      </c>
      <c r="F239" s="24"/>
      <c r="G239" s="8">
        <f t="shared" si="17"/>
        <v>0.2316989335520919</v>
      </c>
      <c r="H239" s="7">
        <f t="shared" si="16"/>
        <v>9.3426989335520929</v>
      </c>
      <c r="I239" s="34">
        <v>1.4190124724929412</v>
      </c>
      <c r="J239" s="34">
        <f t="shared" si="18"/>
        <v>10.761711406045034</v>
      </c>
    </row>
    <row r="240" spans="1:10" x14ac:dyDescent="0.25">
      <c r="A240" s="230" t="s">
        <v>21</v>
      </c>
      <c r="B240" s="237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5"/>
        <v>8.98</v>
      </c>
      <c r="F240" s="24"/>
      <c r="G240" s="8">
        <f t="shared" si="17"/>
        <v>0.22836751435602956</v>
      </c>
      <c r="H240" s="7">
        <f t="shared" si="16"/>
        <v>9.2083675143560306</v>
      </c>
      <c r="I240" s="34">
        <v>1.4190124724929412</v>
      </c>
      <c r="J240" s="34">
        <f t="shared" si="18"/>
        <v>10.627379986848972</v>
      </c>
    </row>
    <row r="241" spans="1:10" x14ac:dyDescent="0.25">
      <c r="A241" s="230" t="s">
        <v>22</v>
      </c>
      <c r="B241" s="237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5"/>
        <v>9.1370000000000005</v>
      </c>
      <c r="F241" s="24"/>
      <c r="G241" s="8">
        <f t="shared" si="17"/>
        <v>0.23236013125512717</v>
      </c>
      <c r="H241" s="7">
        <f t="shared" si="16"/>
        <v>9.369360131255128</v>
      </c>
      <c r="I241" s="34">
        <v>1.4190124724929412</v>
      </c>
      <c r="J241" s="34">
        <f t="shared" si="18"/>
        <v>10.788372603748069</v>
      </c>
    </row>
    <row r="242" spans="1:10" x14ac:dyDescent="0.25">
      <c r="A242" s="230" t="s">
        <v>23</v>
      </c>
      <c r="B242" s="237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5"/>
        <v>9.4879999999999995</v>
      </c>
      <c r="F242" s="24"/>
      <c r="G242" s="8">
        <f t="shared" si="17"/>
        <v>0.24128630024610337</v>
      </c>
      <c r="H242" s="7">
        <f t="shared" si="16"/>
        <v>9.7292863002461036</v>
      </c>
      <c r="I242" s="34">
        <v>1.4190124724929412</v>
      </c>
      <c r="J242" s="34">
        <f t="shared" si="18"/>
        <v>11.148298772739045</v>
      </c>
    </row>
    <row r="243" spans="1:10" x14ac:dyDescent="0.25">
      <c r="A243" s="230" t="s">
        <v>24</v>
      </c>
      <c r="B243" s="28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si="15"/>
        <v>9.5239999999999991</v>
      </c>
      <c r="G243" s="8">
        <f t="shared" si="17"/>
        <v>0.24220180475799832</v>
      </c>
      <c r="H243" s="7">
        <f t="shared" si="16"/>
        <v>9.7662018047579977</v>
      </c>
      <c r="J243" s="34">
        <f t="shared" si="18"/>
        <v>9.7662018047579977</v>
      </c>
    </row>
    <row r="244" spans="1:10" x14ac:dyDescent="0.25">
      <c r="A244" s="230" t="s">
        <v>13</v>
      </c>
      <c r="B244" s="28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5"/>
        <v>9.5640000000000001</v>
      </c>
      <c r="G244" s="8">
        <f t="shared" si="17"/>
        <v>0.24321903199343722</v>
      </c>
      <c r="H244" s="7">
        <f t="shared" si="16"/>
        <v>9.8072190319934371</v>
      </c>
      <c r="J244" s="34">
        <f t="shared" si="18"/>
        <v>9.8072190319934371</v>
      </c>
    </row>
    <row r="245" spans="1:10" x14ac:dyDescent="0.25">
      <c r="A245" s="230" t="s">
        <v>14</v>
      </c>
      <c r="B245" s="28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5"/>
        <v>9.2690000000000001</v>
      </c>
      <c r="G245" s="8">
        <f t="shared" si="17"/>
        <v>0.23571698113207545</v>
      </c>
      <c r="H245" s="7">
        <f t="shared" si="16"/>
        <v>9.5047169811320753</v>
      </c>
      <c r="J245" s="34">
        <f t="shared" si="18"/>
        <v>9.5047169811320753</v>
      </c>
    </row>
    <row r="246" spans="1:10" x14ac:dyDescent="0.25">
      <c r="A246" s="230" t="s">
        <v>15</v>
      </c>
      <c r="B246" s="28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5"/>
        <v>8.6850000000000005</v>
      </c>
      <c r="G246" s="8">
        <f t="shared" si="17"/>
        <v>0.22086546349466779</v>
      </c>
      <c r="H246" s="7">
        <f t="shared" si="16"/>
        <v>8.9058654634946688</v>
      </c>
      <c r="J246" s="34">
        <f t="shared" si="18"/>
        <v>8.9058654634946688</v>
      </c>
    </row>
    <row r="247" spans="1:10" x14ac:dyDescent="0.25">
      <c r="A247" s="230" t="s">
        <v>16</v>
      </c>
      <c r="B247" s="28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ref="E247:E310" si="19">ROUND(C247+D247,3)</f>
        <v>8.7460000000000004</v>
      </c>
      <c r="G247" s="8">
        <f t="shared" si="17"/>
        <v>0.22241673502871206</v>
      </c>
      <c r="H247" s="7">
        <f t="shared" ref="H247:H310" si="20">+E247+G247</f>
        <v>8.9684167350287129</v>
      </c>
      <c r="J247" s="34">
        <f t="shared" si="18"/>
        <v>8.9684167350287129</v>
      </c>
    </row>
    <row r="248" spans="1:10" x14ac:dyDescent="0.25">
      <c r="A248" s="230" t="s">
        <v>17</v>
      </c>
      <c r="B248" s="28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9"/>
        <v>8.8650000000000002</v>
      </c>
      <c r="G248" s="8">
        <f t="shared" si="17"/>
        <v>0.22544298605414273</v>
      </c>
      <c r="H248" s="7">
        <f t="shared" si="20"/>
        <v>9.0904429860541427</v>
      </c>
      <c r="J248" s="34">
        <f t="shared" si="18"/>
        <v>9.0904429860541427</v>
      </c>
    </row>
    <row r="249" spans="1:10" x14ac:dyDescent="0.25">
      <c r="A249" s="230" t="s">
        <v>18</v>
      </c>
      <c r="B249" s="28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9"/>
        <v>8.9670000000000005</v>
      </c>
      <c r="G249" s="8">
        <f t="shared" si="17"/>
        <v>0.22803691550451191</v>
      </c>
      <c r="H249" s="7">
        <f t="shared" si="20"/>
        <v>9.1950369155045131</v>
      </c>
      <c r="J249" s="34">
        <f t="shared" si="18"/>
        <v>9.1950369155045131</v>
      </c>
    </row>
    <row r="250" spans="1:10" x14ac:dyDescent="0.25">
      <c r="A250" s="230" t="s">
        <v>19</v>
      </c>
      <c r="B250" s="28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9"/>
        <v>9.7490000000000006</v>
      </c>
      <c r="G250" s="8">
        <f t="shared" si="17"/>
        <v>0.24792370795734212</v>
      </c>
      <c r="H250" s="7">
        <f t="shared" si="20"/>
        <v>9.9969237079573432</v>
      </c>
      <c r="J250" s="34">
        <f t="shared" si="18"/>
        <v>9.9969237079573432</v>
      </c>
    </row>
    <row r="251" spans="1:10" x14ac:dyDescent="0.25">
      <c r="A251" s="230" t="s">
        <v>20</v>
      </c>
      <c r="B251" s="28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9"/>
        <v>9.6489999999999991</v>
      </c>
      <c r="G251" s="8">
        <f t="shared" si="17"/>
        <v>0.24538063986874487</v>
      </c>
      <c r="H251" s="7">
        <f t="shared" si="20"/>
        <v>9.8943806398687446</v>
      </c>
      <c r="J251" s="34">
        <f t="shared" si="18"/>
        <v>9.8943806398687446</v>
      </c>
    </row>
    <row r="252" spans="1:10" x14ac:dyDescent="0.25">
      <c r="A252" s="230" t="s">
        <v>21</v>
      </c>
      <c r="B252" s="28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9"/>
        <v>9.2870000000000008</v>
      </c>
      <c r="G252" s="8">
        <f t="shared" si="17"/>
        <v>0.236174733388023</v>
      </c>
      <c r="H252" s="7">
        <f t="shared" si="20"/>
        <v>9.5231747333880232</v>
      </c>
      <c r="J252" s="34">
        <f t="shared" si="18"/>
        <v>9.5231747333880232</v>
      </c>
    </row>
    <row r="253" spans="1:10" x14ac:dyDescent="0.25">
      <c r="A253" s="230" t="s">
        <v>22</v>
      </c>
      <c r="B253" s="28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9"/>
        <v>9.3729999999999993</v>
      </c>
      <c r="G253" s="8">
        <f t="shared" si="17"/>
        <v>0.23836177194421654</v>
      </c>
      <c r="H253" s="7">
        <f t="shared" si="20"/>
        <v>9.6113617719442157</v>
      </c>
      <c r="J253" s="34">
        <f t="shared" si="18"/>
        <v>9.6113617719442157</v>
      </c>
    </row>
    <row r="254" spans="1:10" x14ac:dyDescent="0.25">
      <c r="A254" s="230" t="s">
        <v>23</v>
      </c>
      <c r="B254" s="28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9"/>
        <v>9.6829999999999998</v>
      </c>
      <c r="G254" s="8">
        <f t="shared" si="17"/>
        <v>0.24624528301886794</v>
      </c>
      <c r="H254" s="7">
        <f t="shared" si="20"/>
        <v>9.9292452830188687</v>
      </c>
      <c r="J254" s="34">
        <f t="shared" si="18"/>
        <v>9.9292452830188687</v>
      </c>
    </row>
    <row r="255" spans="1:10" x14ac:dyDescent="0.25">
      <c r="A255" s="230" t="s">
        <v>24</v>
      </c>
      <c r="B255" s="28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9"/>
        <v>9.92</v>
      </c>
      <c r="G255" s="8">
        <f t="shared" si="17"/>
        <v>0.25227235438884332</v>
      </c>
      <c r="H255" s="7">
        <f t="shared" si="20"/>
        <v>10.172272354388843</v>
      </c>
      <c r="J255" s="34">
        <f t="shared" si="18"/>
        <v>10.172272354388843</v>
      </c>
    </row>
    <row r="256" spans="1:10" x14ac:dyDescent="0.25">
      <c r="A256" s="230" t="s">
        <v>13</v>
      </c>
      <c r="B256" s="28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9"/>
        <v>9.9350000000000005</v>
      </c>
      <c r="G256" s="8">
        <f t="shared" si="17"/>
        <v>0.25265381460213293</v>
      </c>
      <c r="H256" s="7">
        <f t="shared" si="20"/>
        <v>10.187653814602134</v>
      </c>
      <c r="J256" s="34">
        <f t="shared" si="18"/>
        <v>10.187653814602134</v>
      </c>
    </row>
    <row r="257" spans="1:10" x14ac:dyDescent="0.25">
      <c r="A257" s="230" t="s">
        <v>14</v>
      </c>
      <c r="B257" s="28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9"/>
        <v>9.7469999999999999</v>
      </c>
      <c r="G257" s="8">
        <f t="shared" si="17"/>
        <v>0.24787284659557013</v>
      </c>
      <c r="H257" s="7">
        <f t="shared" si="20"/>
        <v>9.9948728465955696</v>
      </c>
      <c r="J257" s="34">
        <f t="shared" si="18"/>
        <v>9.9948728465955696</v>
      </c>
    </row>
    <row r="258" spans="1:10" x14ac:dyDescent="0.25">
      <c r="A258" s="230" t="s">
        <v>15</v>
      </c>
      <c r="B258" s="28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9"/>
        <v>9.4049999999999994</v>
      </c>
      <c r="G258" s="8">
        <f t="shared" si="17"/>
        <v>0.23917555373256769</v>
      </c>
      <c r="H258" s="7">
        <f t="shared" si="20"/>
        <v>9.6441755537325662</v>
      </c>
      <c r="J258" s="34">
        <f t="shared" si="18"/>
        <v>9.6441755537325662</v>
      </c>
    </row>
    <row r="259" spans="1:10" x14ac:dyDescent="0.25">
      <c r="A259" s="230" t="s">
        <v>16</v>
      </c>
      <c r="B259" s="28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9"/>
        <v>9.5039999999999996</v>
      </c>
      <c r="G259" s="8">
        <f t="shared" ref="G259:G322" si="21">(E259/$N$6)*$N$5+($N$7*$N$8^(B259-$N$4))</f>
        <v>0.24169319114027893</v>
      </c>
      <c r="H259" s="7">
        <f t="shared" si="20"/>
        <v>9.745693191140278</v>
      </c>
      <c r="J259" s="34">
        <f t="shared" ref="J259:J322" si="22">+H259+I259</f>
        <v>9.745693191140278</v>
      </c>
    </row>
    <row r="260" spans="1:10" x14ac:dyDescent="0.25">
      <c r="A260" s="230" t="s">
        <v>17</v>
      </c>
      <c r="B260" s="28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9"/>
        <v>9.6340000000000003</v>
      </c>
      <c r="G260" s="8">
        <f t="shared" si="21"/>
        <v>0.24499917965545528</v>
      </c>
      <c r="H260" s="7">
        <f t="shared" si="20"/>
        <v>9.8789991796554553</v>
      </c>
      <c r="J260" s="34">
        <f t="shared" si="22"/>
        <v>9.8789991796554553</v>
      </c>
    </row>
    <row r="261" spans="1:10" x14ac:dyDescent="0.25">
      <c r="A261" s="230" t="s">
        <v>18</v>
      </c>
      <c r="B261" s="28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9"/>
        <v>10.02</v>
      </c>
      <c r="G261" s="8">
        <f t="shared" si="21"/>
        <v>0.25481542247744049</v>
      </c>
      <c r="H261" s="7">
        <f t="shared" si="20"/>
        <v>10.27481542247744</v>
      </c>
      <c r="J261" s="34">
        <f t="shared" si="22"/>
        <v>10.27481542247744</v>
      </c>
    </row>
    <row r="262" spans="1:10" x14ac:dyDescent="0.25">
      <c r="A262" s="230" t="s">
        <v>19</v>
      </c>
      <c r="B262" s="28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9"/>
        <v>10.09</v>
      </c>
      <c r="G262" s="8">
        <f t="shared" si="21"/>
        <v>0.25659557013945855</v>
      </c>
      <c r="H262" s="7">
        <f t="shared" si="20"/>
        <v>10.346595570139458</v>
      </c>
      <c r="J262" s="34">
        <f t="shared" si="22"/>
        <v>10.346595570139458</v>
      </c>
    </row>
    <row r="263" spans="1:10" x14ac:dyDescent="0.25">
      <c r="A263" s="230" t="s">
        <v>20</v>
      </c>
      <c r="B263" s="28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9"/>
        <v>10.013999999999999</v>
      </c>
      <c r="G263" s="8">
        <f t="shared" si="21"/>
        <v>0.25466283839212467</v>
      </c>
      <c r="H263" s="7">
        <f t="shared" si="20"/>
        <v>10.268662838392125</v>
      </c>
      <c r="J263" s="34">
        <f t="shared" si="22"/>
        <v>10.268662838392125</v>
      </c>
    </row>
    <row r="264" spans="1:10" x14ac:dyDescent="0.25">
      <c r="A264" s="230" t="s">
        <v>21</v>
      </c>
      <c r="B264" s="28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9"/>
        <v>9.7799999999999994</v>
      </c>
      <c r="G264" s="8">
        <f t="shared" si="21"/>
        <v>0.2487120590648072</v>
      </c>
      <c r="H264" s="7">
        <f t="shared" si="20"/>
        <v>10.028712059064807</v>
      </c>
      <c r="J264" s="34">
        <f t="shared" si="22"/>
        <v>10.028712059064807</v>
      </c>
    </row>
    <row r="265" spans="1:10" x14ac:dyDescent="0.25">
      <c r="A265" s="230" t="s">
        <v>22</v>
      </c>
      <c r="B265" s="28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9"/>
        <v>9.8659999999999997</v>
      </c>
      <c r="G265" s="8">
        <f t="shared" si="21"/>
        <v>0.25089909762100082</v>
      </c>
      <c r="H265" s="7">
        <f t="shared" si="20"/>
        <v>10.116899097621001</v>
      </c>
      <c r="J265" s="34">
        <f t="shared" si="22"/>
        <v>10.116899097621001</v>
      </c>
    </row>
    <row r="266" spans="1:10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9"/>
        <v>10.243</v>
      </c>
      <c r="G266" s="8">
        <f t="shared" si="21"/>
        <v>0.26048646431501232</v>
      </c>
      <c r="H266" s="7">
        <f t="shared" si="20"/>
        <v>10.503486464315012</v>
      </c>
      <c r="J266" s="34">
        <f t="shared" si="22"/>
        <v>10.503486464315012</v>
      </c>
    </row>
    <row r="267" spans="1:10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9"/>
        <v>10.414999999999999</v>
      </c>
      <c r="G267" s="8">
        <f t="shared" si="21"/>
        <v>0.26486054142739945</v>
      </c>
      <c r="H267" s="7">
        <f t="shared" si="20"/>
        <v>10.679860541427399</v>
      </c>
      <c r="J267" s="34">
        <f t="shared" si="22"/>
        <v>10.679860541427399</v>
      </c>
    </row>
    <row r="268" spans="1:10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9"/>
        <v>10.425000000000001</v>
      </c>
      <c r="G268" s="8">
        <f t="shared" si="21"/>
        <v>0.26511484823625925</v>
      </c>
      <c r="H268" s="7">
        <f t="shared" si="20"/>
        <v>10.690114848236259</v>
      </c>
      <c r="J268" s="34">
        <f t="shared" si="22"/>
        <v>10.690114848236259</v>
      </c>
    </row>
    <row r="269" spans="1:10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9"/>
        <v>10.159000000000001</v>
      </c>
      <c r="G269" s="8">
        <f t="shared" si="21"/>
        <v>0.25835028712059066</v>
      </c>
      <c r="H269" s="7">
        <f t="shared" si="20"/>
        <v>10.417350287120591</v>
      </c>
      <c r="J269" s="34">
        <f t="shared" si="22"/>
        <v>10.417350287120591</v>
      </c>
    </row>
    <row r="270" spans="1:10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9"/>
        <v>9.8010000000000002</v>
      </c>
      <c r="G270" s="8">
        <f t="shared" si="21"/>
        <v>0.24924610336341263</v>
      </c>
      <c r="H270" s="7">
        <f t="shared" si="20"/>
        <v>10.050246103363413</v>
      </c>
      <c r="J270" s="34">
        <f t="shared" si="22"/>
        <v>10.050246103363413</v>
      </c>
    </row>
    <row r="271" spans="1:10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9"/>
        <v>9.8740000000000006</v>
      </c>
      <c r="G271" s="8">
        <f t="shared" si="21"/>
        <v>0.2511025430680886</v>
      </c>
      <c r="H271" s="7">
        <f t="shared" si="20"/>
        <v>10.125102543068088</v>
      </c>
      <c r="J271" s="34">
        <f t="shared" si="22"/>
        <v>10.125102543068088</v>
      </c>
    </row>
    <row r="272" spans="1:10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9"/>
        <v>10.041</v>
      </c>
      <c r="G272" s="8">
        <f t="shared" si="21"/>
        <v>0.25534946677604592</v>
      </c>
      <c r="H272" s="7">
        <f t="shared" si="20"/>
        <v>10.296349466776046</v>
      </c>
      <c r="J272" s="34">
        <f t="shared" si="22"/>
        <v>10.296349466776046</v>
      </c>
    </row>
    <row r="273" spans="1:10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9"/>
        <v>10.519</v>
      </c>
      <c r="G273" s="8">
        <f t="shared" si="21"/>
        <v>0.26750533223954059</v>
      </c>
      <c r="H273" s="7">
        <f t="shared" si="20"/>
        <v>10.786505332239541</v>
      </c>
      <c r="J273" s="34">
        <f t="shared" si="22"/>
        <v>10.786505332239541</v>
      </c>
    </row>
    <row r="274" spans="1:10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9"/>
        <v>10.571999999999999</v>
      </c>
      <c r="G274" s="8">
        <f t="shared" si="21"/>
        <v>0.26885315832649709</v>
      </c>
      <c r="H274" s="7">
        <f t="shared" si="20"/>
        <v>10.840853158326496</v>
      </c>
      <c r="J274" s="34">
        <f t="shared" si="22"/>
        <v>10.840853158326496</v>
      </c>
    </row>
    <row r="275" spans="1:10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9"/>
        <v>10.534000000000001</v>
      </c>
      <c r="G275" s="8">
        <f t="shared" si="21"/>
        <v>0.2678867924528302</v>
      </c>
      <c r="H275" s="7">
        <f t="shared" si="20"/>
        <v>10.80188679245283</v>
      </c>
      <c r="J275" s="34">
        <f t="shared" si="22"/>
        <v>10.80188679245283</v>
      </c>
    </row>
    <row r="276" spans="1:10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9"/>
        <v>10.137</v>
      </c>
      <c r="G276" s="8">
        <f t="shared" si="21"/>
        <v>0.25779081214109928</v>
      </c>
      <c r="H276" s="7">
        <f t="shared" si="20"/>
        <v>10.3947908121411</v>
      </c>
      <c r="J276" s="34">
        <f t="shared" si="22"/>
        <v>10.3947908121411</v>
      </c>
    </row>
    <row r="277" spans="1:10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9"/>
        <v>10.337999999999999</v>
      </c>
      <c r="G277" s="8">
        <f t="shared" si="21"/>
        <v>0.26290237899917968</v>
      </c>
      <c r="H277" s="7">
        <f t="shared" si="20"/>
        <v>10.600902378999178</v>
      </c>
      <c r="J277" s="34">
        <f t="shared" si="22"/>
        <v>10.600902378999178</v>
      </c>
    </row>
    <row r="278" spans="1:10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9"/>
        <v>10.678000000000001</v>
      </c>
      <c r="G278" s="8">
        <f t="shared" si="21"/>
        <v>0.27154881050041019</v>
      </c>
      <c r="H278" s="7">
        <f t="shared" si="20"/>
        <v>10.949548810500412</v>
      </c>
      <c r="J278" s="34">
        <f t="shared" si="22"/>
        <v>10.949548810500412</v>
      </c>
    </row>
    <row r="279" spans="1:10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9"/>
        <v>10.807</v>
      </c>
      <c r="G279" s="8">
        <f t="shared" si="21"/>
        <v>0.27482936833470062</v>
      </c>
      <c r="H279" s="7">
        <f t="shared" si="20"/>
        <v>11.0818293683347</v>
      </c>
      <c r="J279" s="34">
        <f t="shared" si="22"/>
        <v>11.0818293683347</v>
      </c>
    </row>
    <row r="280" spans="1:10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9"/>
        <v>10.82</v>
      </c>
      <c r="G280" s="8">
        <f t="shared" si="21"/>
        <v>0.27515996718621827</v>
      </c>
      <c r="H280" s="7">
        <f t="shared" si="20"/>
        <v>11.095159967186218</v>
      </c>
      <c r="J280" s="34">
        <f t="shared" si="22"/>
        <v>11.095159967186218</v>
      </c>
    </row>
    <row r="281" spans="1:10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9"/>
        <v>10.537000000000001</v>
      </c>
      <c r="G281" s="8">
        <f t="shared" si="21"/>
        <v>0.26796308449548811</v>
      </c>
      <c r="H281" s="7">
        <f t="shared" si="20"/>
        <v>10.804963084495489</v>
      </c>
      <c r="J281" s="34">
        <f t="shared" si="22"/>
        <v>10.804963084495489</v>
      </c>
    </row>
    <row r="282" spans="1:10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9"/>
        <v>10.255000000000001</v>
      </c>
      <c r="G282" s="8">
        <f t="shared" si="21"/>
        <v>0.26079163248564396</v>
      </c>
      <c r="H282" s="7">
        <f t="shared" si="20"/>
        <v>10.515791632485644</v>
      </c>
      <c r="J282" s="34">
        <f t="shared" si="22"/>
        <v>10.515791632485644</v>
      </c>
    </row>
    <row r="283" spans="1:10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9"/>
        <v>10.336</v>
      </c>
      <c r="G283" s="8">
        <f t="shared" si="21"/>
        <v>0.26285151763740772</v>
      </c>
      <c r="H283" s="7">
        <f t="shared" si="20"/>
        <v>10.598851517637408</v>
      </c>
      <c r="J283" s="34">
        <f t="shared" si="22"/>
        <v>10.598851517637408</v>
      </c>
    </row>
    <row r="284" spans="1:10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9"/>
        <v>10.507</v>
      </c>
      <c r="G284" s="8">
        <f t="shared" si="21"/>
        <v>0.2672001640689089</v>
      </c>
      <c r="H284" s="7">
        <f t="shared" si="20"/>
        <v>10.774200164068908</v>
      </c>
      <c r="J284" s="34">
        <f t="shared" si="22"/>
        <v>10.774200164068908</v>
      </c>
    </row>
    <row r="285" spans="1:10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9"/>
        <v>11.07</v>
      </c>
      <c r="G285" s="8">
        <f t="shared" si="21"/>
        <v>0.28151763740771124</v>
      </c>
      <c r="H285" s="7">
        <f t="shared" si="20"/>
        <v>11.351517637407712</v>
      </c>
      <c r="J285" s="34">
        <f t="shared" si="22"/>
        <v>11.351517637407712</v>
      </c>
    </row>
    <row r="286" spans="1:10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9"/>
        <v>11.141999999999999</v>
      </c>
      <c r="G286" s="8">
        <f t="shared" si="21"/>
        <v>0.28334864643150121</v>
      </c>
      <c r="H286" s="7">
        <f t="shared" si="20"/>
        <v>11.4253486464315</v>
      </c>
      <c r="J286" s="34">
        <f t="shared" si="22"/>
        <v>11.4253486464315</v>
      </c>
    </row>
    <row r="287" spans="1:10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9"/>
        <v>11.055</v>
      </c>
      <c r="G287" s="8">
        <f t="shared" si="21"/>
        <v>0.28113617719442169</v>
      </c>
      <c r="H287" s="7">
        <f t="shared" si="20"/>
        <v>11.336136177194421</v>
      </c>
      <c r="J287" s="34">
        <f t="shared" si="22"/>
        <v>11.336136177194421</v>
      </c>
    </row>
    <row r="288" spans="1:10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9"/>
        <v>10.64</v>
      </c>
      <c r="G288" s="8">
        <f t="shared" si="21"/>
        <v>0.27058244462674325</v>
      </c>
      <c r="H288" s="7">
        <f t="shared" si="20"/>
        <v>10.910582444626744</v>
      </c>
      <c r="J288" s="34">
        <f t="shared" si="22"/>
        <v>10.910582444626744</v>
      </c>
    </row>
    <row r="289" spans="1:10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9"/>
        <v>10.693</v>
      </c>
      <c r="G289" s="8">
        <f t="shared" si="21"/>
        <v>0.27193027071369974</v>
      </c>
      <c r="H289" s="7">
        <f t="shared" si="20"/>
        <v>10.964930270713699</v>
      </c>
      <c r="J289" s="34">
        <f t="shared" si="22"/>
        <v>10.964930270713699</v>
      </c>
    </row>
    <row r="290" spans="1:10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9"/>
        <v>11.055</v>
      </c>
      <c r="G290" s="8">
        <f t="shared" si="21"/>
        <v>0.28113617719442169</v>
      </c>
      <c r="H290" s="7">
        <f t="shared" si="20"/>
        <v>11.336136177194421</v>
      </c>
      <c r="J290" s="34">
        <f t="shared" si="22"/>
        <v>11.336136177194421</v>
      </c>
    </row>
    <row r="291" spans="1:10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9"/>
        <v>11.26</v>
      </c>
      <c r="G291" s="8">
        <f t="shared" si="21"/>
        <v>0.28634946677604595</v>
      </c>
      <c r="H291" s="7">
        <f t="shared" si="20"/>
        <v>11.546349466776046</v>
      </c>
      <c r="J291" s="34">
        <f t="shared" si="22"/>
        <v>11.546349466776046</v>
      </c>
    </row>
    <row r="292" spans="1:10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9"/>
        <v>11.249000000000001</v>
      </c>
      <c r="G292" s="8">
        <f t="shared" si="21"/>
        <v>0.28606972928630026</v>
      </c>
      <c r="H292" s="7">
        <f t="shared" si="20"/>
        <v>11.535069729286301</v>
      </c>
      <c r="J292" s="34">
        <f t="shared" si="22"/>
        <v>11.535069729286301</v>
      </c>
    </row>
    <row r="293" spans="1:10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9"/>
        <v>11.007</v>
      </c>
      <c r="G293" s="8">
        <f t="shared" si="21"/>
        <v>0.27991550451189501</v>
      </c>
      <c r="H293" s="7">
        <f t="shared" si="20"/>
        <v>11.286915504511894</v>
      </c>
      <c r="J293" s="34">
        <f t="shared" si="22"/>
        <v>11.286915504511894</v>
      </c>
    </row>
    <row r="294" spans="1:10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9"/>
        <v>10.62</v>
      </c>
      <c r="G294" s="8">
        <f t="shared" si="21"/>
        <v>0.27007383100902377</v>
      </c>
      <c r="H294" s="7">
        <f t="shared" si="20"/>
        <v>10.890073831009023</v>
      </c>
      <c r="J294" s="34">
        <f t="shared" si="22"/>
        <v>10.890073831009023</v>
      </c>
    </row>
    <row r="295" spans="1:10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9"/>
        <v>10.707000000000001</v>
      </c>
      <c r="G295" s="8">
        <f t="shared" si="21"/>
        <v>0.2722863002461034</v>
      </c>
      <c r="H295" s="7">
        <f t="shared" si="20"/>
        <v>10.979286300246104</v>
      </c>
      <c r="J295" s="34">
        <f t="shared" si="22"/>
        <v>10.979286300246104</v>
      </c>
    </row>
    <row r="296" spans="1:10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9"/>
        <v>10.843</v>
      </c>
      <c r="G296" s="8">
        <f t="shared" si="21"/>
        <v>0.2757448728465956</v>
      </c>
      <c r="H296" s="7">
        <f t="shared" si="20"/>
        <v>11.118744872846596</v>
      </c>
      <c r="J296" s="34">
        <f t="shared" si="22"/>
        <v>11.118744872846596</v>
      </c>
    </row>
    <row r="297" spans="1:10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9"/>
        <v>11.426</v>
      </c>
      <c r="G297" s="8">
        <f t="shared" si="21"/>
        <v>0.29057095980311731</v>
      </c>
      <c r="H297" s="7">
        <f t="shared" si="20"/>
        <v>11.716570959803118</v>
      </c>
      <c r="J297" s="34">
        <f t="shared" si="22"/>
        <v>11.716570959803118</v>
      </c>
    </row>
    <row r="298" spans="1:10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9"/>
        <v>11.484999999999999</v>
      </c>
      <c r="G298" s="8">
        <f t="shared" si="21"/>
        <v>0.29207136997538968</v>
      </c>
      <c r="H298" s="7">
        <f t="shared" si="20"/>
        <v>11.777071369975388</v>
      </c>
      <c r="J298" s="34">
        <f t="shared" si="22"/>
        <v>11.777071369975388</v>
      </c>
    </row>
    <row r="299" spans="1:10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9"/>
        <v>11.456</v>
      </c>
      <c r="G299" s="8">
        <f t="shared" si="21"/>
        <v>0.29133388022969647</v>
      </c>
      <c r="H299" s="7">
        <f t="shared" si="20"/>
        <v>11.747333880229696</v>
      </c>
      <c r="J299" s="34">
        <f t="shared" si="22"/>
        <v>11.747333880229696</v>
      </c>
    </row>
    <row r="300" spans="1:10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9"/>
        <v>11.018000000000001</v>
      </c>
      <c r="G300" s="8">
        <f t="shared" si="21"/>
        <v>0.2801952420016407</v>
      </c>
      <c r="H300" s="7">
        <f t="shared" si="20"/>
        <v>11.298195242001642</v>
      </c>
      <c r="J300" s="34">
        <f t="shared" si="22"/>
        <v>11.298195242001642</v>
      </c>
    </row>
    <row r="301" spans="1:10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9"/>
        <v>11.103</v>
      </c>
      <c r="G301" s="8">
        <f t="shared" si="21"/>
        <v>0.28235684987694831</v>
      </c>
      <c r="H301" s="7">
        <f t="shared" si="20"/>
        <v>11.385356849876947</v>
      </c>
      <c r="J301" s="34">
        <f t="shared" si="22"/>
        <v>11.385356849876947</v>
      </c>
    </row>
    <row r="302" spans="1:10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9"/>
        <v>11.491</v>
      </c>
      <c r="G302" s="8">
        <f t="shared" si="21"/>
        <v>0.2922239540607055</v>
      </c>
      <c r="H302" s="7">
        <f t="shared" si="20"/>
        <v>11.783223954060706</v>
      </c>
      <c r="J302" s="34">
        <f t="shared" si="22"/>
        <v>11.783223954060706</v>
      </c>
    </row>
    <row r="303" spans="1:10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9"/>
        <v>11.311</v>
      </c>
      <c r="G303" s="8">
        <f t="shared" si="21"/>
        <v>0.28764643150123054</v>
      </c>
      <c r="H303" s="7">
        <f t="shared" si="20"/>
        <v>11.59864643150123</v>
      </c>
      <c r="J303" s="34">
        <f t="shared" si="22"/>
        <v>11.59864643150123</v>
      </c>
    </row>
    <row r="304" spans="1:10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9"/>
        <v>11.32</v>
      </c>
      <c r="G304" s="8">
        <f t="shared" si="21"/>
        <v>0.28787530762920427</v>
      </c>
      <c r="H304" s="7">
        <f t="shared" si="20"/>
        <v>11.607875307629204</v>
      </c>
      <c r="J304" s="34">
        <f t="shared" si="22"/>
        <v>11.607875307629204</v>
      </c>
    </row>
    <row r="305" spans="1:10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9"/>
        <v>11.05</v>
      </c>
      <c r="G305" s="8">
        <f t="shared" si="21"/>
        <v>0.28100902378999182</v>
      </c>
      <c r="H305" s="7">
        <f t="shared" si="20"/>
        <v>11.331009023789992</v>
      </c>
      <c r="J305" s="34">
        <f t="shared" si="22"/>
        <v>11.331009023789992</v>
      </c>
    </row>
    <row r="306" spans="1:10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9"/>
        <v>10.853</v>
      </c>
      <c r="G306" s="8">
        <f t="shared" si="21"/>
        <v>0.27599917965545528</v>
      </c>
      <c r="H306" s="7">
        <f t="shared" si="20"/>
        <v>11.128999179655455</v>
      </c>
      <c r="J306" s="34">
        <f t="shared" si="22"/>
        <v>11.128999179655455</v>
      </c>
    </row>
    <row r="307" spans="1:10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si="19"/>
        <v>10.926</v>
      </c>
      <c r="G307" s="8">
        <f t="shared" si="21"/>
        <v>0.27785561936013126</v>
      </c>
      <c r="H307" s="7">
        <f t="shared" si="20"/>
        <v>11.203855619360132</v>
      </c>
      <c r="J307" s="34">
        <f t="shared" si="22"/>
        <v>11.203855619360132</v>
      </c>
    </row>
    <row r="308" spans="1:10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19"/>
        <v>11.057</v>
      </c>
      <c r="G308" s="8">
        <f t="shared" si="21"/>
        <v>0.28118703855619359</v>
      </c>
      <c r="H308" s="7">
        <f t="shared" si="20"/>
        <v>11.338187038556194</v>
      </c>
      <c r="J308" s="34">
        <f t="shared" si="22"/>
        <v>11.338187038556194</v>
      </c>
    </row>
    <row r="309" spans="1:10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19"/>
        <v>11.615</v>
      </c>
      <c r="G309" s="8">
        <f t="shared" si="21"/>
        <v>0.29537735849056607</v>
      </c>
      <c r="H309" s="7">
        <f t="shared" si="20"/>
        <v>11.910377358490566</v>
      </c>
      <c r="J309" s="34">
        <f t="shared" si="22"/>
        <v>11.910377358490566</v>
      </c>
    </row>
    <row r="310" spans="1:10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19"/>
        <v>11.686999999999999</v>
      </c>
      <c r="G310" s="8">
        <f t="shared" si="21"/>
        <v>0.29720836751435603</v>
      </c>
      <c r="H310" s="7">
        <f t="shared" si="20"/>
        <v>11.984208367514356</v>
      </c>
      <c r="J310" s="34">
        <f t="shared" si="22"/>
        <v>11.984208367514356</v>
      </c>
    </row>
    <row r="311" spans="1:10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ref="E311:E374" si="23">ROUND(C311+D311,3)</f>
        <v>11.584</v>
      </c>
      <c r="G311" s="8">
        <f t="shared" si="21"/>
        <v>0.2945890073831009</v>
      </c>
      <c r="H311" s="7">
        <f t="shared" ref="H311:H374" si="24">+E311+G311</f>
        <v>11.8785890073831</v>
      </c>
      <c r="J311" s="34">
        <f t="shared" si="22"/>
        <v>11.8785890073831</v>
      </c>
    </row>
    <row r="312" spans="1:10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23"/>
        <v>11.257999999999999</v>
      </c>
      <c r="G312" s="8">
        <f t="shared" si="21"/>
        <v>0.28629860541427393</v>
      </c>
      <c r="H312" s="7">
        <f t="shared" si="24"/>
        <v>11.544298605414273</v>
      </c>
      <c r="J312" s="34">
        <f t="shared" si="22"/>
        <v>11.544298605414273</v>
      </c>
    </row>
    <row r="313" spans="1:10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23"/>
        <v>11.446999999999999</v>
      </c>
      <c r="G313" s="8">
        <f t="shared" si="21"/>
        <v>0.29110500410172269</v>
      </c>
      <c r="H313" s="7">
        <f t="shared" si="24"/>
        <v>11.738105004101723</v>
      </c>
      <c r="J313" s="34">
        <f t="shared" si="22"/>
        <v>11.738105004101723</v>
      </c>
    </row>
    <row r="314" spans="1:10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23"/>
        <v>11.839</v>
      </c>
      <c r="G314" s="8">
        <f t="shared" si="21"/>
        <v>0.3010738310090238</v>
      </c>
      <c r="H314" s="7">
        <f t="shared" si="24"/>
        <v>12.140073831009024</v>
      </c>
      <c r="J314" s="34">
        <f t="shared" si="22"/>
        <v>12.140073831009024</v>
      </c>
    </row>
    <row r="315" spans="1:10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23"/>
        <v>11.91</v>
      </c>
      <c r="G315" s="8">
        <f t="shared" si="21"/>
        <v>0.30287940935192781</v>
      </c>
      <c r="H315" s="7">
        <f t="shared" si="24"/>
        <v>12.212879409351928</v>
      </c>
      <c r="J315" s="34">
        <f t="shared" si="22"/>
        <v>12.212879409351928</v>
      </c>
    </row>
    <row r="316" spans="1:10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23"/>
        <v>11.928000000000001</v>
      </c>
      <c r="G316" s="8">
        <f t="shared" si="21"/>
        <v>0.30333716160787533</v>
      </c>
      <c r="H316" s="7">
        <f t="shared" si="24"/>
        <v>12.231337161607875</v>
      </c>
      <c r="J316" s="34">
        <f t="shared" si="22"/>
        <v>12.231337161607875</v>
      </c>
    </row>
    <row r="317" spans="1:10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23"/>
        <v>11.714</v>
      </c>
      <c r="G317" s="8">
        <f t="shared" si="21"/>
        <v>0.29789499589827728</v>
      </c>
      <c r="H317" s="7">
        <f t="shared" si="24"/>
        <v>12.011894995898277</v>
      </c>
      <c r="J317" s="34">
        <f t="shared" si="22"/>
        <v>12.011894995898277</v>
      </c>
    </row>
    <row r="318" spans="1:10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23"/>
        <v>11.44</v>
      </c>
      <c r="G318" s="8">
        <f t="shared" si="21"/>
        <v>0.29092698933552091</v>
      </c>
      <c r="H318" s="7">
        <f t="shared" si="24"/>
        <v>11.73092698933552</v>
      </c>
      <c r="J318" s="34">
        <f t="shared" si="22"/>
        <v>11.73092698933552</v>
      </c>
    </row>
    <row r="319" spans="1:10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23"/>
        <v>11.516</v>
      </c>
      <c r="G319" s="8">
        <f t="shared" si="21"/>
        <v>0.2928597210828548</v>
      </c>
      <c r="H319" s="7">
        <f t="shared" si="24"/>
        <v>11.808859721082856</v>
      </c>
      <c r="J319" s="34">
        <f t="shared" si="22"/>
        <v>11.808859721082856</v>
      </c>
    </row>
    <row r="320" spans="1:10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23"/>
        <v>11.654</v>
      </c>
      <c r="G320" s="8">
        <f t="shared" si="21"/>
        <v>0.29636915504511896</v>
      </c>
      <c r="H320" s="7">
        <f t="shared" si="24"/>
        <v>11.950369155045118</v>
      </c>
      <c r="J320" s="34">
        <f t="shared" si="22"/>
        <v>11.950369155045118</v>
      </c>
    </row>
    <row r="321" spans="1:10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23"/>
        <v>12.234999999999999</v>
      </c>
      <c r="G321" s="8">
        <f t="shared" si="21"/>
        <v>0.31114438063986871</v>
      </c>
      <c r="H321" s="7">
        <f t="shared" si="24"/>
        <v>12.546144380639868</v>
      </c>
      <c r="J321" s="34">
        <f t="shared" si="22"/>
        <v>12.546144380639868</v>
      </c>
    </row>
    <row r="322" spans="1:10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23"/>
        <v>12.323</v>
      </c>
      <c r="G322" s="8">
        <f t="shared" si="21"/>
        <v>0.31338228055783429</v>
      </c>
      <c r="H322" s="7">
        <f t="shared" si="24"/>
        <v>12.636382280557834</v>
      </c>
      <c r="J322" s="34">
        <f t="shared" si="22"/>
        <v>12.636382280557834</v>
      </c>
    </row>
    <row r="323" spans="1:10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23"/>
        <v>12.259</v>
      </c>
      <c r="G323" s="8">
        <f t="shared" ref="G323:G374" si="25">(E323/$N$6)*$N$5+($N$7*$N$8^(B323-$N$4))</f>
        <v>0.31175471698113211</v>
      </c>
      <c r="H323" s="7">
        <f t="shared" si="24"/>
        <v>12.570754716981133</v>
      </c>
      <c r="J323" s="34">
        <f t="shared" ref="J323:J386" si="26">+H323+I323</f>
        <v>12.570754716981133</v>
      </c>
    </row>
    <row r="324" spans="1:10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23"/>
        <v>11.875999999999999</v>
      </c>
      <c r="G324" s="8">
        <f t="shared" si="25"/>
        <v>0.30201476620180479</v>
      </c>
      <c r="H324" s="7">
        <f t="shared" si="24"/>
        <v>12.178014766201803</v>
      </c>
      <c r="J324" s="34">
        <f t="shared" si="26"/>
        <v>12.178014766201803</v>
      </c>
    </row>
    <row r="325" spans="1:10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23"/>
        <v>12.067</v>
      </c>
      <c r="G325" s="8">
        <f t="shared" si="25"/>
        <v>0.30687202625102544</v>
      </c>
      <c r="H325" s="7">
        <f t="shared" si="24"/>
        <v>12.373872026251025</v>
      </c>
      <c r="J325" s="34">
        <f t="shared" si="26"/>
        <v>12.373872026251025</v>
      </c>
    </row>
    <row r="326" spans="1:10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23"/>
        <v>12.458</v>
      </c>
      <c r="G326" s="8">
        <f t="shared" si="25"/>
        <v>0.31681542247744054</v>
      </c>
      <c r="H326" s="7">
        <f t="shared" si="24"/>
        <v>12.77481542247744</v>
      </c>
      <c r="J326" s="34">
        <f t="shared" si="26"/>
        <v>12.77481542247744</v>
      </c>
    </row>
    <row r="327" spans="1:10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23"/>
        <v>12.723000000000001</v>
      </c>
      <c r="G327" s="8">
        <f t="shared" si="25"/>
        <v>0.32355455291222318</v>
      </c>
      <c r="H327" s="7">
        <f t="shared" si="24"/>
        <v>13.046554552912223</v>
      </c>
      <c r="J327" s="34">
        <f t="shared" si="26"/>
        <v>13.046554552912223</v>
      </c>
    </row>
    <row r="328" spans="1:10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23"/>
        <v>12.708</v>
      </c>
      <c r="G328" s="8">
        <f t="shared" si="25"/>
        <v>0.32317309269893357</v>
      </c>
      <c r="H328" s="7">
        <f t="shared" si="24"/>
        <v>13.031173092698934</v>
      </c>
      <c r="J328" s="34">
        <f t="shared" si="26"/>
        <v>13.031173092698934</v>
      </c>
    </row>
    <row r="329" spans="1:10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23"/>
        <v>12.374000000000001</v>
      </c>
      <c r="G329" s="8">
        <f t="shared" si="25"/>
        <v>0.31467924528301888</v>
      </c>
      <c r="H329" s="7">
        <f t="shared" si="24"/>
        <v>12.688679245283019</v>
      </c>
      <c r="J329" s="34">
        <f t="shared" si="26"/>
        <v>12.688679245283019</v>
      </c>
    </row>
    <row r="330" spans="1:10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23"/>
        <v>12.025</v>
      </c>
      <c r="G330" s="8">
        <f t="shared" si="25"/>
        <v>0.30580393765381464</v>
      </c>
      <c r="H330" s="7">
        <f t="shared" si="24"/>
        <v>12.330803937653815</v>
      </c>
      <c r="J330" s="34">
        <f t="shared" si="26"/>
        <v>12.330803937653815</v>
      </c>
    </row>
    <row r="331" spans="1:10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23"/>
        <v>12.103</v>
      </c>
      <c r="G331" s="8">
        <f t="shared" si="25"/>
        <v>0.30778753076292042</v>
      </c>
      <c r="H331" s="7">
        <f t="shared" si="24"/>
        <v>12.410787530762921</v>
      </c>
      <c r="J331" s="34">
        <f t="shared" si="26"/>
        <v>12.410787530762921</v>
      </c>
    </row>
    <row r="332" spans="1:10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23"/>
        <v>12.241</v>
      </c>
      <c r="G332" s="8">
        <f t="shared" si="25"/>
        <v>0.31129696472518459</v>
      </c>
      <c r="H332" s="7">
        <f t="shared" si="24"/>
        <v>12.552296964725183</v>
      </c>
      <c r="J332" s="34">
        <f t="shared" si="26"/>
        <v>12.552296964725183</v>
      </c>
    </row>
    <row r="333" spans="1:10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23"/>
        <v>12.907999999999999</v>
      </c>
      <c r="G333" s="8">
        <f t="shared" si="25"/>
        <v>0.32825922887612796</v>
      </c>
      <c r="H333" s="7">
        <f t="shared" si="24"/>
        <v>13.236259228876127</v>
      </c>
      <c r="J333" s="34">
        <f t="shared" si="26"/>
        <v>13.236259228876127</v>
      </c>
    </row>
    <row r="334" spans="1:10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23"/>
        <v>13.007</v>
      </c>
      <c r="G334" s="8">
        <f t="shared" si="25"/>
        <v>0.33077686628383918</v>
      </c>
      <c r="H334" s="7">
        <f t="shared" si="24"/>
        <v>13.337776866283839</v>
      </c>
      <c r="J334" s="34">
        <f t="shared" si="26"/>
        <v>13.337776866283839</v>
      </c>
    </row>
    <row r="335" spans="1:10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23"/>
        <v>12.87</v>
      </c>
      <c r="G335" s="8">
        <f t="shared" si="25"/>
        <v>0.32729286300246102</v>
      </c>
      <c r="H335" s="7">
        <f t="shared" si="24"/>
        <v>13.19729286300246</v>
      </c>
      <c r="J335" s="34">
        <f t="shared" si="26"/>
        <v>13.19729286300246</v>
      </c>
    </row>
    <row r="336" spans="1:10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23"/>
        <v>12.446999999999999</v>
      </c>
      <c r="G336" s="8">
        <f t="shared" si="25"/>
        <v>0.3165356849876948</v>
      </c>
      <c r="H336" s="7">
        <f t="shared" si="24"/>
        <v>12.763535684987694</v>
      </c>
      <c r="J336" s="34">
        <f t="shared" si="26"/>
        <v>12.763535684987694</v>
      </c>
    </row>
    <row r="337" spans="1:10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23"/>
        <v>12.563000000000001</v>
      </c>
      <c r="G337" s="8">
        <f t="shared" si="25"/>
        <v>0.31948564397046764</v>
      </c>
      <c r="H337" s="7">
        <f t="shared" si="24"/>
        <v>12.882485643970469</v>
      </c>
      <c r="J337" s="34">
        <f t="shared" si="26"/>
        <v>12.882485643970469</v>
      </c>
    </row>
    <row r="338" spans="1:10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23"/>
        <v>12.929</v>
      </c>
      <c r="G338" s="8">
        <f t="shared" si="25"/>
        <v>0.32879327317473339</v>
      </c>
      <c r="H338" s="7">
        <f t="shared" si="24"/>
        <v>13.257793273174734</v>
      </c>
      <c r="J338" s="34">
        <f t="shared" si="26"/>
        <v>13.257793273174734</v>
      </c>
    </row>
    <row r="339" spans="1:10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23"/>
        <v>13.294</v>
      </c>
      <c r="G339" s="8">
        <f t="shared" si="25"/>
        <v>0.33807547169811319</v>
      </c>
      <c r="H339" s="7">
        <f t="shared" si="24"/>
        <v>13.632075471698114</v>
      </c>
      <c r="J339" s="34">
        <f t="shared" si="26"/>
        <v>13.632075471698114</v>
      </c>
    </row>
    <row r="340" spans="1:10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23"/>
        <v>13.247999999999999</v>
      </c>
      <c r="G340" s="8">
        <f t="shared" si="25"/>
        <v>0.33690566037735847</v>
      </c>
      <c r="H340" s="7">
        <f t="shared" si="24"/>
        <v>13.584905660377357</v>
      </c>
      <c r="J340" s="34">
        <f t="shared" si="26"/>
        <v>13.584905660377357</v>
      </c>
    </row>
    <row r="341" spans="1:10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23"/>
        <v>12.74</v>
      </c>
      <c r="G341" s="8">
        <f t="shared" si="25"/>
        <v>0.32398687448728469</v>
      </c>
      <c r="H341" s="7">
        <f t="shared" si="24"/>
        <v>13.063986874487284</v>
      </c>
      <c r="J341" s="34">
        <f t="shared" si="26"/>
        <v>13.063986874487284</v>
      </c>
    </row>
    <row r="342" spans="1:10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23"/>
        <v>12.446999999999999</v>
      </c>
      <c r="G342" s="8">
        <f t="shared" si="25"/>
        <v>0.3165356849876948</v>
      </c>
      <c r="H342" s="7">
        <f t="shared" si="24"/>
        <v>12.763535684987694</v>
      </c>
      <c r="J342" s="34">
        <f t="shared" si="26"/>
        <v>12.763535684987694</v>
      </c>
    </row>
    <row r="343" spans="1:10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23"/>
        <v>12.513999999999999</v>
      </c>
      <c r="G343" s="8">
        <f t="shared" si="25"/>
        <v>0.31823954060705495</v>
      </c>
      <c r="H343" s="7">
        <f t="shared" si="24"/>
        <v>12.832239540607054</v>
      </c>
      <c r="J343" s="34">
        <f t="shared" si="26"/>
        <v>12.832239540607054</v>
      </c>
    </row>
    <row r="344" spans="1:10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23"/>
        <v>12.670999999999999</v>
      </c>
      <c r="G344" s="8">
        <f t="shared" si="25"/>
        <v>0.32223215750615258</v>
      </c>
      <c r="H344" s="7">
        <f t="shared" si="24"/>
        <v>12.993232157506151</v>
      </c>
      <c r="J344" s="34">
        <f t="shared" si="26"/>
        <v>12.993232157506151</v>
      </c>
    </row>
    <row r="345" spans="1:10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23"/>
        <v>13.327</v>
      </c>
      <c r="G345" s="8">
        <f t="shared" si="25"/>
        <v>0.33891468416735032</v>
      </c>
      <c r="H345" s="7">
        <f t="shared" si="24"/>
        <v>13.665914684167351</v>
      </c>
      <c r="J345" s="34">
        <f t="shared" si="26"/>
        <v>13.665914684167351</v>
      </c>
    </row>
    <row r="346" spans="1:10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23"/>
        <v>13.427</v>
      </c>
      <c r="G346" s="8">
        <f t="shared" si="25"/>
        <v>0.34145775225594749</v>
      </c>
      <c r="H346" s="7">
        <f t="shared" si="24"/>
        <v>13.768457752255948</v>
      </c>
      <c r="J346" s="34">
        <f t="shared" si="26"/>
        <v>13.768457752255948</v>
      </c>
    </row>
    <row r="347" spans="1:10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23"/>
        <v>13.327</v>
      </c>
      <c r="G347" s="8">
        <f t="shared" si="25"/>
        <v>0.33891468416735032</v>
      </c>
      <c r="H347" s="7">
        <f t="shared" si="24"/>
        <v>13.665914684167351</v>
      </c>
      <c r="J347" s="34">
        <f t="shared" si="26"/>
        <v>13.665914684167351</v>
      </c>
    </row>
    <row r="348" spans="1:10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23"/>
        <v>13.055</v>
      </c>
      <c r="G348" s="8">
        <f t="shared" si="25"/>
        <v>0.33199753896636586</v>
      </c>
      <c r="H348" s="7">
        <f t="shared" si="24"/>
        <v>13.386997538966366</v>
      </c>
      <c r="J348" s="34">
        <f t="shared" si="26"/>
        <v>13.386997538966366</v>
      </c>
    </row>
    <row r="349" spans="1:10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23"/>
        <v>13.17</v>
      </c>
      <c r="G349" s="8">
        <f t="shared" si="25"/>
        <v>0.33492206726825269</v>
      </c>
      <c r="H349" s="7">
        <f t="shared" si="24"/>
        <v>13.504922067268252</v>
      </c>
      <c r="J349" s="34">
        <f t="shared" si="26"/>
        <v>13.504922067268252</v>
      </c>
    </row>
    <row r="350" spans="1:10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23"/>
        <v>13.263</v>
      </c>
      <c r="G350" s="8">
        <f t="shared" si="25"/>
        <v>0.33728712059064808</v>
      </c>
      <c r="H350" s="7">
        <f t="shared" si="24"/>
        <v>13.600287120590648</v>
      </c>
      <c r="J350" s="34">
        <f t="shared" si="26"/>
        <v>13.600287120590648</v>
      </c>
    </row>
    <row r="351" spans="1:10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23"/>
        <v>13.42</v>
      </c>
      <c r="G351" s="8">
        <f t="shared" si="25"/>
        <v>0.34127973748974566</v>
      </c>
      <c r="H351" s="7">
        <f t="shared" si="24"/>
        <v>13.761279737489746</v>
      </c>
      <c r="J351" s="34">
        <f t="shared" si="26"/>
        <v>13.761279737489746</v>
      </c>
    </row>
    <row r="352" spans="1:10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23"/>
        <v>13.411</v>
      </c>
      <c r="G352" s="8">
        <f t="shared" si="25"/>
        <v>0.34105086136177193</v>
      </c>
      <c r="H352" s="7">
        <f t="shared" si="24"/>
        <v>13.752050861361772</v>
      </c>
      <c r="J352" s="34">
        <f t="shared" si="26"/>
        <v>13.752050861361772</v>
      </c>
    </row>
    <row r="353" spans="1:10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23"/>
        <v>13.08</v>
      </c>
      <c r="G353" s="8">
        <f t="shared" si="25"/>
        <v>0.3326333059885152</v>
      </c>
      <c r="H353" s="7">
        <f t="shared" si="24"/>
        <v>13.412633305988516</v>
      </c>
      <c r="J353" s="34">
        <f t="shared" si="26"/>
        <v>13.412633305988516</v>
      </c>
    </row>
    <row r="354" spans="1:10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23"/>
        <v>12.906000000000001</v>
      </c>
      <c r="G354" s="8">
        <f t="shared" si="25"/>
        <v>0.32820836751435606</v>
      </c>
      <c r="H354" s="7">
        <f t="shared" si="24"/>
        <v>13.234208367514357</v>
      </c>
      <c r="J354" s="34">
        <f t="shared" si="26"/>
        <v>13.234208367514357</v>
      </c>
    </row>
    <row r="355" spans="1:10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23"/>
        <v>12.989000000000001</v>
      </c>
      <c r="G355" s="8">
        <f t="shared" si="25"/>
        <v>0.33031911402789171</v>
      </c>
      <c r="H355" s="7">
        <f t="shared" si="24"/>
        <v>13.319319114027893</v>
      </c>
      <c r="J355" s="34">
        <f t="shared" si="26"/>
        <v>13.319319114027893</v>
      </c>
    </row>
    <row r="356" spans="1:10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23"/>
        <v>13.19</v>
      </c>
      <c r="G356" s="8">
        <f t="shared" si="25"/>
        <v>0.33543068088597211</v>
      </c>
      <c r="H356" s="7">
        <f t="shared" si="24"/>
        <v>13.525430680885972</v>
      </c>
      <c r="J356" s="34">
        <f t="shared" si="26"/>
        <v>13.525430680885972</v>
      </c>
    </row>
    <row r="357" spans="1:10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23"/>
        <v>14.019</v>
      </c>
      <c r="G357" s="8">
        <f t="shared" si="25"/>
        <v>0.35651271534044299</v>
      </c>
      <c r="H357" s="7">
        <f t="shared" si="24"/>
        <v>14.375512715340443</v>
      </c>
      <c r="J357" s="34">
        <f t="shared" si="26"/>
        <v>14.375512715340443</v>
      </c>
    </row>
    <row r="358" spans="1:10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23"/>
        <v>14.162000000000001</v>
      </c>
      <c r="G358" s="8">
        <f t="shared" si="25"/>
        <v>0.36014930270713702</v>
      </c>
      <c r="H358" s="7">
        <f t="shared" si="24"/>
        <v>14.522149302707138</v>
      </c>
      <c r="J358" s="34">
        <f t="shared" si="26"/>
        <v>14.522149302707138</v>
      </c>
    </row>
    <row r="359" spans="1:10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23"/>
        <v>14.08</v>
      </c>
      <c r="G359" s="8">
        <f t="shared" si="25"/>
        <v>0.35806398687448726</v>
      </c>
      <c r="H359" s="7">
        <f t="shared" si="24"/>
        <v>14.438063986874488</v>
      </c>
      <c r="J359" s="34">
        <f t="shared" si="26"/>
        <v>14.438063986874488</v>
      </c>
    </row>
    <row r="360" spans="1:10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23"/>
        <v>13.494</v>
      </c>
      <c r="G360" s="8">
        <f t="shared" si="25"/>
        <v>0.34316160787530764</v>
      </c>
      <c r="H360" s="7">
        <f t="shared" si="24"/>
        <v>13.837161607875307</v>
      </c>
      <c r="J360" s="34">
        <f t="shared" si="26"/>
        <v>13.837161607875307</v>
      </c>
    </row>
    <row r="361" spans="1:10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23"/>
        <v>13.692</v>
      </c>
      <c r="G361" s="8">
        <f t="shared" si="25"/>
        <v>0.34819688269073013</v>
      </c>
      <c r="H361" s="7">
        <f t="shared" si="24"/>
        <v>14.040196882690731</v>
      </c>
      <c r="J361" s="34">
        <f t="shared" si="26"/>
        <v>14.040196882690731</v>
      </c>
    </row>
    <row r="362" spans="1:10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23"/>
        <v>14.098000000000001</v>
      </c>
      <c r="G362" s="8">
        <f t="shared" si="25"/>
        <v>0.35852173913043478</v>
      </c>
      <c r="H362" s="7">
        <f t="shared" si="24"/>
        <v>14.456521739130435</v>
      </c>
      <c r="J362" s="34">
        <f t="shared" si="26"/>
        <v>14.456521739130435</v>
      </c>
    </row>
    <row r="363" spans="1:10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23"/>
        <v>14.225</v>
      </c>
      <c r="G363" s="8">
        <f t="shared" si="25"/>
        <v>0.36175143560295325</v>
      </c>
      <c r="H363" s="7">
        <f t="shared" si="24"/>
        <v>14.586751435602952</v>
      </c>
      <c r="J363" s="34">
        <f t="shared" si="26"/>
        <v>14.586751435602952</v>
      </c>
    </row>
    <row r="364" spans="1:10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23"/>
        <v>14.186</v>
      </c>
      <c r="G364" s="8">
        <f t="shared" si="25"/>
        <v>0.36075963904840036</v>
      </c>
      <c r="H364" s="7">
        <f t="shared" si="24"/>
        <v>14.5467596390484</v>
      </c>
      <c r="J364" s="34">
        <f t="shared" si="26"/>
        <v>14.5467596390484</v>
      </c>
    </row>
    <row r="365" spans="1:10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23"/>
        <v>14.071</v>
      </c>
      <c r="G365" s="8">
        <f t="shared" si="25"/>
        <v>0.35783511074651353</v>
      </c>
      <c r="H365" s="7">
        <f t="shared" si="24"/>
        <v>14.428835110746514</v>
      </c>
      <c r="J365" s="34">
        <f t="shared" si="26"/>
        <v>14.428835110746514</v>
      </c>
    </row>
    <row r="366" spans="1:10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23"/>
        <v>13.927</v>
      </c>
      <c r="G366" s="8">
        <f t="shared" si="25"/>
        <v>0.35417309269893354</v>
      </c>
      <c r="H366" s="7">
        <f t="shared" si="24"/>
        <v>14.281173092698934</v>
      </c>
      <c r="J366" s="34">
        <f t="shared" si="26"/>
        <v>14.281173092698934</v>
      </c>
    </row>
    <row r="367" spans="1:10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23"/>
        <v>13.411</v>
      </c>
      <c r="G367" s="8">
        <f t="shared" si="25"/>
        <v>0.34105086136177193</v>
      </c>
      <c r="H367" s="7">
        <f t="shared" si="24"/>
        <v>13.752050861361772</v>
      </c>
      <c r="J367" s="34">
        <f t="shared" si="26"/>
        <v>13.752050861361772</v>
      </c>
    </row>
    <row r="368" spans="1:10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23"/>
        <v>13.542999999999999</v>
      </c>
      <c r="G368" s="8">
        <f t="shared" si="25"/>
        <v>0.34440771123872027</v>
      </c>
      <c r="H368" s="7">
        <f t="shared" si="24"/>
        <v>13.887407711238719</v>
      </c>
      <c r="J368" s="34">
        <f t="shared" si="26"/>
        <v>13.887407711238719</v>
      </c>
    </row>
    <row r="369" spans="1:10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23"/>
        <v>13.898999999999999</v>
      </c>
      <c r="G369" s="8">
        <f t="shared" si="25"/>
        <v>0.35346103363412634</v>
      </c>
      <c r="H369" s="7">
        <f t="shared" si="24"/>
        <v>14.252461033634125</v>
      </c>
      <c r="J369" s="34">
        <f t="shared" si="26"/>
        <v>14.252461033634125</v>
      </c>
    </row>
    <row r="370" spans="1:10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23"/>
        <v>14.003</v>
      </c>
      <c r="G370" s="8">
        <f t="shared" si="25"/>
        <v>0.35610582444626748</v>
      </c>
      <c r="H370" s="7">
        <f t="shared" si="24"/>
        <v>14.359105824446267</v>
      </c>
      <c r="J370" s="34">
        <f t="shared" si="26"/>
        <v>14.359105824446267</v>
      </c>
    </row>
    <row r="371" spans="1:10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si="23"/>
        <v>13.676</v>
      </c>
      <c r="G371" s="8">
        <f t="shared" si="25"/>
        <v>0.34778999179655457</v>
      </c>
      <c r="H371" s="7">
        <f t="shared" si="24"/>
        <v>14.023789991796555</v>
      </c>
      <c r="J371" s="34">
        <f t="shared" si="26"/>
        <v>14.023789991796555</v>
      </c>
    </row>
    <row r="372" spans="1:10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3"/>
        <v>13.416</v>
      </c>
      <c r="G372" s="8">
        <f t="shared" si="25"/>
        <v>0.3411780147662018</v>
      </c>
      <c r="H372" s="7">
        <f t="shared" si="24"/>
        <v>13.757178014766202</v>
      </c>
      <c r="J372" s="34">
        <f t="shared" si="26"/>
        <v>13.757178014766202</v>
      </c>
    </row>
    <row r="373" spans="1:10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3"/>
        <v>13.92</v>
      </c>
      <c r="G373" s="8">
        <f t="shared" si="25"/>
        <v>0.35399507793273172</v>
      </c>
      <c r="H373" s="7">
        <f t="shared" si="24"/>
        <v>14.273995077932732</v>
      </c>
      <c r="J373" s="34">
        <f t="shared" si="26"/>
        <v>14.273995077932732</v>
      </c>
    </row>
    <row r="374" spans="1:10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3"/>
        <v>14.499000000000001</v>
      </c>
      <c r="G374" s="8">
        <f t="shared" si="25"/>
        <v>0.36871944216570962</v>
      </c>
      <c r="H374" s="7">
        <f t="shared" si="24"/>
        <v>14.86771944216571</v>
      </c>
      <c r="J374" s="34">
        <f t="shared" si="26"/>
        <v>14.86771944216571</v>
      </c>
    </row>
    <row r="375" spans="1:10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ref="E375:E386" si="27">ROUND(C375+D375,3)</f>
        <v>14.792</v>
      </c>
      <c r="G375" s="8">
        <f t="shared" ref="G375:G386" si="28">(E375/$N$6)*$N$5+($N$7*$N$8^(B375-$N$4))</f>
        <v>0.3761706316652994</v>
      </c>
      <c r="H375" s="7">
        <f t="shared" ref="H375:H386" si="29">+E375+G375</f>
        <v>15.1681706316653</v>
      </c>
      <c r="J375" s="34">
        <f t="shared" si="26"/>
        <v>15.1681706316653</v>
      </c>
    </row>
    <row r="376" spans="1:10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7"/>
        <v>14.781000000000001</v>
      </c>
      <c r="G376" s="8">
        <f t="shared" si="28"/>
        <v>0.37589089417555377</v>
      </c>
      <c r="H376" s="7">
        <f t="shared" si="29"/>
        <v>15.156890894175554</v>
      </c>
      <c r="J376" s="34">
        <f t="shared" si="26"/>
        <v>15.156890894175554</v>
      </c>
    </row>
    <row r="377" spans="1:10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7"/>
        <v>14.307</v>
      </c>
      <c r="G377" s="8">
        <f t="shared" si="28"/>
        <v>0.36383675143560301</v>
      </c>
      <c r="H377" s="7">
        <f t="shared" si="29"/>
        <v>14.670836751435603</v>
      </c>
      <c r="J377" s="34">
        <f t="shared" si="26"/>
        <v>14.670836751435603</v>
      </c>
    </row>
    <row r="378" spans="1:10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7"/>
        <v>13.613</v>
      </c>
      <c r="G378" s="8">
        <f t="shared" si="28"/>
        <v>0.34618785890073833</v>
      </c>
      <c r="H378" s="7">
        <f t="shared" si="29"/>
        <v>13.959187858900737</v>
      </c>
      <c r="J378" s="34">
        <f t="shared" si="26"/>
        <v>13.959187858900737</v>
      </c>
    </row>
    <row r="379" spans="1:10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7"/>
        <v>13.686999999999999</v>
      </c>
      <c r="G379" s="8">
        <f t="shared" si="28"/>
        <v>0.34806972928630026</v>
      </c>
      <c r="H379" s="7">
        <f t="shared" si="29"/>
        <v>14.035069729286299</v>
      </c>
      <c r="J379" s="34">
        <f t="shared" si="26"/>
        <v>14.035069729286299</v>
      </c>
    </row>
    <row r="380" spans="1:10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7"/>
        <v>13.826000000000001</v>
      </c>
      <c r="G380" s="8">
        <f t="shared" si="28"/>
        <v>0.35160459392945037</v>
      </c>
      <c r="H380" s="7">
        <f t="shared" si="29"/>
        <v>14.17760459392945</v>
      </c>
      <c r="J380" s="34">
        <f t="shared" si="26"/>
        <v>14.17760459392945</v>
      </c>
    </row>
    <row r="381" spans="1:10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7"/>
        <v>14.284000000000001</v>
      </c>
      <c r="G381" s="8">
        <f t="shared" si="28"/>
        <v>0.36325184577522562</v>
      </c>
      <c r="H381" s="7">
        <f t="shared" si="29"/>
        <v>14.647251845775227</v>
      </c>
      <c r="J381" s="34">
        <f t="shared" si="26"/>
        <v>14.647251845775227</v>
      </c>
    </row>
    <row r="382" spans="1:10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7"/>
        <v>14.404</v>
      </c>
      <c r="G382" s="8">
        <f t="shared" si="28"/>
        <v>0.36630352748154227</v>
      </c>
      <c r="H382" s="7">
        <f t="shared" si="29"/>
        <v>14.770303527481541</v>
      </c>
      <c r="J382" s="34">
        <f t="shared" si="26"/>
        <v>14.770303527481541</v>
      </c>
    </row>
    <row r="383" spans="1:10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7"/>
        <v>14.278</v>
      </c>
      <c r="G383" s="8">
        <f t="shared" si="28"/>
        <v>0.3630992616899098</v>
      </c>
      <c r="H383" s="7">
        <f t="shared" si="29"/>
        <v>14.641099261689909</v>
      </c>
      <c r="J383" s="34">
        <f t="shared" si="26"/>
        <v>14.641099261689909</v>
      </c>
    </row>
    <row r="384" spans="1:10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7"/>
        <v>13.81</v>
      </c>
      <c r="G384" s="8">
        <f t="shared" si="28"/>
        <v>0.35119770303527481</v>
      </c>
      <c r="H384" s="7">
        <f t="shared" si="29"/>
        <v>14.161197703035276</v>
      </c>
      <c r="J384" s="34">
        <f t="shared" si="26"/>
        <v>14.161197703035276</v>
      </c>
    </row>
    <row r="385" spans="1:10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7"/>
        <v>14.17</v>
      </c>
      <c r="G385" s="8">
        <f t="shared" si="28"/>
        <v>0.3603527481542248</v>
      </c>
      <c r="H385" s="7">
        <f t="shared" si="29"/>
        <v>14.530352748154225</v>
      </c>
      <c r="J385" s="34">
        <f t="shared" si="26"/>
        <v>14.530352748154225</v>
      </c>
    </row>
    <row r="386" spans="1:10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si="27"/>
        <v>14.662000000000001</v>
      </c>
      <c r="G386" s="8">
        <f t="shared" si="28"/>
        <v>0.37286464315012308</v>
      </c>
      <c r="H386" s="7">
        <f t="shared" si="29"/>
        <v>15.034864643150124</v>
      </c>
      <c r="J386" s="34">
        <f t="shared" si="26"/>
        <v>15.034864643150124</v>
      </c>
    </row>
  </sheetData>
  <phoneticPr fontId="0" type="noConversion"/>
  <printOptions horizontalCentered="1"/>
  <pageMargins left="0.25" right="0.25" top="0.5" bottom="0.25" header="0.5" footer="0"/>
  <pageSetup scale="2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P386"/>
  <sheetViews>
    <sheetView zoomScaleNormal="100"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9.6640625" bestFit="1" customWidth="1"/>
    <col min="10" max="10" width="2.6640625" bestFit="1" customWidth="1"/>
    <col min="11" max="11" width="13.109375" bestFit="1" customWidth="1"/>
    <col min="13" max="13" width="6.5546875" customWidth="1"/>
    <col min="14" max="14" width="8.33203125" bestFit="1" customWidth="1"/>
    <col min="15" max="15" width="9.5546875" bestFit="1" customWidth="1"/>
  </cols>
  <sheetData>
    <row r="1" spans="1:15" x14ac:dyDescent="0.25">
      <c r="A1" s="1" t="s">
        <v>363</v>
      </c>
      <c r="D1"/>
    </row>
    <row r="2" spans="1:15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130</v>
      </c>
      <c r="H2" s="55" t="s">
        <v>131</v>
      </c>
      <c r="I2" s="24"/>
    </row>
    <row r="3" spans="1:15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1"/>
      <c r="G3" s="303">
        <f t="shared" ref="G3:G4" si="1">(E3/$L$6)*$L$5+($L$7*$L$8^(B3-$L$4))</f>
        <v>1.054131406314063</v>
      </c>
      <c r="H3" s="304">
        <f t="shared" ref="H3:H4" si="2">+E3+G3</f>
        <v>4.1181314063140633</v>
      </c>
      <c r="K3" s="58" t="s">
        <v>419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1"/>
      <c r="G4" s="303">
        <f t="shared" si="1"/>
        <v>1.0443023780237801</v>
      </c>
      <c r="H4" s="304">
        <f t="shared" si="2"/>
        <v>3.7153023780237797</v>
      </c>
      <c r="K4" s="14" t="s">
        <v>5</v>
      </c>
      <c r="L4" s="26">
        <v>2019</v>
      </c>
      <c r="M4" s="25" t="s">
        <v>27</v>
      </c>
      <c r="N4" s="22" t="s">
        <v>412</v>
      </c>
      <c r="O4" s="22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ref="G5:G13" si="4">(E5/$L$6)*$L$5+($L$7*$L$8^(B5-$L$4))</f>
        <v>1.0512052070520705</v>
      </c>
      <c r="H5" s="304">
        <f t="shared" ref="H5:H12" si="5">+E5+G5</f>
        <v>3.9982052070520706</v>
      </c>
      <c r="K5" s="14" t="s">
        <v>6</v>
      </c>
      <c r="L5" s="18">
        <v>2.4400000000000002E-2</v>
      </c>
      <c r="M5" s="25" t="s">
        <v>27</v>
      </c>
      <c r="N5" s="22" t="s">
        <v>412</v>
      </c>
      <c r="O5" s="22"/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1.0437521525215252</v>
      </c>
      <c r="H6" s="304">
        <f t="shared" si="5"/>
        <v>3.6927521525215252</v>
      </c>
      <c r="K6" s="14" t="s">
        <v>7</v>
      </c>
      <c r="L6" s="13">
        <f>100%-L5</f>
        <v>0.97560000000000002</v>
      </c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1.0436521115211153</v>
      </c>
      <c r="H7" s="304">
        <f t="shared" si="5"/>
        <v>3.6886521115211153</v>
      </c>
      <c r="K7" s="14" t="s">
        <v>11</v>
      </c>
      <c r="L7" s="12">
        <f>L14</f>
        <v>0.97749999999999992</v>
      </c>
    </row>
    <row r="8" spans="1:15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1.038449979499795</v>
      </c>
      <c r="H8" s="304">
        <f t="shared" si="5"/>
        <v>3.4754499794997948</v>
      </c>
      <c r="K8" s="14" t="s">
        <v>8</v>
      </c>
      <c r="L8" s="350">
        <v>1</v>
      </c>
      <c r="M8" s="333" t="s">
        <v>27</v>
      </c>
      <c r="N8" s="81" t="s">
        <v>412</v>
      </c>
      <c r="O8" s="349"/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4"/>
        <v>1.0379747847478473</v>
      </c>
      <c r="H9" s="304">
        <f t="shared" si="5"/>
        <v>3.4559747847478475</v>
      </c>
      <c r="K9" s="347"/>
      <c r="L9" s="19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1.0344233292332923</v>
      </c>
      <c r="H10" s="304">
        <f t="shared" si="5"/>
        <v>3.3104233292332923</v>
      </c>
      <c r="K10" s="348" t="s">
        <v>118</v>
      </c>
      <c r="L10" s="11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1.0419264042640426</v>
      </c>
      <c r="H11" s="7">
        <f t="shared" si="5"/>
        <v>3.6179264042640424</v>
      </c>
      <c r="K11" s="14" t="s">
        <v>9</v>
      </c>
      <c r="L11" s="20">
        <v>0.93979999999999997</v>
      </c>
      <c r="M11" s="25" t="s">
        <v>27</v>
      </c>
      <c r="N11" s="22" t="s">
        <v>412</v>
      </c>
      <c r="O11" s="22"/>
    </row>
    <row r="12" spans="1:15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1.0463532185321853</v>
      </c>
      <c r="H12" s="7">
        <f t="shared" si="5"/>
        <v>3.7993532185321852</v>
      </c>
      <c r="K12" s="14" t="s">
        <v>10</v>
      </c>
      <c r="L12" s="20">
        <v>1.2999999999999999E-3</v>
      </c>
      <c r="M12" s="25" t="s">
        <v>27</v>
      </c>
      <c r="N12" s="22" t="s">
        <v>412</v>
      </c>
      <c r="O12" s="22"/>
    </row>
    <row r="13" spans="1:15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1.0353987289872899</v>
      </c>
      <c r="H13" s="7">
        <f t="shared" ref="H13:H76" si="6">+E13+G13</f>
        <v>3.3503987289872899</v>
      </c>
      <c r="K13" s="375" t="s">
        <v>12</v>
      </c>
      <c r="L13" s="372">
        <v>3.6400000000000002E-2</v>
      </c>
      <c r="M13" s="25" t="s">
        <v>27</v>
      </c>
      <c r="N13" s="22" t="s">
        <v>412</v>
      </c>
      <c r="O13" s="22"/>
    </row>
    <row r="14" spans="1:15" ht="13.8" thickBot="1" x14ac:dyDescent="0.3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7">ROUND(C14+D14,3)</f>
        <v>2.5179999999999998</v>
      </c>
      <c r="F14" s="24"/>
      <c r="G14" s="8">
        <f t="shared" ref="G14:G77" si="8">(E14/$L$6)*$L$5+($L$7*$L$8^(B14-$L$4))</f>
        <v>1.0404758097580975</v>
      </c>
      <c r="H14" s="7">
        <f t="shared" si="6"/>
        <v>3.5584758097580975</v>
      </c>
      <c r="K14" s="378" t="s">
        <v>11</v>
      </c>
      <c r="L14" s="371">
        <f>SUM(L11:L13)</f>
        <v>0.97749999999999992</v>
      </c>
      <c r="M14" s="25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7"/>
        <v>2.6469999999999998</v>
      </c>
      <c r="F15" s="24"/>
      <c r="G15" s="8">
        <f t="shared" si="8"/>
        <v>1.0437021320213202</v>
      </c>
      <c r="H15" s="7">
        <f t="shared" si="6"/>
        <v>3.69070213202132</v>
      </c>
      <c r="K15" s="24"/>
      <c r="L15" s="24"/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7"/>
        <v>2.5990000000000002</v>
      </c>
      <c r="F16" s="24"/>
      <c r="G16" s="8">
        <f t="shared" si="8"/>
        <v>1.0425016400164</v>
      </c>
      <c r="H16" s="7">
        <f t="shared" si="6"/>
        <v>3.6415016400164002</v>
      </c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7"/>
        <v>2.4420000000000002</v>
      </c>
      <c r="F17" s="24"/>
      <c r="G17" s="8">
        <f t="shared" si="8"/>
        <v>1.0385750307503074</v>
      </c>
      <c r="H17" s="7">
        <f t="shared" si="6"/>
        <v>3.4805750307503076</v>
      </c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7"/>
        <v>2.2280000000000002</v>
      </c>
      <c r="F18" s="24"/>
      <c r="G18" s="8">
        <f t="shared" si="8"/>
        <v>1.0332228372283723</v>
      </c>
      <c r="H18" s="7">
        <f t="shared" si="6"/>
        <v>3.2612228372283725</v>
      </c>
      <c r="K18" s="24"/>
      <c r="L18" s="24"/>
      <c r="N18" s="24"/>
      <c r="O18" s="24"/>
      <c r="P18" s="24"/>
    </row>
    <row r="19" spans="1:16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7"/>
        <v>2.2389999999999999</v>
      </c>
      <c r="F19" s="24"/>
      <c r="G19" s="8">
        <f t="shared" si="8"/>
        <v>1.0334979499794996</v>
      </c>
      <c r="H19" s="7">
        <f t="shared" si="6"/>
        <v>3.2724979499794995</v>
      </c>
      <c r="I19" s="29"/>
      <c r="K19" s="10"/>
      <c r="L19" s="29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1.0351236162361623</v>
      </c>
      <c r="H20" s="7">
        <f t="shared" si="6"/>
        <v>3.3391236162361624</v>
      </c>
      <c r="I20" s="9"/>
      <c r="K20" s="9"/>
      <c r="L20" s="61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1.0368743337433373</v>
      </c>
      <c r="H21" s="7">
        <f t="shared" si="6"/>
        <v>3.4108743337433376</v>
      </c>
      <c r="I21" s="30"/>
      <c r="J21" s="25"/>
      <c r="K21" s="9"/>
      <c r="L21" s="62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1.0372744977449773</v>
      </c>
      <c r="H22" s="7">
        <f t="shared" si="6"/>
        <v>3.4272744977449774</v>
      </c>
      <c r="I22" s="30"/>
      <c r="J22" s="24"/>
      <c r="K22" s="9"/>
      <c r="L22" s="30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1.0357738827388272</v>
      </c>
      <c r="H23" s="7">
        <f t="shared" si="6"/>
        <v>3.3657738827388273</v>
      </c>
      <c r="I23" s="31"/>
      <c r="J23" s="24"/>
      <c r="K23" s="9"/>
      <c r="L23" s="31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1.0365241902419022</v>
      </c>
      <c r="H24" s="7">
        <f t="shared" si="6"/>
        <v>3.3965241902419021</v>
      </c>
      <c r="I24" s="30"/>
      <c r="J24" s="24"/>
      <c r="K24" s="9"/>
      <c r="L24" s="63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1.0383749487494873</v>
      </c>
      <c r="H25" s="7">
        <f t="shared" si="6"/>
        <v>3.4723749487494873</v>
      </c>
      <c r="I25" s="32"/>
      <c r="J25" s="24"/>
      <c r="K25" s="6"/>
      <c r="L25" s="32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1.0428267732677325</v>
      </c>
      <c r="H26" s="7">
        <f t="shared" si="6"/>
        <v>3.6548267732677324</v>
      </c>
      <c r="I26" s="32"/>
      <c r="J26" s="24"/>
      <c r="K26" s="6"/>
      <c r="L26" s="32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7"/>
        <v>2.7320000000000002</v>
      </c>
      <c r="F27" s="24"/>
      <c r="G27" s="8">
        <f t="shared" si="8"/>
        <v>1.0458280032800327</v>
      </c>
      <c r="H27" s="7">
        <f t="shared" si="6"/>
        <v>3.7778280032800327</v>
      </c>
      <c r="I27" s="9"/>
      <c r="J27" s="24"/>
      <c r="K27" s="10"/>
      <c r="L27" s="9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7"/>
        <v>2.6859999999999999</v>
      </c>
      <c r="F28" s="24"/>
      <c r="G28" s="8">
        <f t="shared" si="8"/>
        <v>1.0446775317753176</v>
      </c>
      <c r="H28" s="7">
        <f t="shared" si="6"/>
        <v>3.7306775317753176</v>
      </c>
      <c r="I28" s="31"/>
      <c r="J28" s="25"/>
      <c r="K28" s="9"/>
      <c r="L28" s="33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7"/>
        <v>2.5230000000000001</v>
      </c>
      <c r="F29" s="24"/>
      <c r="G29" s="8">
        <f t="shared" si="8"/>
        <v>1.0406008610086099</v>
      </c>
      <c r="H29" s="7">
        <f t="shared" si="6"/>
        <v>3.5636008610086103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7"/>
        <v>2.2719999999999998</v>
      </c>
      <c r="F30" s="24"/>
      <c r="G30" s="8">
        <f t="shared" si="8"/>
        <v>1.0343232882328823</v>
      </c>
      <c r="H30" s="7">
        <f t="shared" si="6"/>
        <v>3.3063232882328819</v>
      </c>
      <c r="I30" s="33"/>
      <c r="J30" s="25"/>
      <c r="K30" s="9"/>
      <c r="L30" s="33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7"/>
        <v>2.286</v>
      </c>
      <c r="F31" s="24"/>
      <c r="G31" s="8">
        <f t="shared" si="8"/>
        <v>1.0346734317343174</v>
      </c>
      <c r="H31" s="7">
        <f t="shared" si="6"/>
        <v>3.3206734317343174</v>
      </c>
      <c r="I31" s="31"/>
      <c r="J31" s="24"/>
      <c r="K31" s="9"/>
      <c r="L31" s="31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7"/>
        <v>2.3450000000000002</v>
      </c>
      <c r="F32" s="24"/>
      <c r="G32" s="8">
        <f t="shared" si="8"/>
        <v>1.0361490364903649</v>
      </c>
      <c r="H32" s="7">
        <f t="shared" si="6"/>
        <v>3.3811490364903651</v>
      </c>
      <c r="I32" s="24"/>
      <c r="J32" s="24"/>
      <c r="K32" s="24"/>
      <c r="L32" s="24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7"/>
        <v>2.407</v>
      </c>
      <c r="F33" s="24"/>
      <c r="G33" s="8">
        <f t="shared" si="8"/>
        <v>1.03769967199672</v>
      </c>
      <c r="H33" s="7">
        <f t="shared" si="6"/>
        <v>3.44469967199672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7"/>
        <v>2.4350000000000001</v>
      </c>
      <c r="F34" s="24"/>
      <c r="G34" s="8">
        <f t="shared" si="8"/>
        <v>1.03839995899959</v>
      </c>
      <c r="H34" s="7">
        <f t="shared" si="6"/>
        <v>3.4733999589995901</v>
      </c>
      <c r="I34" s="24"/>
      <c r="J34" s="24"/>
      <c r="K34" s="24"/>
      <c r="L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7"/>
        <v>2.395</v>
      </c>
      <c r="F35" s="24"/>
      <c r="G35" s="8">
        <f t="shared" si="8"/>
        <v>1.0373995489954899</v>
      </c>
      <c r="H35" s="7">
        <f t="shared" si="6"/>
        <v>3.4323995489954902</v>
      </c>
      <c r="I35" s="24"/>
      <c r="J35" s="24"/>
    </row>
    <row r="36" spans="1:13" x14ac:dyDescent="0.25">
      <c r="A36" s="4" t="s">
        <v>21</v>
      </c>
      <c r="B36" s="28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7"/>
        <v>2.4260000000000002</v>
      </c>
      <c r="F36" s="24"/>
      <c r="G36" s="8">
        <f t="shared" si="8"/>
        <v>1.0381748667486674</v>
      </c>
      <c r="H36" s="7">
        <f t="shared" si="6"/>
        <v>3.4641748667486674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7"/>
        <v>2.5099999999999998</v>
      </c>
      <c r="F37" s="24"/>
      <c r="G37" s="8">
        <f t="shared" si="8"/>
        <v>1.0402757277572774</v>
      </c>
      <c r="H37" s="7">
        <f t="shared" si="6"/>
        <v>3.5502757277572772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7"/>
        <v>2.6859999999999999</v>
      </c>
      <c r="F38" s="24"/>
      <c r="G38" s="8">
        <f t="shared" si="8"/>
        <v>1.0446775317753176</v>
      </c>
      <c r="H38" s="7">
        <f t="shared" si="6"/>
        <v>3.7306775317753176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7"/>
        <v>2.7949999999999999</v>
      </c>
      <c r="F39" s="24"/>
      <c r="G39" s="8">
        <f t="shared" si="8"/>
        <v>1.0474036490364902</v>
      </c>
      <c r="H39" s="7">
        <f t="shared" si="6"/>
        <v>3.8424036490364903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7"/>
        <v>2.7810000000000001</v>
      </c>
      <c r="F40" s="24"/>
      <c r="G40" s="8">
        <f t="shared" si="8"/>
        <v>1.0470535055350552</v>
      </c>
      <c r="H40" s="7">
        <f t="shared" si="6"/>
        <v>3.8280535055350553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7"/>
        <v>2.6749999999999998</v>
      </c>
      <c r="F41" s="24"/>
      <c r="G41" s="8">
        <f t="shared" si="8"/>
        <v>1.0444024190241901</v>
      </c>
      <c r="H41" s="7">
        <f t="shared" si="6"/>
        <v>3.7194024190241901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7"/>
        <v>2.5459999999999998</v>
      </c>
      <c r="F42" s="24"/>
      <c r="G42" s="8">
        <f t="shared" si="8"/>
        <v>1.0411760967609676</v>
      </c>
      <c r="H42" s="7">
        <f t="shared" si="6"/>
        <v>3.5871760967609676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7"/>
        <v>2.581</v>
      </c>
      <c r="F43" s="24"/>
      <c r="G43" s="8">
        <f t="shared" si="8"/>
        <v>1.042051455514555</v>
      </c>
      <c r="H43" s="7">
        <f t="shared" si="6"/>
        <v>3.6230514555145552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7"/>
        <v>2.6560000000000001</v>
      </c>
      <c r="F44" s="24"/>
      <c r="G44" s="8">
        <f t="shared" si="8"/>
        <v>1.0439272242722426</v>
      </c>
      <c r="H44" s="7">
        <f t="shared" si="6"/>
        <v>3.6999272242722427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7"/>
        <v>2.7530000000000001</v>
      </c>
      <c r="F45" s="24"/>
      <c r="G45" s="8">
        <f t="shared" si="8"/>
        <v>1.0463532185321853</v>
      </c>
      <c r="H45" s="7">
        <f t="shared" si="6"/>
        <v>3.7993532185321852</v>
      </c>
    </row>
    <row r="46" spans="1:13" x14ac:dyDescent="0.25">
      <c r="A46" s="4" t="s">
        <v>19</v>
      </c>
      <c r="B46" s="28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7"/>
        <v>2.7959999999999998</v>
      </c>
      <c r="F46" s="24"/>
      <c r="G46" s="8">
        <f t="shared" si="8"/>
        <v>1.0474286592865929</v>
      </c>
      <c r="H46" s="7">
        <f t="shared" si="6"/>
        <v>3.8434286592865927</v>
      </c>
    </row>
    <row r="47" spans="1:13" x14ac:dyDescent="0.25">
      <c r="A47" s="4" t="s">
        <v>20</v>
      </c>
      <c r="B47" s="28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7"/>
        <v>2.7629999999999999</v>
      </c>
      <c r="F47" s="24"/>
      <c r="G47" s="8">
        <f t="shared" si="8"/>
        <v>1.0466033210332102</v>
      </c>
      <c r="H47" s="7">
        <f t="shared" si="6"/>
        <v>3.8096033210332099</v>
      </c>
    </row>
    <row r="48" spans="1:13" x14ac:dyDescent="0.25">
      <c r="A48" s="4" t="s">
        <v>21</v>
      </c>
      <c r="B48" s="28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7"/>
        <v>2.7869999999999999</v>
      </c>
      <c r="F48" s="24"/>
      <c r="G48" s="8">
        <f t="shared" si="8"/>
        <v>1.0472035670356703</v>
      </c>
      <c r="H48" s="7">
        <f t="shared" si="6"/>
        <v>3.8342035670356704</v>
      </c>
    </row>
    <row r="49" spans="1:8" x14ac:dyDescent="0.25">
      <c r="A49" s="4" t="s">
        <v>22</v>
      </c>
      <c r="B49" s="28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7"/>
        <v>2.8929999999999998</v>
      </c>
      <c r="F49" s="24"/>
      <c r="G49" s="8">
        <f t="shared" si="8"/>
        <v>1.0498546535465354</v>
      </c>
      <c r="H49" s="7">
        <f t="shared" si="6"/>
        <v>3.9428546535465352</v>
      </c>
    </row>
    <row r="50" spans="1:8" x14ac:dyDescent="0.25">
      <c r="A50" s="4" t="s">
        <v>23</v>
      </c>
      <c r="B50" s="28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7"/>
        <v>3.0489999999999999</v>
      </c>
      <c r="F50" s="24"/>
      <c r="G50" s="8">
        <f t="shared" si="8"/>
        <v>1.0537562525625255</v>
      </c>
      <c r="H50" s="7">
        <f t="shared" si="6"/>
        <v>4.102756252562525</v>
      </c>
    </row>
    <row r="51" spans="1:8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7"/>
        <v>3.145</v>
      </c>
      <c r="F51" s="24"/>
      <c r="G51" s="8">
        <f t="shared" si="8"/>
        <v>1.0561572365723657</v>
      </c>
      <c r="H51" s="7">
        <f t="shared" si="6"/>
        <v>4.2011572365723655</v>
      </c>
    </row>
    <row r="52" spans="1:8" x14ac:dyDescent="0.25">
      <c r="A52" s="4" t="s">
        <v>13</v>
      </c>
      <c r="B52" s="28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7"/>
        <v>3.1560000000000001</v>
      </c>
      <c r="F52" s="24"/>
      <c r="G52" s="8">
        <f t="shared" si="8"/>
        <v>1.0564323493234933</v>
      </c>
      <c r="H52" s="7">
        <f t="shared" si="6"/>
        <v>4.2124323493234934</v>
      </c>
    </row>
    <row r="53" spans="1:8" x14ac:dyDescent="0.25">
      <c r="A53" s="4" t="s">
        <v>14</v>
      </c>
      <c r="B53" s="28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7"/>
        <v>3.0419999999999998</v>
      </c>
      <c r="F53" s="24"/>
      <c r="G53" s="8">
        <f t="shared" si="8"/>
        <v>1.0535811808118081</v>
      </c>
      <c r="H53" s="7">
        <f t="shared" si="6"/>
        <v>4.0955811808118074</v>
      </c>
    </row>
    <row r="54" spans="1:8" x14ac:dyDescent="0.25">
      <c r="A54" s="4" t="s">
        <v>15</v>
      </c>
      <c r="B54" s="28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7"/>
        <v>2.956</v>
      </c>
      <c r="F54" s="24"/>
      <c r="G54" s="8">
        <f t="shared" si="8"/>
        <v>1.0514302993029929</v>
      </c>
      <c r="H54" s="7">
        <f t="shared" si="6"/>
        <v>4.0074302993029924</v>
      </c>
    </row>
    <row r="55" spans="1:8" x14ac:dyDescent="0.25">
      <c r="A55" s="4" t="s">
        <v>16</v>
      </c>
      <c r="B55" s="28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7"/>
        <v>3.012</v>
      </c>
      <c r="F55" s="24"/>
      <c r="G55" s="8">
        <f t="shared" si="8"/>
        <v>1.052830873308733</v>
      </c>
      <c r="H55" s="7">
        <f t="shared" si="6"/>
        <v>4.0648308733087326</v>
      </c>
    </row>
    <row r="56" spans="1:8" x14ac:dyDescent="0.25">
      <c r="A56" s="4" t="s">
        <v>17</v>
      </c>
      <c r="B56" s="28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7"/>
        <v>3.0939999999999999</v>
      </c>
      <c r="F56" s="24"/>
      <c r="G56" s="8">
        <f t="shared" si="8"/>
        <v>1.054881713817138</v>
      </c>
      <c r="H56" s="7">
        <f t="shared" si="6"/>
        <v>4.1488817138171381</v>
      </c>
    </row>
    <row r="57" spans="1:8" x14ac:dyDescent="0.25">
      <c r="A57" s="4" t="s">
        <v>18</v>
      </c>
      <c r="B57" s="28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7"/>
        <v>3.242</v>
      </c>
      <c r="F57" s="24"/>
      <c r="G57" s="8">
        <f t="shared" si="8"/>
        <v>1.0585832308323082</v>
      </c>
      <c r="H57" s="7">
        <f t="shared" si="6"/>
        <v>4.3005832308323084</v>
      </c>
    </row>
    <row r="58" spans="1:8" x14ac:dyDescent="0.25">
      <c r="A58" s="4" t="s">
        <v>19</v>
      </c>
      <c r="B58" s="28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7"/>
        <v>3.2949999999999999</v>
      </c>
      <c r="F58" s="24"/>
      <c r="G58" s="8">
        <f t="shared" si="8"/>
        <v>1.0599087740877409</v>
      </c>
      <c r="H58" s="7">
        <f t="shared" si="6"/>
        <v>4.3549087740877406</v>
      </c>
    </row>
    <row r="59" spans="1:8" x14ac:dyDescent="0.25">
      <c r="A59" s="4" t="s">
        <v>20</v>
      </c>
      <c r="B59" s="28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7"/>
        <v>3.2429999999999999</v>
      </c>
      <c r="F59" s="24"/>
      <c r="G59" s="8">
        <f t="shared" si="8"/>
        <v>1.0586082410824107</v>
      </c>
      <c r="H59" s="7">
        <f t="shared" si="6"/>
        <v>4.3016082410824108</v>
      </c>
    </row>
    <row r="60" spans="1:8" x14ac:dyDescent="0.25">
      <c r="A60" s="4" t="s">
        <v>21</v>
      </c>
      <c r="B60" s="28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7"/>
        <v>3.2480000000000002</v>
      </c>
      <c r="F60" s="24"/>
      <c r="G60" s="8">
        <f t="shared" si="8"/>
        <v>1.0587332923329233</v>
      </c>
      <c r="H60" s="7">
        <f t="shared" si="6"/>
        <v>4.3067332923329236</v>
      </c>
    </row>
    <row r="61" spans="1:8" x14ac:dyDescent="0.25">
      <c r="A61" s="4" t="s">
        <v>22</v>
      </c>
      <c r="B61" s="28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7"/>
        <v>3.46</v>
      </c>
      <c r="F61" s="24"/>
      <c r="G61" s="8">
        <f t="shared" si="8"/>
        <v>1.0640354653546535</v>
      </c>
      <c r="H61" s="7">
        <f t="shared" si="6"/>
        <v>4.524035465354654</v>
      </c>
    </row>
    <row r="62" spans="1:8" x14ac:dyDescent="0.25">
      <c r="A62" s="4" t="s">
        <v>23</v>
      </c>
      <c r="B62" s="28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7"/>
        <v>3.5670000000000002</v>
      </c>
      <c r="F62" s="24"/>
      <c r="G62" s="8">
        <f t="shared" si="8"/>
        <v>1.0667115621156211</v>
      </c>
      <c r="H62" s="7">
        <f t="shared" si="6"/>
        <v>4.6337115621156215</v>
      </c>
    </row>
    <row r="63" spans="1:8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si="7"/>
        <v>3.6659999999999999</v>
      </c>
      <c r="F63" s="24"/>
      <c r="G63" s="8">
        <f t="shared" si="8"/>
        <v>1.0691875768757686</v>
      </c>
      <c r="H63" s="7">
        <f t="shared" si="6"/>
        <v>4.7351875768757683</v>
      </c>
    </row>
    <row r="64" spans="1:8" x14ac:dyDescent="0.25">
      <c r="A64" s="4" t="s">
        <v>13</v>
      </c>
      <c r="B64" s="28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si="7"/>
        <v>3.681</v>
      </c>
      <c r="F64" s="24"/>
      <c r="G64" s="8">
        <f t="shared" si="8"/>
        <v>1.0695627306273061</v>
      </c>
      <c r="H64" s="7">
        <f t="shared" si="6"/>
        <v>4.7505627306273066</v>
      </c>
    </row>
    <row r="65" spans="1:8" x14ac:dyDescent="0.25">
      <c r="A65" s="4" t="s">
        <v>14</v>
      </c>
      <c r="B65" s="28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7"/>
        <v>3.6160000000000001</v>
      </c>
      <c r="F65" s="24"/>
      <c r="G65" s="8">
        <f t="shared" si="8"/>
        <v>1.0679370643706436</v>
      </c>
      <c r="H65" s="7">
        <f t="shared" si="6"/>
        <v>4.6839370643706442</v>
      </c>
    </row>
    <row r="66" spans="1:8" x14ac:dyDescent="0.25">
      <c r="A66" s="4" t="s">
        <v>15</v>
      </c>
      <c r="B66" s="28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7"/>
        <v>3.585</v>
      </c>
      <c r="F66" s="24"/>
      <c r="G66" s="8">
        <f t="shared" si="8"/>
        <v>1.0671617466174661</v>
      </c>
      <c r="H66" s="7">
        <f t="shared" si="6"/>
        <v>4.6521617466174661</v>
      </c>
    </row>
    <row r="67" spans="1:8" x14ac:dyDescent="0.25">
      <c r="A67" s="4" t="s">
        <v>16</v>
      </c>
      <c r="B67" s="28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7"/>
        <v>3.6320000000000001</v>
      </c>
      <c r="F67" s="24"/>
      <c r="G67" s="8">
        <f t="shared" si="8"/>
        <v>1.0683372283722836</v>
      </c>
      <c r="H67" s="7">
        <f t="shared" si="6"/>
        <v>4.700337228372284</v>
      </c>
    </row>
    <row r="68" spans="1:8" x14ac:dyDescent="0.25">
      <c r="A68" s="4" t="s">
        <v>17</v>
      </c>
      <c r="B68" s="28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7"/>
        <v>3.73</v>
      </c>
      <c r="F68" s="24"/>
      <c r="G68" s="8">
        <f t="shared" si="8"/>
        <v>1.0707882328823288</v>
      </c>
      <c r="H68" s="7">
        <f t="shared" si="6"/>
        <v>4.8007882328823293</v>
      </c>
    </row>
    <row r="69" spans="1:8" x14ac:dyDescent="0.25">
      <c r="A69" s="4" t="s">
        <v>18</v>
      </c>
      <c r="B69" s="28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7"/>
        <v>3.883</v>
      </c>
      <c r="F69" s="24"/>
      <c r="G69" s="8">
        <f t="shared" si="8"/>
        <v>1.0746148011480114</v>
      </c>
      <c r="H69" s="7">
        <f t="shared" si="6"/>
        <v>4.9576148011480115</v>
      </c>
    </row>
    <row r="70" spans="1:8" x14ac:dyDescent="0.25">
      <c r="A70" s="4" t="s">
        <v>19</v>
      </c>
      <c r="B70" s="28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7"/>
        <v>3.9169999999999998</v>
      </c>
      <c r="F70" s="24"/>
      <c r="G70" s="8">
        <f t="shared" si="8"/>
        <v>1.0754651496514964</v>
      </c>
      <c r="H70" s="7">
        <f t="shared" si="6"/>
        <v>4.9924651496514958</v>
      </c>
    </row>
    <row r="71" spans="1:8" x14ac:dyDescent="0.25">
      <c r="A71" s="4" t="s">
        <v>20</v>
      </c>
      <c r="B71" s="28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7"/>
        <v>3.8490000000000002</v>
      </c>
      <c r="F71" s="24"/>
      <c r="G71" s="8">
        <f t="shared" si="8"/>
        <v>1.0737644526445265</v>
      </c>
      <c r="H71" s="7">
        <f t="shared" si="6"/>
        <v>4.9227644526445271</v>
      </c>
    </row>
    <row r="72" spans="1:8" x14ac:dyDescent="0.25">
      <c r="A72" s="4" t="s">
        <v>21</v>
      </c>
      <c r="B72" s="28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7"/>
        <v>3.8149999999999999</v>
      </c>
      <c r="F72" s="24"/>
      <c r="G72" s="8">
        <f t="shared" si="8"/>
        <v>1.0729141041410413</v>
      </c>
      <c r="H72" s="7">
        <f t="shared" si="6"/>
        <v>4.887914104141041</v>
      </c>
    </row>
    <row r="73" spans="1:8" x14ac:dyDescent="0.25">
      <c r="A73" s="4" t="s">
        <v>22</v>
      </c>
      <c r="B73" s="28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7"/>
        <v>3.976</v>
      </c>
      <c r="F73" s="24"/>
      <c r="G73" s="8">
        <f t="shared" si="8"/>
        <v>1.076940754407544</v>
      </c>
      <c r="H73" s="7">
        <f t="shared" si="6"/>
        <v>5.052940754407544</v>
      </c>
    </row>
    <row r="74" spans="1:8" x14ac:dyDescent="0.25">
      <c r="A74" s="4" t="s">
        <v>23</v>
      </c>
      <c r="B74" s="28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7"/>
        <v>4.133</v>
      </c>
      <c r="F74" s="24"/>
      <c r="G74" s="8">
        <f t="shared" si="8"/>
        <v>1.0808673636736366</v>
      </c>
      <c r="H74" s="7">
        <f t="shared" si="6"/>
        <v>5.2138673636736366</v>
      </c>
    </row>
    <row r="75" spans="1:8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7"/>
        <v>4.1959999999999997</v>
      </c>
      <c r="F75" s="24"/>
      <c r="G75" s="8">
        <f t="shared" si="8"/>
        <v>1.0824430094300943</v>
      </c>
      <c r="H75" s="7">
        <f t="shared" si="6"/>
        <v>5.2784430094300943</v>
      </c>
    </row>
    <row r="76" spans="1:8" x14ac:dyDescent="0.25">
      <c r="A76" s="4" t="s">
        <v>13</v>
      </c>
      <c r="B76" s="28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7"/>
        <v>4.2160000000000002</v>
      </c>
      <c r="F76" s="24"/>
      <c r="G76" s="8">
        <f t="shared" si="8"/>
        <v>1.0829432144321443</v>
      </c>
      <c r="H76" s="7">
        <f t="shared" si="6"/>
        <v>5.2989432144321444</v>
      </c>
    </row>
    <row r="77" spans="1:8" x14ac:dyDescent="0.25">
      <c r="A77" s="4" t="s">
        <v>14</v>
      </c>
      <c r="B77" s="28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7"/>
        <v>4.0830000000000002</v>
      </c>
      <c r="F77" s="24"/>
      <c r="G77" s="8">
        <f t="shared" si="8"/>
        <v>1.0796168511685116</v>
      </c>
      <c r="H77" s="7">
        <f t="shared" ref="H77:H140" si="9">+E77+G77</f>
        <v>5.1626168511685115</v>
      </c>
    </row>
    <row r="78" spans="1:8" x14ac:dyDescent="0.25">
      <c r="A78" s="4" t="s">
        <v>15</v>
      </c>
      <c r="B78" s="28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ref="E78:E141" si="10">ROUND(C78+D78,3)</f>
        <v>4.0129999999999999</v>
      </c>
      <c r="F78" s="24"/>
      <c r="G78" s="8">
        <f t="shared" ref="G78:G141" si="11">(E78/$L$6)*$L$5+($L$7*$L$8^(B78-$L$4))</f>
        <v>1.0778661336613364</v>
      </c>
      <c r="H78" s="7">
        <f t="shared" si="9"/>
        <v>5.0908661336613363</v>
      </c>
    </row>
    <row r="79" spans="1:8" x14ac:dyDescent="0.25">
      <c r="A79" s="4" t="s">
        <v>16</v>
      </c>
      <c r="B79" s="28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10"/>
        <v>4.0629999999999997</v>
      </c>
      <c r="F79" s="24"/>
      <c r="G79" s="8">
        <f t="shared" si="11"/>
        <v>1.0791166461664616</v>
      </c>
      <c r="H79" s="7">
        <f t="shared" si="9"/>
        <v>5.1421166461664614</v>
      </c>
    </row>
    <row r="80" spans="1:8" x14ac:dyDescent="0.25">
      <c r="A80" s="4" t="s">
        <v>17</v>
      </c>
      <c r="B80" s="28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10"/>
        <v>4.1310000000000002</v>
      </c>
      <c r="F80" s="24"/>
      <c r="G80" s="8">
        <f t="shared" si="11"/>
        <v>1.0808173431734316</v>
      </c>
      <c r="H80" s="7">
        <f t="shared" si="9"/>
        <v>5.2118173431734318</v>
      </c>
    </row>
    <row r="81" spans="1:8" x14ac:dyDescent="0.25">
      <c r="A81" s="4" t="s">
        <v>18</v>
      </c>
      <c r="B81" s="28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10"/>
        <v>4.37</v>
      </c>
      <c r="F81" s="24"/>
      <c r="G81" s="8">
        <f t="shared" si="11"/>
        <v>1.0867947929479294</v>
      </c>
      <c r="H81" s="7">
        <f t="shared" si="9"/>
        <v>5.4567947929479299</v>
      </c>
    </row>
    <row r="82" spans="1:8" x14ac:dyDescent="0.25">
      <c r="A82" s="4" t="s">
        <v>19</v>
      </c>
      <c r="B82" s="28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10"/>
        <v>4.4039999999999999</v>
      </c>
      <c r="F82" s="24"/>
      <c r="G82" s="8">
        <f t="shared" si="11"/>
        <v>1.0876451414514143</v>
      </c>
      <c r="H82" s="7">
        <f t="shared" si="9"/>
        <v>5.4916451414514142</v>
      </c>
    </row>
    <row r="83" spans="1:8" x14ac:dyDescent="0.25">
      <c r="A83" s="4" t="s">
        <v>20</v>
      </c>
      <c r="B83" s="28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si="10"/>
        <v>3.9990000000000001</v>
      </c>
      <c r="F83" s="24"/>
      <c r="G83" s="8">
        <f t="shared" si="11"/>
        <v>1.0775159901599016</v>
      </c>
      <c r="H83" s="7">
        <f t="shared" si="9"/>
        <v>5.0765159901599013</v>
      </c>
    </row>
    <row r="84" spans="1:8" x14ac:dyDescent="0.25">
      <c r="A84" s="4" t="s">
        <v>21</v>
      </c>
      <c r="B84" s="28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10"/>
        <v>3.9660000000000002</v>
      </c>
      <c r="F84" s="24"/>
      <c r="G84" s="8">
        <f t="shared" si="11"/>
        <v>1.0766906519065189</v>
      </c>
      <c r="H84" s="7">
        <f t="shared" si="9"/>
        <v>5.0426906519065193</v>
      </c>
    </row>
    <row r="85" spans="1:8" x14ac:dyDescent="0.25">
      <c r="A85" s="4" t="s">
        <v>22</v>
      </c>
      <c r="B85" s="28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10"/>
        <v>4.08</v>
      </c>
      <c r="F85" s="24"/>
      <c r="G85" s="8">
        <f t="shared" si="11"/>
        <v>1.0795418204182041</v>
      </c>
      <c r="H85" s="7">
        <f t="shared" si="9"/>
        <v>5.1595418204182044</v>
      </c>
    </row>
    <row r="86" spans="1:8" x14ac:dyDescent="0.25">
      <c r="A86" s="4" t="s">
        <v>23</v>
      </c>
      <c r="B86" s="28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10"/>
        <v>4.282</v>
      </c>
      <c r="F86" s="24"/>
      <c r="G86" s="8">
        <f t="shared" si="11"/>
        <v>1.0845938909389092</v>
      </c>
      <c r="H86" s="7">
        <f t="shared" si="9"/>
        <v>5.3665938909389093</v>
      </c>
    </row>
    <row r="87" spans="1:8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10"/>
        <v>4.5430000000000001</v>
      </c>
      <c r="F87" s="24"/>
      <c r="G87" s="8">
        <f t="shared" si="11"/>
        <v>1.0911215662156621</v>
      </c>
      <c r="H87" s="7">
        <f t="shared" si="9"/>
        <v>5.6341215662156623</v>
      </c>
    </row>
    <row r="88" spans="1:8" x14ac:dyDescent="0.25">
      <c r="A88" s="4" t="s">
        <v>13</v>
      </c>
      <c r="B88" s="28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10"/>
        <v>4.5640000000000001</v>
      </c>
      <c r="F88" s="24"/>
      <c r="G88" s="8">
        <f t="shared" si="11"/>
        <v>1.0916467814678146</v>
      </c>
      <c r="H88" s="7">
        <f t="shared" si="9"/>
        <v>5.6556467814678149</v>
      </c>
    </row>
    <row r="89" spans="1:8" x14ac:dyDescent="0.25">
      <c r="A89" s="4" t="s">
        <v>14</v>
      </c>
      <c r="B89" s="28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10"/>
        <v>4.4009999999999998</v>
      </c>
      <c r="F89" s="24"/>
      <c r="G89" s="8">
        <f t="shared" si="11"/>
        <v>1.0875701107011069</v>
      </c>
      <c r="H89" s="7">
        <f t="shared" si="9"/>
        <v>5.4885701107011062</v>
      </c>
    </row>
    <row r="90" spans="1:8" x14ac:dyDescent="0.25">
      <c r="A90" s="4" t="s">
        <v>15</v>
      </c>
      <c r="B90" s="28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10"/>
        <v>4.3280000000000003</v>
      </c>
      <c r="F90" s="24"/>
      <c r="G90" s="8">
        <f t="shared" si="11"/>
        <v>1.0857443624436245</v>
      </c>
      <c r="H90" s="7">
        <f t="shared" si="9"/>
        <v>5.4137443624436248</v>
      </c>
    </row>
    <row r="91" spans="1:8" x14ac:dyDescent="0.25">
      <c r="A91" s="4" t="s">
        <v>16</v>
      </c>
      <c r="B91" s="28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10"/>
        <v>4.3780000000000001</v>
      </c>
      <c r="F91" s="24"/>
      <c r="G91" s="8">
        <f t="shared" si="11"/>
        <v>1.0869948749487495</v>
      </c>
      <c r="H91" s="7">
        <f t="shared" si="9"/>
        <v>5.4649948749487498</v>
      </c>
    </row>
    <row r="92" spans="1:8" x14ac:dyDescent="0.25">
      <c r="A92" s="4" t="s">
        <v>17</v>
      </c>
      <c r="B92" s="28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10"/>
        <v>4.4710000000000001</v>
      </c>
      <c r="F92" s="24"/>
      <c r="G92" s="8">
        <f t="shared" si="11"/>
        <v>1.089320828208282</v>
      </c>
      <c r="H92" s="7">
        <f t="shared" si="9"/>
        <v>5.5603208282082823</v>
      </c>
    </row>
    <row r="93" spans="1:8" x14ac:dyDescent="0.25">
      <c r="A93" s="4" t="s">
        <v>18</v>
      </c>
      <c r="B93" s="28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10"/>
        <v>4.806</v>
      </c>
      <c r="F93" s="24"/>
      <c r="G93" s="8">
        <f t="shared" si="11"/>
        <v>1.0976992619926198</v>
      </c>
      <c r="H93" s="7">
        <f t="shared" si="9"/>
        <v>5.9036992619926201</v>
      </c>
    </row>
    <row r="94" spans="1:8" x14ac:dyDescent="0.25">
      <c r="A94" s="4" t="s">
        <v>19</v>
      </c>
      <c r="B94" s="28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10"/>
        <v>4.8449999999999998</v>
      </c>
      <c r="F94" s="24"/>
      <c r="G94" s="8">
        <f t="shared" si="11"/>
        <v>1.0986746617466174</v>
      </c>
      <c r="H94" s="7">
        <f t="shared" si="9"/>
        <v>5.9436746617466172</v>
      </c>
    </row>
    <row r="95" spans="1:8" x14ac:dyDescent="0.25">
      <c r="A95" s="4" t="s">
        <v>20</v>
      </c>
      <c r="B95" s="28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10"/>
        <v>4.6210000000000004</v>
      </c>
      <c r="F95" s="24"/>
      <c r="G95" s="8">
        <f t="shared" si="11"/>
        <v>1.0930723657236572</v>
      </c>
      <c r="H95" s="7">
        <f t="shared" si="9"/>
        <v>5.7140723657236574</v>
      </c>
    </row>
    <row r="96" spans="1:8" x14ac:dyDescent="0.25">
      <c r="A96" s="4" t="s">
        <v>21</v>
      </c>
      <c r="B96" s="28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10"/>
        <v>4.5430000000000001</v>
      </c>
      <c r="F96" s="24"/>
      <c r="G96" s="8">
        <f t="shared" si="11"/>
        <v>1.0911215662156621</v>
      </c>
      <c r="H96" s="7">
        <f t="shared" si="9"/>
        <v>5.6341215662156623</v>
      </c>
    </row>
    <row r="97" spans="1:8" x14ac:dyDescent="0.25">
      <c r="A97" s="4" t="s">
        <v>22</v>
      </c>
      <c r="B97" s="28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10"/>
        <v>4.6219999999999999</v>
      </c>
      <c r="F97" s="24"/>
      <c r="G97" s="8">
        <f t="shared" si="11"/>
        <v>1.0930973759737597</v>
      </c>
      <c r="H97" s="7">
        <f t="shared" si="9"/>
        <v>5.7150973759737598</v>
      </c>
    </row>
    <row r="98" spans="1:8" x14ac:dyDescent="0.25">
      <c r="A98" s="4" t="s">
        <v>23</v>
      </c>
      <c r="B98" s="28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10"/>
        <v>4.8390000000000004</v>
      </c>
      <c r="F98" s="24"/>
      <c r="G98" s="8">
        <f t="shared" si="11"/>
        <v>1.0985246002460025</v>
      </c>
      <c r="H98" s="7">
        <f t="shared" si="9"/>
        <v>5.9375246002460029</v>
      </c>
    </row>
    <row r="99" spans="1:8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10"/>
        <v>4.9950000000000001</v>
      </c>
      <c r="F99" s="24"/>
      <c r="G99" s="8">
        <f t="shared" si="11"/>
        <v>1.1024261992619926</v>
      </c>
      <c r="H99" s="7">
        <f t="shared" si="9"/>
        <v>6.0974261992619923</v>
      </c>
    </row>
    <row r="100" spans="1:8" x14ac:dyDescent="0.25">
      <c r="A100" s="4" t="s">
        <v>13</v>
      </c>
      <c r="B100" s="28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10"/>
        <v>5.0209999999999999</v>
      </c>
      <c r="F100" s="24"/>
      <c r="G100" s="8">
        <f t="shared" si="11"/>
        <v>1.1030764657646577</v>
      </c>
      <c r="H100" s="7">
        <f t="shared" si="9"/>
        <v>6.1240764657646576</v>
      </c>
    </row>
    <row r="101" spans="1:8" x14ac:dyDescent="0.25">
      <c r="A101" s="4" t="s">
        <v>14</v>
      </c>
      <c r="B101" s="28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10"/>
        <v>4.883</v>
      </c>
      <c r="F101" s="24"/>
      <c r="G101" s="8">
        <f t="shared" si="11"/>
        <v>1.0996250512505124</v>
      </c>
      <c r="H101" s="7">
        <f t="shared" si="9"/>
        <v>5.9826250512505119</v>
      </c>
    </row>
    <row r="102" spans="1:8" x14ac:dyDescent="0.25">
      <c r="A102" s="4" t="s">
        <v>15</v>
      </c>
      <c r="B102" s="28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10"/>
        <v>4.71</v>
      </c>
      <c r="F102" s="24"/>
      <c r="G102" s="8">
        <f t="shared" si="11"/>
        <v>1.0952982779827798</v>
      </c>
      <c r="H102" s="7">
        <f t="shared" si="9"/>
        <v>5.8052982779827795</v>
      </c>
    </row>
    <row r="103" spans="1:8" x14ac:dyDescent="0.25">
      <c r="A103" s="4" t="s">
        <v>16</v>
      </c>
      <c r="B103" s="28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10"/>
        <v>4.7610000000000001</v>
      </c>
      <c r="F103" s="24"/>
      <c r="G103" s="8">
        <f t="shared" si="11"/>
        <v>1.0965738007380073</v>
      </c>
      <c r="H103" s="7">
        <f t="shared" si="9"/>
        <v>5.8575738007380078</v>
      </c>
    </row>
    <row r="104" spans="1:8" x14ac:dyDescent="0.25">
      <c r="A104" s="4" t="s">
        <v>17</v>
      </c>
      <c r="B104" s="28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10"/>
        <v>4.88</v>
      </c>
      <c r="F104" s="24"/>
      <c r="G104" s="8">
        <f t="shared" si="11"/>
        <v>1.0995500205002049</v>
      </c>
      <c r="H104" s="7">
        <f t="shared" si="9"/>
        <v>5.9795500205002048</v>
      </c>
    </row>
    <row r="105" spans="1:8" x14ac:dyDescent="0.25">
      <c r="A105" s="4" t="s">
        <v>18</v>
      </c>
      <c r="B105" s="28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10"/>
        <v>5.2729999999999997</v>
      </c>
      <c r="F105" s="24"/>
      <c r="G105" s="8">
        <f t="shared" si="11"/>
        <v>1.1093790487904878</v>
      </c>
      <c r="H105" s="7">
        <f t="shared" si="9"/>
        <v>6.3823790487904875</v>
      </c>
    </row>
    <row r="106" spans="1:8" x14ac:dyDescent="0.25">
      <c r="A106" s="4" t="s">
        <v>19</v>
      </c>
      <c r="B106" s="28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10"/>
        <v>5.3129999999999997</v>
      </c>
      <c r="F106" s="24"/>
      <c r="G106" s="8">
        <f t="shared" si="11"/>
        <v>1.1103794587945879</v>
      </c>
      <c r="H106" s="7">
        <f t="shared" si="9"/>
        <v>6.4233794587945878</v>
      </c>
    </row>
    <row r="107" spans="1:8" x14ac:dyDescent="0.25">
      <c r="A107" s="4" t="s">
        <v>20</v>
      </c>
      <c r="B107" s="28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10"/>
        <v>5.22</v>
      </c>
      <c r="F107" s="24"/>
      <c r="G107" s="8">
        <f t="shared" si="11"/>
        <v>1.1080535055350553</v>
      </c>
      <c r="H107" s="7">
        <f t="shared" si="9"/>
        <v>6.3280535055350553</v>
      </c>
    </row>
    <row r="108" spans="1:8" x14ac:dyDescent="0.25">
      <c r="A108" s="4" t="s">
        <v>21</v>
      </c>
      <c r="B108" s="28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10"/>
        <v>4.9770000000000003</v>
      </c>
      <c r="F108" s="24"/>
      <c r="G108" s="8">
        <f t="shared" si="11"/>
        <v>1.1019760147601476</v>
      </c>
      <c r="H108" s="7">
        <f t="shared" si="9"/>
        <v>6.0789760147601477</v>
      </c>
    </row>
    <row r="109" spans="1:8" x14ac:dyDescent="0.25">
      <c r="A109" s="4" t="s">
        <v>22</v>
      </c>
      <c r="B109" s="28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10"/>
        <v>5.0570000000000004</v>
      </c>
      <c r="F109" s="24"/>
      <c r="G109" s="8">
        <f t="shared" si="11"/>
        <v>1.1039768347683476</v>
      </c>
      <c r="H109" s="7">
        <f t="shared" si="9"/>
        <v>6.1609768347683485</v>
      </c>
    </row>
    <row r="110" spans="1:8" x14ac:dyDescent="0.25">
      <c r="A110" s="4" t="s">
        <v>23</v>
      </c>
      <c r="B110" s="28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10"/>
        <v>5.3090000000000002</v>
      </c>
      <c r="F110" s="24"/>
      <c r="G110" s="8">
        <f t="shared" si="11"/>
        <v>1.1102794177941779</v>
      </c>
      <c r="H110" s="7">
        <f t="shared" si="9"/>
        <v>6.4192794177941783</v>
      </c>
    </row>
    <row r="111" spans="1:8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10"/>
        <v>5.5049999999999999</v>
      </c>
      <c r="F111" s="24"/>
      <c r="G111" s="8">
        <f t="shared" si="11"/>
        <v>1.1151814268142681</v>
      </c>
      <c r="H111" s="7">
        <f t="shared" si="9"/>
        <v>6.620181426814268</v>
      </c>
    </row>
    <row r="112" spans="1:8" x14ac:dyDescent="0.25">
      <c r="A112" s="4" t="s">
        <v>13</v>
      </c>
      <c r="B112" s="28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10"/>
        <v>5.5220000000000002</v>
      </c>
      <c r="F112" s="24"/>
      <c r="G112" s="8">
        <f t="shared" si="11"/>
        <v>1.1156066010660106</v>
      </c>
      <c r="H112" s="7">
        <f t="shared" si="9"/>
        <v>6.6376066010660111</v>
      </c>
    </row>
    <row r="113" spans="1:8" x14ac:dyDescent="0.25">
      <c r="A113" s="4" t="s">
        <v>14</v>
      </c>
      <c r="B113" s="28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10"/>
        <v>5.3440000000000003</v>
      </c>
      <c r="F113" s="24"/>
      <c r="G113" s="8">
        <f t="shared" si="11"/>
        <v>1.1111547765477654</v>
      </c>
      <c r="H113" s="7">
        <f t="shared" si="9"/>
        <v>6.4551547765477659</v>
      </c>
    </row>
    <row r="114" spans="1:8" x14ac:dyDescent="0.25">
      <c r="A114" s="4" t="s">
        <v>15</v>
      </c>
      <c r="B114" s="28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10"/>
        <v>5.3049999999999997</v>
      </c>
      <c r="F114" s="24"/>
      <c r="G114" s="8">
        <f t="shared" si="11"/>
        <v>1.1101793767937678</v>
      </c>
      <c r="H114" s="7">
        <f t="shared" si="9"/>
        <v>6.4151793767937679</v>
      </c>
    </row>
    <row r="115" spans="1:8" x14ac:dyDescent="0.25">
      <c r="A115" s="4" t="s">
        <v>16</v>
      </c>
      <c r="B115" s="28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10"/>
        <v>5.367</v>
      </c>
      <c r="F115" s="24"/>
      <c r="G115" s="8">
        <f t="shared" si="11"/>
        <v>1.111730012300123</v>
      </c>
      <c r="H115" s="7">
        <f t="shared" si="9"/>
        <v>6.4787300123001232</v>
      </c>
    </row>
    <row r="116" spans="1:8" x14ac:dyDescent="0.25">
      <c r="A116" s="4" t="s">
        <v>17</v>
      </c>
      <c r="B116" s="28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10"/>
        <v>5.6449999999999996</v>
      </c>
      <c r="F116" s="24"/>
      <c r="G116" s="8">
        <f t="shared" si="11"/>
        <v>1.1186828618286182</v>
      </c>
      <c r="H116" s="7">
        <f t="shared" si="9"/>
        <v>6.7636828618286176</v>
      </c>
    </row>
    <row r="117" spans="1:8" x14ac:dyDescent="0.25">
      <c r="A117" s="4" t="s">
        <v>18</v>
      </c>
      <c r="B117" s="28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10"/>
        <v>5.6669999999999998</v>
      </c>
      <c r="F117" s="24"/>
      <c r="G117" s="8">
        <f t="shared" si="11"/>
        <v>1.1192330873308731</v>
      </c>
      <c r="H117" s="7">
        <f t="shared" si="9"/>
        <v>6.7862330873308725</v>
      </c>
    </row>
    <row r="118" spans="1:8" x14ac:dyDescent="0.25">
      <c r="A118" s="4" t="s">
        <v>19</v>
      </c>
      <c r="B118" s="28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10"/>
        <v>5.7069999999999999</v>
      </c>
      <c r="F118" s="24"/>
      <c r="G118" s="8">
        <f t="shared" si="11"/>
        <v>1.1202334973349732</v>
      </c>
      <c r="H118" s="7">
        <f t="shared" si="9"/>
        <v>6.8272334973349729</v>
      </c>
    </row>
    <row r="119" spans="1:8" x14ac:dyDescent="0.25">
      <c r="A119" s="4" t="s">
        <v>20</v>
      </c>
      <c r="B119" s="28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10"/>
        <v>5.72</v>
      </c>
      <c r="F119" s="24"/>
      <c r="G119" s="8">
        <f t="shared" si="11"/>
        <v>1.1205586305863058</v>
      </c>
      <c r="H119" s="7">
        <f t="shared" si="9"/>
        <v>6.8405586305863055</v>
      </c>
    </row>
    <row r="120" spans="1:8" x14ac:dyDescent="0.25">
      <c r="A120" s="4" t="s">
        <v>21</v>
      </c>
      <c r="B120" s="28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10"/>
        <v>5.6630000000000003</v>
      </c>
      <c r="F120" s="24"/>
      <c r="G120" s="8">
        <f t="shared" si="11"/>
        <v>1.1191330463304632</v>
      </c>
      <c r="H120" s="7">
        <f t="shared" si="9"/>
        <v>6.782133046330463</v>
      </c>
    </row>
    <row r="121" spans="1:8" x14ac:dyDescent="0.25">
      <c r="A121" s="4" t="s">
        <v>22</v>
      </c>
      <c r="B121" s="28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10"/>
        <v>5.7220000000000004</v>
      </c>
      <c r="F121" s="24"/>
      <c r="G121" s="8">
        <f t="shared" si="11"/>
        <v>1.1206086510865108</v>
      </c>
      <c r="H121" s="7">
        <f t="shared" si="9"/>
        <v>6.8426086510865112</v>
      </c>
    </row>
    <row r="122" spans="1:8" x14ac:dyDescent="0.25">
      <c r="A122" s="4" t="s">
        <v>23</v>
      </c>
      <c r="B122" s="28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10"/>
        <v>6.0529999999999999</v>
      </c>
      <c r="F122" s="24"/>
      <c r="G122" s="8">
        <f t="shared" si="11"/>
        <v>1.1288870438704386</v>
      </c>
      <c r="H122" s="7">
        <f t="shared" si="9"/>
        <v>7.1818870438704385</v>
      </c>
    </row>
    <row r="123" spans="1:8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10"/>
        <v>6.2149999999999999</v>
      </c>
      <c r="F123" s="24"/>
      <c r="G123" s="8">
        <f t="shared" si="11"/>
        <v>1.1329387043870438</v>
      </c>
      <c r="H123" s="7">
        <f t="shared" si="9"/>
        <v>7.3479387043870439</v>
      </c>
    </row>
    <row r="124" spans="1:8" x14ac:dyDescent="0.25">
      <c r="A124" s="4" t="s">
        <v>13</v>
      </c>
      <c r="B124" s="28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10"/>
        <v>6.2460000000000004</v>
      </c>
      <c r="F124" s="24"/>
      <c r="G124" s="8">
        <f t="shared" si="11"/>
        <v>1.1337140221402213</v>
      </c>
      <c r="H124" s="7">
        <f t="shared" si="9"/>
        <v>7.379714022140222</v>
      </c>
    </row>
    <row r="125" spans="1:8" x14ac:dyDescent="0.25">
      <c r="A125" s="4" t="s">
        <v>14</v>
      </c>
      <c r="B125" s="28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10"/>
        <v>5.9020000000000001</v>
      </c>
      <c r="F125" s="24"/>
      <c r="G125" s="8">
        <f t="shared" si="11"/>
        <v>1.1251104961049609</v>
      </c>
      <c r="H125" s="7">
        <f t="shared" si="9"/>
        <v>7.0271104961049611</v>
      </c>
    </row>
    <row r="126" spans="1:8" x14ac:dyDescent="0.25">
      <c r="A126" s="4" t="s">
        <v>15</v>
      </c>
      <c r="B126" s="28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10"/>
        <v>5.9160000000000004</v>
      </c>
      <c r="F126" s="24"/>
      <c r="G126" s="8">
        <f t="shared" si="11"/>
        <v>1.125460639606396</v>
      </c>
      <c r="H126" s="7">
        <f t="shared" si="9"/>
        <v>7.0414606396063961</v>
      </c>
    </row>
    <row r="127" spans="1:8" x14ac:dyDescent="0.25">
      <c r="A127" s="4" t="s">
        <v>16</v>
      </c>
      <c r="B127" s="28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si="10"/>
        <v>6.0259999999999998</v>
      </c>
      <c r="F127" s="24"/>
      <c r="G127" s="8">
        <f t="shared" si="11"/>
        <v>1.128211767117671</v>
      </c>
      <c r="H127" s="7">
        <f t="shared" si="9"/>
        <v>7.1542117671176708</v>
      </c>
    </row>
    <row r="128" spans="1:8" x14ac:dyDescent="0.25">
      <c r="A128" s="4" t="s">
        <v>17</v>
      </c>
      <c r="B128" s="28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si="10"/>
        <v>6.2240000000000002</v>
      </c>
      <c r="F128" s="24"/>
      <c r="G128" s="8">
        <f t="shared" si="11"/>
        <v>1.1331637966379664</v>
      </c>
      <c r="H128" s="7">
        <f t="shared" si="9"/>
        <v>7.3571637966379662</v>
      </c>
    </row>
    <row r="129" spans="1:8" x14ac:dyDescent="0.25">
      <c r="A129" s="4" t="s">
        <v>18</v>
      </c>
      <c r="B129" s="28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10"/>
        <v>5.8929999999999998</v>
      </c>
      <c r="F129" s="24"/>
      <c r="G129" s="8">
        <f t="shared" si="11"/>
        <v>1.1248854038540386</v>
      </c>
      <c r="H129" s="7">
        <f t="shared" si="9"/>
        <v>7.0178854038540379</v>
      </c>
    </row>
    <row r="130" spans="1:8" x14ac:dyDescent="0.25">
      <c r="A130" s="4" t="s">
        <v>19</v>
      </c>
      <c r="B130" s="28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10"/>
        <v>5.9429999999999996</v>
      </c>
      <c r="F130" s="24"/>
      <c r="G130" s="8">
        <f t="shared" si="11"/>
        <v>1.1261359163591635</v>
      </c>
      <c r="H130" s="7">
        <f t="shared" si="9"/>
        <v>7.0691359163591629</v>
      </c>
    </row>
    <row r="131" spans="1:8" x14ac:dyDescent="0.25">
      <c r="A131" s="4" t="s">
        <v>20</v>
      </c>
      <c r="B131" s="28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10"/>
        <v>6.0540000000000003</v>
      </c>
      <c r="F131" s="24"/>
      <c r="G131" s="8">
        <f t="shared" si="11"/>
        <v>1.1289120541205411</v>
      </c>
      <c r="H131" s="7">
        <f t="shared" si="9"/>
        <v>7.1829120541205409</v>
      </c>
    </row>
    <row r="132" spans="1:8" x14ac:dyDescent="0.25">
      <c r="A132" s="4" t="s">
        <v>21</v>
      </c>
      <c r="B132" s="28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10"/>
        <v>6.0270000000000001</v>
      </c>
      <c r="F132" s="24"/>
      <c r="G132" s="8">
        <f t="shared" si="11"/>
        <v>1.1282367773677735</v>
      </c>
      <c r="H132" s="7">
        <f t="shared" si="9"/>
        <v>7.1552367773677741</v>
      </c>
    </row>
    <row r="133" spans="1:8" x14ac:dyDescent="0.25">
      <c r="A133" s="4" t="s">
        <v>22</v>
      </c>
      <c r="B133" s="28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10"/>
        <v>5.9240000000000004</v>
      </c>
      <c r="F133" s="24"/>
      <c r="G133" s="8">
        <f t="shared" si="11"/>
        <v>1.1256607216072161</v>
      </c>
      <c r="H133" s="7">
        <f t="shared" si="9"/>
        <v>7.049660721607216</v>
      </c>
    </row>
    <row r="134" spans="1:8" x14ac:dyDescent="0.25">
      <c r="A134" s="4" t="s">
        <v>23</v>
      </c>
      <c r="B134" s="28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10"/>
        <v>6.1929999999999996</v>
      </c>
      <c r="F134" s="24"/>
      <c r="G134" s="8">
        <f t="shared" si="11"/>
        <v>1.1323884788847889</v>
      </c>
      <c r="H134" s="7">
        <f t="shared" si="9"/>
        <v>7.3253884788847881</v>
      </c>
    </row>
    <row r="135" spans="1:8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10"/>
        <v>6.2549999999999999</v>
      </c>
      <c r="F135" s="24"/>
      <c r="G135" s="8">
        <f t="shared" si="11"/>
        <v>1.1339391143911439</v>
      </c>
      <c r="H135" s="7">
        <f t="shared" si="9"/>
        <v>7.3889391143911443</v>
      </c>
    </row>
    <row r="136" spans="1:8" x14ac:dyDescent="0.25">
      <c r="A136" s="4" t="s">
        <v>13</v>
      </c>
      <c r="B136" s="28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10"/>
        <v>6.2869999999999999</v>
      </c>
      <c r="F136" s="24"/>
      <c r="G136" s="8">
        <f t="shared" si="11"/>
        <v>1.1347394423944239</v>
      </c>
      <c r="H136" s="7">
        <f t="shared" si="9"/>
        <v>7.4217394423944238</v>
      </c>
    </row>
    <row r="137" spans="1:8" x14ac:dyDescent="0.25">
      <c r="A137" s="4" t="s">
        <v>14</v>
      </c>
      <c r="B137" s="28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10"/>
        <v>6.0739999999999998</v>
      </c>
      <c r="F137" s="24"/>
      <c r="G137" s="8">
        <f t="shared" si="11"/>
        <v>1.1294122591225912</v>
      </c>
      <c r="H137" s="7">
        <f t="shared" si="9"/>
        <v>7.2034122591225911</v>
      </c>
    </row>
    <row r="138" spans="1:8" x14ac:dyDescent="0.25">
      <c r="A138" s="4" t="s">
        <v>15</v>
      </c>
      <c r="B138" s="28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10"/>
        <v>6.02</v>
      </c>
      <c r="F138" s="24"/>
      <c r="G138" s="8">
        <f t="shared" si="11"/>
        <v>1.1280617056170561</v>
      </c>
      <c r="H138" s="7">
        <f t="shared" si="9"/>
        <v>7.1480617056170557</v>
      </c>
    </row>
    <row r="139" spans="1:8" x14ac:dyDescent="0.25">
      <c r="A139" s="4" t="s">
        <v>16</v>
      </c>
      <c r="B139" s="28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10"/>
        <v>6.093</v>
      </c>
      <c r="F139" s="24"/>
      <c r="G139" s="8">
        <f t="shared" si="11"/>
        <v>1.1298874538745387</v>
      </c>
      <c r="H139" s="7">
        <f t="shared" si="9"/>
        <v>7.2228874538745389</v>
      </c>
    </row>
    <row r="140" spans="1:8" x14ac:dyDescent="0.25">
      <c r="A140" s="4" t="s">
        <v>17</v>
      </c>
      <c r="B140" s="28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10"/>
        <v>6.2320000000000002</v>
      </c>
      <c r="F140" s="24"/>
      <c r="G140" s="8">
        <f t="shared" si="11"/>
        <v>1.1333638786387863</v>
      </c>
      <c r="H140" s="7">
        <f t="shared" si="9"/>
        <v>7.3653638786387869</v>
      </c>
    </row>
    <row r="141" spans="1:8" x14ac:dyDescent="0.25">
      <c r="A141" s="4" t="s">
        <v>18</v>
      </c>
      <c r="B141" s="28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10"/>
        <v>6.7039999999999997</v>
      </c>
      <c r="F141" s="24"/>
      <c r="G141" s="8">
        <f t="shared" si="11"/>
        <v>1.1451687166871669</v>
      </c>
      <c r="H141" s="7">
        <f t="shared" ref="H141:H181" si="12">+E141+G141</f>
        <v>7.8491687166871671</v>
      </c>
    </row>
    <row r="142" spans="1:8" x14ac:dyDescent="0.25">
      <c r="A142" s="4" t="s">
        <v>19</v>
      </c>
      <c r="B142" s="28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ref="E142:E181" si="13">ROUND(C142+D142,3)</f>
        <v>6.7610000000000001</v>
      </c>
      <c r="F142" s="24"/>
      <c r="G142" s="8">
        <f t="shared" ref="G142:G181" si="14">(E142/$L$6)*$L$5+($L$7*$L$8^(B142-$L$4))</f>
        <v>1.1465943009430093</v>
      </c>
      <c r="H142" s="7">
        <f t="shared" si="12"/>
        <v>7.9075943009430096</v>
      </c>
    </row>
    <row r="143" spans="1:8" x14ac:dyDescent="0.25">
      <c r="A143" s="4" t="s">
        <v>20</v>
      </c>
      <c r="B143" s="28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13"/>
        <v>6.6070000000000002</v>
      </c>
      <c r="F143" s="24"/>
      <c r="G143" s="8">
        <f t="shared" si="14"/>
        <v>1.1427427224272242</v>
      </c>
      <c r="H143" s="7">
        <f t="shared" si="12"/>
        <v>7.7497427224272242</v>
      </c>
    </row>
    <row r="144" spans="1:8" x14ac:dyDescent="0.25">
      <c r="A144" s="4" t="s">
        <v>21</v>
      </c>
      <c r="B144" s="28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13"/>
        <v>6.3070000000000004</v>
      </c>
      <c r="F144" s="24"/>
      <c r="G144" s="8">
        <f t="shared" si="14"/>
        <v>1.1352396473964739</v>
      </c>
      <c r="H144" s="7">
        <f t="shared" si="12"/>
        <v>7.442239647396474</v>
      </c>
    </row>
    <row r="145" spans="1:8" x14ac:dyDescent="0.25">
      <c r="A145" s="4" t="s">
        <v>22</v>
      </c>
      <c r="B145" s="28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13"/>
        <v>6.1959999999999997</v>
      </c>
      <c r="F145" s="24"/>
      <c r="G145" s="8">
        <f t="shared" si="14"/>
        <v>1.1324635096350963</v>
      </c>
      <c r="H145" s="7">
        <f t="shared" si="12"/>
        <v>7.3284635096350961</v>
      </c>
    </row>
    <row r="146" spans="1:8" x14ac:dyDescent="0.25">
      <c r="A146" s="4" t="s">
        <v>23</v>
      </c>
      <c r="B146" s="28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13"/>
        <v>6.5030000000000001</v>
      </c>
      <c r="F146" s="24"/>
      <c r="G146" s="8">
        <f t="shared" si="14"/>
        <v>1.1401416564165641</v>
      </c>
      <c r="H146" s="7">
        <f t="shared" si="12"/>
        <v>7.6431416564165637</v>
      </c>
    </row>
    <row r="147" spans="1:8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si="13"/>
        <v>6.6719999999999997</v>
      </c>
      <c r="F147" s="24"/>
      <c r="G147" s="8">
        <f t="shared" si="14"/>
        <v>1.1443683886838867</v>
      </c>
      <c r="H147" s="7">
        <f t="shared" si="12"/>
        <v>7.8163683886838866</v>
      </c>
    </row>
    <row r="148" spans="1:8" x14ac:dyDescent="0.25">
      <c r="A148" s="4" t="s">
        <v>13</v>
      </c>
      <c r="B148" s="28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13"/>
        <v>6.7080000000000002</v>
      </c>
      <c r="F148" s="24"/>
      <c r="G148" s="8">
        <f t="shared" si="14"/>
        <v>1.1452687576875769</v>
      </c>
      <c r="H148" s="7">
        <f t="shared" si="12"/>
        <v>7.8532687576875766</v>
      </c>
    </row>
    <row r="149" spans="1:8" x14ac:dyDescent="0.25">
      <c r="A149" s="4" t="s">
        <v>14</v>
      </c>
      <c r="B149" s="28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13"/>
        <v>6.5039999999999996</v>
      </c>
      <c r="F149" s="24"/>
      <c r="G149" s="8">
        <f t="shared" si="14"/>
        <v>1.1401666666666666</v>
      </c>
      <c r="H149" s="7">
        <f t="shared" si="12"/>
        <v>7.6441666666666661</v>
      </c>
    </row>
    <row r="150" spans="1:8" x14ac:dyDescent="0.25">
      <c r="A150" s="4" t="s">
        <v>15</v>
      </c>
      <c r="B150" s="28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13"/>
        <v>6.431</v>
      </c>
      <c r="F150" s="24"/>
      <c r="G150" s="8">
        <f t="shared" si="14"/>
        <v>1.1383409184091839</v>
      </c>
      <c r="H150" s="7">
        <f t="shared" si="12"/>
        <v>7.5693409184091838</v>
      </c>
    </row>
    <row r="151" spans="1:8" x14ac:dyDescent="0.25">
      <c r="A151" s="4" t="s">
        <v>16</v>
      </c>
      <c r="B151" s="28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13"/>
        <v>6.5250000000000004</v>
      </c>
      <c r="F151" s="24"/>
      <c r="G151" s="8">
        <f t="shared" si="14"/>
        <v>1.1406918819188192</v>
      </c>
      <c r="H151" s="7">
        <f t="shared" si="12"/>
        <v>7.6656918819188196</v>
      </c>
    </row>
    <row r="152" spans="1:8" x14ac:dyDescent="0.25">
      <c r="A152" s="4" t="s">
        <v>17</v>
      </c>
      <c r="B152" s="28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13"/>
        <v>6.64</v>
      </c>
      <c r="F152" s="24"/>
      <c r="G152" s="8">
        <f t="shared" si="14"/>
        <v>1.1435680606806067</v>
      </c>
      <c r="H152" s="7">
        <f t="shared" si="12"/>
        <v>7.7835680606806061</v>
      </c>
    </row>
    <row r="153" spans="1:8" x14ac:dyDescent="0.25">
      <c r="A153" s="4" t="s">
        <v>18</v>
      </c>
      <c r="B153" s="28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13"/>
        <v>7.117</v>
      </c>
      <c r="F153" s="24"/>
      <c r="G153" s="8">
        <f t="shared" si="14"/>
        <v>1.1554979499794997</v>
      </c>
      <c r="H153" s="7">
        <f t="shared" si="12"/>
        <v>8.2724979499794991</v>
      </c>
    </row>
    <row r="154" spans="1:8" x14ac:dyDescent="0.25">
      <c r="A154" s="4" t="s">
        <v>19</v>
      </c>
      <c r="B154" s="28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13"/>
        <v>7.21</v>
      </c>
      <c r="F154" s="24"/>
      <c r="G154" s="8">
        <f t="shared" si="14"/>
        <v>1.1578239032390323</v>
      </c>
      <c r="H154" s="7">
        <f t="shared" si="12"/>
        <v>8.3678239032390316</v>
      </c>
    </row>
    <row r="155" spans="1:8" x14ac:dyDescent="0.25">
      <c r="A155" s="4" t="s">
        <v>20</v>
      </c>
      <c r="B155" s="28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13"/>
        <v>7.0259999999999998</v>
      </c>
      <c r="F155" s="24"/>
      <c r="G155" s="8">
        <f t="shared" si="14"/>
        <v>1.1532220172201721</v>
      </c>
      <c r="H155" s="7">
        <f t="shared" si="12"/>
        <v>8.1792220172201713</v>
      </c>
    </row>
    <row r="156" spans="1:8" x14ac:dyDescent="0.25">
      <c r="A156" s="4" t="s">
        <v>21</v>
      </c>
      <c r="B156" s="28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13"/>
        <v>6.806</v>
      </c>
      <c r="F156" s="24"/>
      <c r="G156" s="8">
        <f t="shared" si="14"/>
        <v>1.1477197621976218</v>
      </c>
      <c r="H156" s="7">
        <f t="shared" si="12"/>
        <v>7.9537197621976219</v>
      </c>
    </row>
    <row r="157" spans="1:8" x14ac:dyDescent="0.25">
      <c r="A157" s="4" t="s">
        <v>22</v>
      </c>
      <c r="B157" s="28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13"/>
        <v>6.8840000000000003</v>
      </c>
      <c r="F157" s="24"/>
      <c r="G157" s="8">
        <f t="shared" si="14"/>
        <v>1.1496705617056171</v>
      </c>
      <c r="H157" s="7">
        <f t="shared" si="12"/>
        <v>8.0336705617056179</v>
      </c>
    </row>
    <row r="158" spans="1:8" x14ac:dyDescent="0.25">
      <c r="A158" s="4" t="s">
        <v>23</v>
      </c>
      <c r="B158" s="28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13"/>
        <v>7.1349999999999998</v>
      </c>
      <c r="F158" s="24"/>
      <c r="G158" s="8">
        <f t="shared" si="14"/>
        <v>1.1559481344813447</v>
      </c>
      <c r="H158" s="7">
        <f t="shared" si="12"/>
        <v>8.2909481344813436</v>
      </c>
    </row>
    <row r="159" spans="1:8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13"/>
        <v>7.1550000000000002</v>
      </c>
      <c r="F159" s="24"/>
      <c r="G159" s="8">
        <f t="shared" si="14"/>
        <v>1.1564483394833949</v>
      </c>
      <c r="H159" s="7">
        <f t="shared" si="12"/>
        <v>8.3114483394833947</v>
      </c>
    </row>
    <row r="160" spans="1:8" x14ac:dyDescent="0.25">
      <c r="A160" s="4" t="s">
        <v>13</v>
      </c>
      <c r="B160" s="28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13"/>
        <v>7.165</v>
      </c>
      <c r="F160" s="24"/>
      <c r="G160" s="8">
        <f t="shared" si="14"/>
        <v>1.1566984419844197</v>
      </c>
      <c r="H160" s="7">
        <f t="shared" si="12"/>
        <v>8.3216984419844202</v>
      </c>
    </row>
    <row r="161" spans="1:8" x14ac:dyDescent="0.25">
      <c r="A161" s="4" t="s">
        <v>14</v>
      </c>
      <c r="B161" s="28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13"/>
        <v>7.109</v>
      </c>
      <c r="F161" s="24"/>
      <c r="G161" s="8">
        <f t="shared" si="14"/>
        <v>1.1552978679786796</v>
      </c>
      <c r="H161" s="7">
        <f t="shared" si="12"/>
        <v>8.26429786797868</v>
      </c>
    </row>
    <row r="162" spans="1:8" x14ac:dyDescent="0.25">
      <c r="A162" s="4" t="s">
        <v>15</v>
      </c>
      <c r="B162" s="28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13"/>
        <v>6.8689999999999998</v>
      </c>
      <c r="F162" s="24"/>
      <c r="G162" s="8">
        <f t="shared" si="14"/>
        <v>1.1492954079540794</v>
      </c>
      <c r="H162" s="7">
        <f t="shared" si="12"/>
        <v>8.0182954079540796</v>
      </c>
    </row>
    <row r="163" spans="1:8" x14ac:dyDescent="0.25">
      <c r="A163" s="4" t="s">
        <v>16</v>
      </c>
      <c r="B163" s="28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13"/>
        <v>6.9489999999999998</v>
      </c>
      <c r="F163" s="24"/>
      <c r="G163" s="8">
        <f t="shared" si="14"/>
        <v>1.1512962279622796</v>
      </c>
      <c r="H163" s="7">
        <f t="shared" si="12"/>
        <v>8.1002962279622786</v>
      </c>
    </row>
    <row r="164" spans="1:8" x14ac:dyDescent="0.25">
      <c r="A164" s="4" t="s">
        <v>17</v>
      </c>
      <c r="B164" s="28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13"/>
        <v>7.0190000000000001</v>
      </c>
      <c r="F164" s="24"/>
      <c r="G164" s="8">
        <f t="shared" si="14"/>
        <v>1.1530469454694545</v>
      </c>
      <c r="H164" s="7">
        <f t="shared" si="12"/>
        <v>8.1720469454694538</v>
      </c>
    </row>
    <row r="165" spans="1:8" x14ac:dyDescent="0.25">
      <c r="A165" s="4" t="s">
        <v>18</v>
      </c>
      <c r="B165" s="28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13"/>
        <v>7.2539999999999996</v>
      </c>
      <c r="F165" s="24"/>
      <c r="G165" s="8">
        <f t="shared" si="14"/>
        <v>1.1589243542435423</v>
      </c>
      <c r="H165" s="7">
        <f t="shared" si="12"/>
        <v>8.4129243542435415</v>
      </c>
    </row>
    <row r="166" spans="1:8" x14ac:dyDescent="0.25">
      <c r="A166" s="4" t="s">
        <v>19</v>
      </c>
      <c r="B166" s="28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13"/>
        <v>7.3380000000000001</v>
      </c>
      <c r="F166" s="24"/>
      <c r="G166" s="8">
        <f t="shared" si="14"/>
        <v>1.1610252152521525</v>
      </c>
      <c r="H166" s="7">
        <f t="shared" si="12"/>
        <v>8.4990252152521535</v>
      </c>
    </row>
    <row r="167" spans="1:8" x14ac:dyDescent="0.25">
      <c r="A167" s="4" t="s">
        <v>20</v>
      </c>
      <c r="B167" s="28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13"/>
        <v>7.1660000000000004</v>
      </c>
      <c r="F167" s="24"/>
      <c r="G167" s="8">
        <f t="shared" si="14"/>
        <v>1.1567234522345222</v>
      </c>
      <c r="H167" s="7">
        <f t="shared" si="12"/>
        <v>8.3227234522345235</v>
      </c>
    </row>
    <row r="168" spans="1:8" x14ac:dyDescent="0.25">
      <c r="A168" s="4" t="s">
        <v>21</v>
      </c>
      <c r="B168" s="28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13"/>
        <v>7.117</v>
      </c>
      <c r="F168" s="24"/>
      <c r="G168" s="8">
        <f t="shared" si="14"/>
        <v>1.1554979499794997</v>
      </c>
      <c r="H168" s="7">
        <f t="shared" si="12"/>
        <v>8.2724979499794991</v>
      </c>
    </row>
    <row r="169" spans="1:8" x14ac:dyDescent="0.25">
      <c r="A169" s="4" t="s">
        <v>22</v>
      </c>
      <c r="B169" s="28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13"/>
        <v>7.2469999999999999</v>
      </c>
      <c r="F169" s="24"/>
      <c r="G169" s="8">
        <f t="shared" si="14"/>
        <v>1.1587492824928249</v>
      </c>
      <c r="H169" s="7">
        <f t="shared" si="12"/>
        <v>8.4057492824928239</v>
      </c>
    </row>
    <row r="170" spans="1:8" x14ac:dyDescent="0.25">
      <c r="A170" s="4" t="s">
        <v>23</v>
      </c>
      <c r="B170" s="28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13"/>
        <v>7.2830000000000004</v>
      </c>
      <c r="F170" s="24"/>
      <c r="G170" s="8">
        <f t="shared" si="14"/>
        <v>1.1596496514965149</v>
      </c>
      <c r="H170" s="7">
        <f t="shared" si="12"/>
        <v>8.4426496514965148</v>
      </c>
    </row>
    <row r="171" spans="1:8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13"/>
        <v>6.9379999999999997</v>
      </c>
      <c r="F171" s="24"/>
      <c r="G171" s="8">
        <f t="shared" si="14"/>
        <v>1.151021115211152</v>
      </c>
      <c r="H171" s="7">
        <f t="shared" si="12"/>
        <v>8.0890211152111515</v>
      </c>
    </row>
    <row r="172" spans="1:8" x14ac:dyDescent="0.25">
      <c r="A172" s="4" t="s">
        <v>13</v>
      </c>
      <c r="B172" s="28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13"/>
        <v>6.9829999999999997</v>
      </c>
      <c r="F172" s="24"/>
      <c r="G172" s="8">
        <f t="shared" si="14"/>
        <v>1.1521465764657646</v>
      </c>
      <c r="H172" s="7">
        <f t="shared" si="12"/>
        <v>8.1351465764657647</v>
      </c>
    </row>
    <row r="173" spans="1:8" x14ac:dyDescent="0.25">
      <c r="A173" s="4" t="s">
        <v>14</v>
      </c>
      <c r="B173" s="28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13"/>
        <v>6.8460000000000001</v>
      </c>
      <c r="F173" s="24"/>
      <c r="G173" s="8">
        <f t="shared" si="14"/>
        <v>1.148720172201722</v>
      </c>
      <c r="H173" s="7">
        <f t="shared" si="12"/>
        <v>7.9947201722017223</v>
      </c>
    </row>
    <row r="174" spans="1:8" x14ac:dyDescent="0.25">
      <c r="A174" s="4" t="s">
        <v>15</v>
      </c>
      <c r="B174" s="28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13"/>
        <v>6.8390000000000004</v>
      </c>
      <c r="F174" s="24"/>
      <c r="G174" s="8">
        <f t="shared" si="14"/>
        <v>1.1485451004510043</v>
      </c>
      <c r="H174" s="7">
        <f t="shared" si="12"/>
        <v>7.9875451004510047</v>
      </c>
    </row>
    <row r="175" spans="1:8" x14ac:dyDescent="0.25">
      <c r="A175" s="4" t="s">
        <v>16</v>
      </c>
      <c r="B175" s="28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13"/>
        <v>6.899</v>
      </c>
      <c r="F175" s="24"/>
      <c r="G175" s="8">
        <f t="shared" si="14"/>
        <v>1.1500457154571544</v>
      </c>
      <c r="H175" s="7">
        <f t="shared" si="12"/>
        <v>8.0490457154571544</v>
      </c>
    </row>
    <row r="176" spans="1:8" x14ac:dyDescent="0.25">
      <c r="A176" s="4" t="s">
        <v>17</v>
      </c>
      <c r="B176" s="28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13"/>
        <v>6.9950000000000001</v>
      </c>
      <c r="F176" s="24"/>
      <c r="G176" s="8">
        <f t="shared" si="14"/>
        <v>1.1524466994669946</v>
      </c>
      <c r="H176" s="7">
        <f t="shared" si="12"/>
        <v>8.147446699466995</v>
      </c>
    </row>
    <row r="177" spans="1:8" x14ac:dyDescent="0.25">
      <c r="A177" s="4" t="s">
        <v>18</v>
      </c>
      <c r="B177" s="28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13"/>
        <v>7.2460000000000004</v>
      </c>
      <c r="F177" s="24"/>
      <c r="G177" s="8">
        <f t="shared" si="14"/>
        <v>1.1587242722427225</v>
      </c>
      <c r="H177" s="7">
        <f t="shared" si="12"/>
        <v>8.4047242722427224</v>
      </c>
    </row>
    <row r="178" spans="1:8" x14ac:dyDescent="0.25">
      <c r="A178" s="4" t="s">
        <v>19</v>
      </c>
      <c r="B178" s="28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13"/>
        <v>7.3159999999999998</v>
      </c>
      <c r="F178" s="24"/>
      <c r="G178" s="8">
        <f t="shared" si="14"/>
        <v>1.1604749897498974</v>
      </c>
      <c r="H178" s="7">
        <f t="shared" si="12"/>
        <v>8.4764749897498977</v>
      </c>
    </row>
    <row r="179" spans="1:8" x14ac:dyDescent="0.25">
      <c r="A179" s="4" t="s">
        <v>20</v>
      </c>
      <c r="B179" s="28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13"/>
        <v>7.1630000000000003</v>
      </c>
      <c r="F179" s="24"/>
      <c r="G179" s="8">
        <f t="shared" si="14"/>
        <v>1.1566484214842148</v>
      </c>
      <c r="H179" s="7">
        <f t="shared" si="12"/>
        <v>8.3196484214842155</v>
      </c>
    </row>
    <row r="180" spans="1:8" x14ac:dyDescent="0.25">
      <c r="A180" s="4" t="s">
        <v>21</v>
      </c>
      <c r="B180" s="28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13"/>
        <v>7.0819999999999999</v>
      </c>
      <c r="F180" s="24"/>
      <c r="G180" s="8">
        <f t="shared" si="14"/>
        <v>1.1546225912259123</v>
      </c>
      <c r="H180" s="7">
        <f t="shared" si="12"/>
        <v>8.2366225912259114</v>
      </c>
    </row>
    <row r="181" spans="1:8" x14ac:dyDescent="0.25">
      <c r="A181" s="4" t="s">
        <v>22</v>
      </c>
      <c r="B181" s="28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13"/>
        <v>7.2679999999999998</v>
      </c>
      <c r="F181" s="24"/>
      <c r="G181" s="8">
        <f t="shared" si="14"/>
        <v>1.1592744977449774</v>
      </c>
      <c r="H181" s="7">
        <f t="shared" si="12"/>
        <v>8.4272744977449765</v>
      </c>
    </row>
    <row r="182" spans="1:8" x14ac:dyDescent="0.25">
      <c r="A182" s="4" t="s">
        <v>23</v>
      </c>
      <c r="B182" s="28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>ROUND(C182+D182,3)</f>
        <v>7.5369999999999999</v>
      </c>
      <c r="F182" s="24"/>
      <c r="G182" s="8">
        <f>(E182/$L$6)*$L$5+($L$7*$L$8^(B182-$L$4))</f>
        <v>1.1660022550225502</v>
      </c>
      <c r="H182" s="7">
        <f>+E182+G182</f>
        <v>8.7030022550225503</v>
      </c>
    </row>
    <row r="183" spans="1:8" x14ac:dyDescent="0.25">
      <c r="A183" s="230" t="s">
        <v>24</v>
      </c>
      <c r="B183" s="237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 t="shared" ref="E183:E242" si="15">ROUND(C183+D183,3)</f>
        <v>7.7690000000000001</v>
      </c>
      <c r="F183" s="24"/>
      <c r="G183" s="8">
        <f t="shared" ref="G183:G242" si="16">(E183/$L$6)*$L$5+($L$7*$L$8^(B183-$L$4))</f>
        <v>1.1718046330463303</v>
      </c>
      <c r="H183" s="7">
        <f t="shared" ref="H183:H242" si="17">+E183+G183</f>
        <v>8.94080463304633</v>
      </c>
    </row>
    <row r="184" spans="1:8" x14ac:dyDescent="0.25">
      <c r="A184" s="230" t="s">
        <v>13</v>
      </c>
      <c r="B184" s="237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si="15"/>
        <v>7.5220000000000002</v>
      </c>
      <c r="F184" s="24"/>
      <c r="G184" s="8">
        <f t="shared" si="16"/>
        <v>1.1656271012710127</v>
      </c>
      <c r="H184" s="7">
        <f t="shared" si="17"/>
        <v>8.687627101271012</v>
      </c>
    </row>
    <row r="185" spans="1:8" x14ac:dyDescent="0.25">
      <c r="A185" s="230" t="s">
        <v>14</v>
      </c>
      <c r="B185" s="237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5"/>
        <v>7.2439999999999998</v>
      </c>
      <c r="F185" s="24"/>
      <c r="G185" s="8">
        <f t="shared" si="16"/>
        <v>1.1586742517425173</v>
      </c>
      <c r="H185" s="7">
        <f t="shared" si="17"/>
        <v>8.4026742517425177</v>
      </c>
    </row>
    <row r="186" spans="1:8" x14ac:dyDescent="0.25">
      <c r="A186" s="230" t="s">
        <v>15</v>
      </c>
      <c r="B186" s="237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5"/>
        <v>7.1740000000000004</v>
      </c>
      <c r="F186" s="24"/>
      <c r="G186" s="8">
        <f t="shared" si="16"/>
        <v>1.1569235342353423</v>
      </c>
      <c r="H186" s="7">
        <f t="shared" si="17"/>
        <v>8.3309235342353425</v>
      </c>
    </row>
    <row r="187" spans="1:8" x14ac:dyDescent="0.25">
      <c r="A187" s="230" t="s">
        <v>16</v>
      </c>
      <c r="B187" s="237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5"/>
        <v>7.25</v>
      </c>
      <c r="F187" s="24"/>
      <c r="G187" s="8">
        <f t="shared" si="16"/>
        <v>1.1588243132431324</v>
      </c>
      <c r="H187" s="7">
        <f t="shared" si="17"/>
        <v>8.408824313243132</v>
      </c>
    </row>
    <row r="188" spans="1:8" x14ac:dyDescent="0.25">
      <c r="A188" s="230" t="s">
        <v>17</v>
      </c>
      <c r="B188" s="237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5"/>
        <v>7.343</v>
      </c>
      <c r="F188" s="24"/>
      <c r="G188" s="8">
        <f t="shared" si="16"/>
        <v>1.161150266502665</v>
      </c>
      <c r="H188" s="7">
        <f t="shared" si="17"/>
        <v>8.5041502665026645</v>
      </c>
    </row>
    <row r="189" spans="1:8" x14ac:dyDescent="0.25">
      <c r="A189" s="230" t="s">
        <v>18</v>
      </c>
      <c r="B189" s="237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5"/>
        <v>7.7320000000000002</v>
      </c>
      <c r="F189" s="24"/>
      <c r="G189" s="8">
        <f t="shared" si="16"/>
        <v>1.1708792537925379</v>
      </c>
      <c r="H189" s="7">
        <f t="shared" si="17"/>
        <v>8.9028792537925376</v>
      </c>
    </row>
    <row r="190" spans="1:8" x14ac:dyDescent="0.25">
      <c r="A190" s="230" t="s">
        <v>19</v>
      </c>
      <c r="B190" s="237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5"/>
        <v>7.8090000000000002</v>
      </c>
      <c r="F190" s="24"/>
      <c r="G190" s="8">
        <f t="shared" si="16"/>
        <v>1.1728050430504304</v>
      </c>
      <c r="H190" s="7">
        <f t="shared" si="17"/>
        <v>8.9818050430504304</v>
      </c>
    </row>
    <row r="191" spans="1:8" x14ac:dyDescent="0.25">
      <c r="A191" s="230" t="s">
        <v>20</v>
      </c>
      <c r="B191" s="237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5"/>
        <v>7.5949999999999998</v>
      </c>
      <c r="F191" s="24"/>
      <c r="G191" s="8">
        <f t="shared" si="16"/>
        <v>1.1674528495284953</v>
      </c>
      <c r="H191" s="7">
        <f t="shared" si="17"/>
        <v>8.7624528495284952</v>
      </c>
    </row>
    <row r="192" spans="1:8" x14ac:dyDescent="0.25">
      <c r="A192" s="230" t="s">
        <v>21</v>
      </c>
      <c r="B192" s="237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5"/>
        <v>7.3840000000000003</v>
      </c>
      <c r="F192" s="24"/>
      <c r="G192" s="8">
        <f t="shared" si="16"/>
        <v>1.1621756867568676</v>
      </c>
      <c r="H192" s="7">
        <f t="shared" si="17"/>
        <v>8.5461756867568681</v>
      </c>
    </row>
    <row r="193" spans="1:8" x14ac:dyDescent="0.25">
      <c r="A193" s="230" t="s">
        <v>22</v>
      </c>
      <c r="B193" s="237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5"/>
        <v>7.6859999999999999</v>
      </c>
      <c r="F193" s="24"/>
      <c r="G193" s="8">
        <f t="shared" si="16"/>
        <v>1.1697287822878228</v>
      </c>
      <c r="H193" s="7">
        <f t="shared" si="17"/>
        <v>8.855728782287823</v>
      </c>
    </row>
    <row r="194" spans="1:8" x14ac:dyDescent="0.25">
      <c r="A194" s="230" t="s">
        <v>23</v>
      </c>
      <c r="B194" s="237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5"/>
        <v>7.9770000000000003</v>
      </c>
      <c r="F194" s="24"/>
      <c r="G194" s="8">
        <f t="shared" si="16"/>
        <v>1.1770067650676506</v>
      </c>
      <c r="H194" s="7">
        <f t="shared" si="17"/>
        <v>9.1540067650676509</v>
      </c>
    </row>
    <row r="195" spans="1:8" x14ac:dyDescent="0.25">
      <c r="A195" s="230" t="s">
        <v>24</v>
      </c>
      <c r="B195" s="237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5"/>
        <v>8.1259999999999994</v>
      </c>
      <c r="F195" s="24"/>
      <c r="G195" s="8">
        <f t="shared" si="16"/>
        <v>1.1807332923329232</v>
      </c>
      <c r="H195" s="7">
        <f t="shared" si="17"/>
        <v>9.3067332923329218</v>
      </c>
    </row>
    <row r="196" spans="1:8" x14ac:dyDescent="0.25">
      <c r="A196" s="230" t="s">
        <v>13</v>
      </c>
      <c r="B196" s="237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5"/>
        <v>8.1460000000000008</v>
      </c>
      <c r="F196" s="24"/>
      <c r="G196" s="8">
        <f t="shared" si="16"/>
        <v>1.1812334973349734</v>
      </c>
      <c r="H196" s="7">
        <f t="shared" si="17"/>
        <v>9.3272334973349746</v>
      </c>
    </row>
    <row r="197" spans="1:8" x14ac:dyDescent="0.25">
      <c r="A197" s="230" t="s">
        <v>14</v>
      </c>
      <c r="B197" s="237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5"/>
        <v>7.8529999999999998</v>
      </c>
      <c r="F197" s="24"/>
      <c r="G197" s="8">
        <f t="shared" si="16"/>
        <v>1.1739054940549405</v>
      </c>
      <c r="H197" s="7">
        <f t="shared" si="17"/>
        <v>9.0269054940549402</v>
      </c>
    </row>
    <row r="198" spans="1:8" x14ac:dyDescent="0.25">
      <c r="A198" s="230" t="s">
        <v>15</v>
      </c>
      <c r="B198" s="237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5"/>
        <v>7.5049999999999999</v>
      </c>
      <c r="F198" s="24"/>
      <c r="G198" s="8">
        <f t="shared" si="16"/>
        <v>1.1652019270192702</v>
      </c>
      <c r="H198" s="7">
        <f t="shared" si="17"/>
        <v>8.6702019270192707</v>
      </c>
    </row>
    <row r="199" spans="1:8" x14ac:dyDescent="0.25">
      <c r="A199" s="230" t="s">
        <v>16</v>
      </c>
      <c r="B199" s="237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5"/>
        <v>7.5739999999999998</v>
      </c>
      <c r="F199" s="24"/>
      <c r="G199" s="8">
        <f t="shared" si="16"/>
        <v>1.1669276342763426</v>
      </c>
      <c r="H199" s="7">
        <f t="shared" si="17"/>
        <v>8.7409276342763427</v>
      </c>
    </row>
    <row r="200" spans="1:8" x14ac:dyDescent="0.25">
      <c r="A200" s="230" t="s">
        <v>17</v>
      </c>
      <c r="B200" s="237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5"/>
        <v>7.6669999999999998</v>
      </c>
      <c r="F200" s="24"/>
      <c r="G200" s="8">
        <f t="shared" si="16"/>
        <v>1.1692535875358754</v>
      </c>
      <c r="H200" s="7">
        <f t="shared" si="17"/>
        <v>8.8362535875358752</v>
      </c>
    </row>
    <row r="201" spans="1:8" x14ac:dyDescent="0.25">
      <c r="A201" s="230" t="s">
        <v>18</v>
      </c>
      <c r="B201" s="237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5"/>
        <v>8.0980000000000008</v>
      </c>
      <c r="F201" s="24"/>
      <c r="G201" s="8">
        <f t="shared" si="16"/>
        <v>1.1800330053300532</v>
      </c>
      <c r="H201" s="7">
        <f t="shared" si="17"/>
        <v>9.2780330053300535</v>
      </c>
    </row>
    <row r="202" spans="1:8" x14ac:dyDescent="0.25">
      <c r="A202" s="230" t="s">
        <v>19</v>
      </c>
      <c r="B202" s="237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5"/>
        <v>8.1649999999999991</v>
      </c>
      <c r="F202" s="24"/>
      <c r="G202" s="8">
        <f t="shared" si="16"/>
        <v>1.1817086920869209</v>
      </c>
      <c r="H202" s="7">
        <f t="shared" si="17"/>
        <v>9.3467086920869207</v>
      </c>
    </row>
    <row r="203" spans="1:8" x14ac:dyDescent="0.25">
      <c r="A203" s="230" t="s">
        <v>20</v>
      </c>
      <c r="B203" s="237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5"/>
        <v>7.9589999999999996</v>
      </c>
      <c r="F203" s="24"/>
      <c r="G203" s="8">
        <f t="shared" si="16"/>
        <v>1.1765565805658056</v>
      </c>
      <c r="H203" s="7">
        <f t="shared" si="17"/>
        <v>9.1355565805658046</v>
      </c>
    </row>
    <row r="204" spans="1:8" x14ac:dyDescent="0.25">
      <c r="A204" s="230" t="s">
        <v>21</v>
      </c>
      <c r="B204" s="237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5"/>
        <v>7.73</v>
      </c>
      <c r="F204" s="24"/>
      <c r="G204" s="8">
        <f t="shared" si="16"/>
        <v>1.1708292332923329</v>
      </c>
      <c r="H204" s="7">
        <f t="shared" si="17"/>
        <v>8.9008292332923329</v>
      </c>
    </row>
    <row r="205" spans="1:8" x14ac:dyDescent="0.25">
      <c r="A205" s="230" t="s">
        <v>22</v>
      </c>
      <c r="B205" s="237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5"/>
        <v>7.7809999999999997</v>
      </c>
      <c r="F205" s="24"/>
      <c r="G205" s="8">
        <f t="shared" si="16"/>
        <v>1.1721047560475604</v>
      </c>
      <c r="H205" s="7">
        <f t="shared" si="17"/>
        <v>8.9531047560475603</v>
      </c>
    </row>
    <row r="206" spans="1:8" x14ac:dyDescent="0.25">
      <c r="A206" s="230" t="s">
        <v>23</v>
      </c>
      <c r="B206" s="237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5"/>
        <v>8.0210000000000008</v>
      </c>
      <c r="F206" s="24"/>
      <c r="G206" s="8">
        <f t="shared" si="16"/>
        <v>1.1781072160721606</v>
      </c>
      <c r="H206" s="7">
        <f t="shared" si="17"/>
        <v>9.1991072160721608</v>
      </c>
    </row>
    <row r="207" spans="1:8" x14ac:dyDescent="0.25">
      <c r="A207" s="230" t="s">
        <v>24</v>
      </c>
      <c r="B207" s="237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5"/>
        <v>8.1020000000000003</v>
      </c>
      <c r="F207" s="24"/>
      <c r="G207" s="8">
        <f t="shared" si="16"/>
        <v>1.1801330463304633</v>
      </c>
      <c r="H207" s="7">
        <f t="shared" si="17"/>
        <v>9.282133046330463</v>
      </c>
    </row>
    <row r="208" spans="1:8" x14ac:dyDescent="0.25">
      <c r="A208" s="230" t="s">
        <v>13</v>
      </c>
      <c r="B208" s="237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5"/>
        <v>8.0779999999999994</v>
      </c>
      <c r="F208" s="24"/>
      <c r="G208" s="8">
        <f t="shared" si="16"/>
        <v>1.1795328003280032</v>
      </c>
      <c r="H208" s="7">
        <f t="shared" si="17"/>
        <v>9.2575328003280024</v>
      </c>
    </row>
    <row r="209" spans="1:8" x14ac:dyDescent="0.25">
      <c r="A209" s="230" t="s">
        <v>14</v>
      </c>
      <c r="B209" s="237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5"/>
        <v>7.9290000000000003</v>
      </c>
      <c r="F209" s="24"/>
      <c r="G209" s="8">
        <f t="shared" si="16"/>
        <v>1.1758062730627306</v>
      </c>
      <c r="H209" s="7">
        <f t="shared" si="17"/>
        <v>9.1048062730627315</v>
      </c>
    </row>
    <row r="210" spans="1:8" x14ac:dyDescent="0.25">
      <c r="A210" s="230" t="s">
        <v>15</v>
      </c>
      <c r="B210" s="237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5"/>
        <v>7.6219999999999999</v>
      </c>
      <c r="F210" s="24"/>
      <c r="G210" s="8">
        <f t="shared" si="16"/>
        <v>1.1681281262812628</v>
      </c>
      <c r="H210" s="7">
        <f t="shared" si="17"/>
        <v>8.7901281262812621</v>
      </c>
    </row>
    <row r="211" spans="1:8" x14ac:dyDescent="0.25">
      <c r="A211" s="230" t="s">
        <v>16</v>
      </c>
      <c r="B211" s="237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5"/>
        <v>7.6959999999999997</v>
      </c>
      <c r="F211" s="24"/>
      <c r="G211" s="8">
        <f t="shared" si="16"/>
        <v>1.1699788847888479</v>
      </c>
      <c r="H211" s="7">
        <f t="shared" si="17"/>
        <v>8.8659788847888485</v>
      </c>
    </row>
    <row r="212" spans="1:8" x14ac:dyDescent="0.25">
      <c r="A212" s="230" t="s">
        <v>17</v>
      </c>
      <c r="B212" s="237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5"/>
        <v>7.7990000000000004</v>
      </c>
      <c r="F212" s="24"/>
      <c r="G212" s="8">
        <f t="shared" si="16"/>
        <v>1.1725549405494053</v>
      </c>
      <c r="H212" s="7">
        <f t="shared" si="17"/>
        <v>8.9715549405494066</v>
      </c>
    </row>
    <row r="213" spans="1:8" x14ac:dyDescent="0.25">
      <c r="A213" s="230" t="s">
        <v>18</v>
      </c>
      <c r="B213" s="237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5"/>
        <v>8.0649999999999995</v>
      </c>
      <c r="F213" s="24"/>
      <c r="G213" s="8">
        <f t="shared" si="16"/>
        <v>1.1792076670766707</v>
      </c>
      <c r="H213" s="7">
        <f t="shared" si="17"/>
        <v>9.2442076670766706</v>
      </c>
    </row>
    <row r="214" spans="1:8" x14ac:dyDescent="0.25">
      <c r="A214" s="230" t="s">
        <v>19</v>
      </c>
      <c r="B214" s="237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5"/>
        <v>8.1370000000000005</v>
      </c>
      <c r="F214" s="24"/>
      <c r="G214" s="8">
        <f t="shared" si="16"/>
        <v>1.1810084050840508</v>
      </c>
      <c r="H214" s="7">
        <f t="shared" si="17"/>
        <v>9.3180084050840506</v>
      </c>
    </row>
    <row r="215" spans="1:8" x14ac:dyDescent="0.25">
      <c r="A215" s="230" t="s">
        <v>20</v>
      </c>
      <c r="B215" s="237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5"/>
        <v>8.0370000000000008</v>
      </c>
      <c r="F215" s="24"/>
      <c r="G215" s="8">
        <f t="shared" si="16"/>
        <v>1.1785073800738006</v>
      </c>
      <c r="H215" s="7">
        <f t="shared" si="17"/>
        <v>9.2155073800738023</v>
      </c>
    </row>
    <row r="216" spans="1:8" x14ac:dyDescent="0.25">
      <c r="A216" s="230" t="s">
        <v>21</v>
      </c>
      <c r="B216" s="237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5"/>
        <v>7.9710000000000001</v>
      </c>
      <c r="F216" s="24"/>
      <c r="G216" s="8">
        <f t="shared" si="16"/>
        <v>1.1768567035670356</v>
      </c>
      <c r="H216" s="7">
        <f t="shared" si="17"/>
        <v>9.1478567035670366</v>
      </c>
    </row>
    <row r="217" spans="1:8" x14ac:dyDescent="0.25">
      <c r="A217" s="230" t="s">
        <v>22</v>
      </c>
      <c r="B217" s="237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5"/>
        <v>8.0530000000000008</v>
      </c>
      <c r="F217" s="24"/>
      <c r="G217" s="8">
        <f t="shared" si="16"/>
        <v>1.1789075440754406</v>
      </c>
      <c r="H217" s="7">
        <f t="shared" si="17"/>
        <v>9.2319075440754421</v>
      </c>
    </row>
    <row r="218" spans="1:8" x14ac:dyDescent="0.25">
      <c r="A218" s="230" t="s">
        <v>23</v>
      </c>
      <c r="B218" s="237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5"/>
        <v>8.4320000000000004</v>
      </c>
      <c r="F218" s="24"/>
      <c r="G218" s="8">
        <f t="shared" si="16"/>
        <v>1.1883864288642885</v>
      </c>
      <c r="H218" s="7">
        <f t="shared" si="17"/>
        <v>9.6203864288642897</v>
      </c>
    </row>
    <row r="219" spans="1:8" x14ac:dyDescent="0.25">
      <c r="A219" s="230" t="s">
        <v>24</v>
      </c>
      <c r="B219" s="237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5"/>
        <v>8.6310000000000002</v>
      </c>
      <c r="F219" s="24"/>
      <c r="G219" s="8">
        <f t="shared" si="16"/>
        <v>1.1933634686346863</v>
      </c>
      <c r="H219" s="7">
        <f t="shared" si="17"/>
        <v>9.8243634686346866</v>
      </c>
    </row>
    <row r="220" spans="1:8" x14ac:dyDescent="0.25">
      <c r="A220" s="230" t="s">
        <v>13</v>
      </c>
      <c r="B220" s="237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5"/>
        <v>8.6609999999999996</v>
      </c>
      <c r="F220" s="24"/>
      <c r="G220" s="8">
        <f t="shared" si="16"/>
        <v>1.1941137761377614</v>
      </c>
      <c r="H220" s="7">
        <f t="shared" si="17"/>
        <v>9.8551137761377614</v>
      </c>
    </row>
    <row r="221" spans="1:8" x14ac:dyDescent="0.25">
      <c r="A221" s="230" t="s">
        <v>14</v>
      </c>
      <c r="B221" s="237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5"/>
        <v>8.4770000000000003</v>
      </c>
      <c r="F221" s="24"/>
      <c r="G221" s="8">
        <f t="shared" si="16"/>
        <v>1.1895118901189012</v>
      </c>
      <c r="H221" s="7">
        <f t="shared" si="17"/>
        <v>9.6665118901189011</v>
      </c>
    </row>
    <row r="222" spans="1:8" x14ac:dyDescent="0.25">
      <c r="A222" s="230" t="s">
        <v>15</v>
      </c>
      <c r="B222" s="237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5"/>
        <v>8.2289999999999992</v>
      </c>
      <c r="F222" s="24"/>
      <c r="G222" s="8">
        <f t="shared" si="16"/>
        <v>1.1833093480934809</v>
      </c>
      <c r="H222" s="7">
        <f t="shared" si="17"/>
        <v>9.4123093480934799</v>
      </c>
    </row>
    <row r="223" spans="1:8" x14ac:dyDescent="0.25">
      <c r="A223" s="230" t="s">
        <v>16</v>
      </c>
      <c r="B223" s="237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5"/>
        <v>8.3140000000000001</v>
      </c>
      <c r="F223" s="24"/>
      <c r="G223" s="8">
        <f t="shared" si="16"/>
        <v>1.1854352193521935</v>
      </c>
      <c r="H223" s="7">
        <f t="shared" si="17"/>
        <v>9.4994352193521934</v>
      </c>
    </row>
    <row r="224" spans="1:8" x14ac:dyDescent="0.25">
      <c r="A224" s="230" t="s">
        <v>17</v>
      </c>
      <c r="B224" s="237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5"/>
        <v>8.452</v>
      </c>
      <c r="F224" s="24"/>
      <c r="G224" s="8">
        <f t="shared" si="16"/>
        <v>1.1888866338663386</v>
      </c>
      <c r="H224" s="7">
        <f t="shared" si="17"/>
        <v>9.640886633866339</v>
      </c>
    </row>
    <row r="225" spans="1:8" x14ac:dyDescent="0.25">
      <c r="A225" s="230" t="s">
        <v>18</v>
      </c>
      <c r="B225" s="237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5"/>
        <v>8.8460000000000001</v>
      </c>
      <c r="F225" s="24"/>
      <c r="G225" s="8">
        <f t="shared" si="16"/>
        <v>1.198740672406724</v>
      </c>
      <c r="H225" s="7">
        <f t="shared" si="17"/>
        <v>10.044740672406725</v>
      </c>
    </row>
    <row r="226" spans="1:8" x14ac:dyDescent="0.25">
      <c r="A226" s="230" t="s">
        <v>19</v>
      </c>
      <c r="B226" s="237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5"/>
        <v>8.9039999999999999</v>
      </c>
      <c r="F226" s="24"/>
      <c r="G226" s="8">
        <f t="shared" si="16"/>
        <v>1.2001912669126691</v>
      </c>
      <c r="H226" s="7">
        <f t="shared" si="17"/>
        <v>10.104191266912668</v>
      </c>
    </row>
    <row r="227" spans="1:8" x14ac:dyDescent="0.25">
      <c r="A227" s="230" t="s">
        <v>20</v>
      </c>
      <c r="B227" s="237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5"/>
        <v>8.7319999999999993</v>
      </c>
      <c r="F227" s="24"/>
      <c r="G227" s="8">
        <f t="shared" si="16"/>
        <v>1.1958895038950388</v>
      </c>
      <c r="H227" s="7">
        <f t="shared" si="17"/>
        <v>9.9278895038950381</v>
      </c>
    </row>
    <row r="228" spans="1:8" x14ac:dyDescent="0.25">
      <c r="A228" s="230" t="s">
        <v>21</v>
      </c>
      <c r="B228" s="237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5"/>
        <v>8.6159999999999997</v>
      </c>
      <c r="F228" s="24"/>
      <c r="G228" s="8">
        <f t="shared" si="16"/>
        <v>1.1929883148831488</v>
      </c>
      <c r="H228" s="7">
        <f t="shared" si="17"/>
        <v>9.8089883148831483</v>
      </c>
    </row>
    <row r="229" spans="1:8" x14ac:dyDescent="0.25">
      <c r="A229" s="230" t="s">
        <v>22</v>
      </c>
      <c r="B229" s="237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5"/>
        <v>8.702</v>
      </c>
      <c r="F229" s="24"/>
      <c r="G229" s="8">
        <f t="shared" si="16"/>
        <v>1.1951391963919638</v>
      </c>
      <c r="H229" s="7">
        <f t="shared" si="17"/>
        <v>9.8971391963919633</v>
      </c>
    </row>
    <row r="230" spans="1:8" x14ac:dyDescent="0.25">
      <c r="A230" s="230" t="s">
        <v>23</v>
      </c>
      <c r="B230" s="237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5"/>
        <v>9.0890000000000004</v>
      </c>
      <c r="F230" s="24"/>
      <c r="G230" s="8">
        <f t="shared" si="16"/>
        <v>1.2048181631816317</v>
      </c>
      <c r="H230" s="7">
        <f t="shared" si="17"/>
        <v>10.293818163181632</v>
      </c>
    </row>
    <row r="231" spans="1:8" x14ac:dyDescent="0.25">
      <c r="A231" s="230" t="s">
        <v>24</v>
      </c>
      <c r="B231" s="237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5"/>
        <v>9.2859999999999996</v>
      </c>
      <c r="F231" s="24"/>
      <c r="G231" s="8">
        <f t="shared" si="16"/>
        <v>1.2097451824518244</v>
      </c>
      <c r="H231" s="7">
        <f t="shared" si="17"/>
        <v>10.495745182451824</v>
      </c>
    </row>
    <row r="232" spans="1:8" x14ac:dyDescent="0.25">
      <c r="A232" s="230" t="s">
        <v>13</v>
      </c>
      <c r="B232" s="237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5"/>
        <v>9.3190000000000008</v>
      </c>
      <c r="F232" s="24"/>
      <c r="G232" s="8">
        <f t="shared" si="16"/>
        <v>1.2105705207052071</v>
      </c>
      <c r="H232" s="7">
        <f t="shared" si="17"/>
        <v>10.529570520705208</v>
      </c>
    </row>
    <row r="233" spans="1:8" x14ac:dyDescent="0.25">
      <c r="A233" s="230" t="s">
        <v>14</v>
      </c>
      <c r="B233" s="237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5"/>
        <v>9.1150000000000002</v>
      </c>
      <c r="F233" s="24"/>
      <c r="G233" s="8">
        <f t="shared" si="16"/>
        <v>1.2054684296842968</v>
      </c>
      <c r="H233" s="7">
        <f t="shared" si="17"/>
        <v>10.320468429684297</v>
      </c>
    </row>
    <row r="234" spans="1:8" x14ac:dyDescent="0.25">
      <c r="A234" s="230" t="s">
        <v>15</v>
      </c>
      <c r="B234" s="237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5"/>
        <v>8.8230000000000004</v>
      </c>
      <c r="F234" s="24"/>
      <c r="G234" s="8">
        <f t="shared" si="16"/>
        <v>1.1981654366543664</v>
      </c>
      <c r="H234" s="7">
        <f t="shared" si="17"/>
        <v>10.021165436654368</v>
      </c>
    </row>
    <row r="235" spans="1:8" x14ac:dyDescent="0.25">
      <c r="A235" s="230" t="s">
        <v>16</v>
      </c>
      <c r="B235" s="237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5"/>
        <v>8.8930000000000007</v>
      </c>
      <c r="F235" s="24"/>
      <c r="G235" s="8">
        <f t="shared" si="16"/>
        <v>1.1999161541615415</v>
      </c>
      <c r="H235" s="7">
        <f t="shared" si="17"/>
        <v>10.092916154161543</v>
      </c>
    </row>
    <row r="236" spans="1:8" x14ac:dyDescent="0.25">
      <c r="A236" s="230" t="s">
        <v>17</v>
      </c>
      <c r="B236" s="237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5"/>
        <v>9.0150000000000006</v>
      </c>
      <c r="F236" s="24"/>
      <c r="G236" s="8">
        <f t="shared" si="16"/>
        <v>1.2029674046740466</v>
      </c>
      <c r="H236" s="7">
        <f t="shared" si="17"/>
        <v>10.217967404674047</v>
      </c>
    </row>
    <row r="237" spans="1:8" x14ac:dyDescent="0.25">
      <c r="A237" s="230" t="s">
        <v>18</v>
      </c>
      <c r="B237" s="237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5"/>
        <v>9.3010000000000002</v>
      </c>
      <c r="F237" s="24"/>
      <c r="G237" s="8">
        <f t="shared" si="16"/>
        <v>1.2101203362033619</v>
      </c>
      <c r="H237" s="7">
        <f t="shared" si="17"/>
        <v>10.511120336203362</v>
      </c>
    </row>
    <row r="238" spans="1:8" x14ac:dyDescent="0.25">
      <c r="A238" s="230" t="s">
        <v>19</v>
      </c>
      <c r="B238" s="237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5"/>
        <v>9.359</v>
      </c>
      <c r="F238" s="24"/>
      <c r="G238" s="8">
        <f t="shared" si="16"/>
        <v>1.211570930709307</v>
      </c>
      <c r="H238" s="7">
        <f t="shared" si="17"/>
        <v>10.570570930709307</v>
      </c>
    </row>
    <row r="239" spans="1:8" x14ac:dyDescent="0.25">
      <c r="A239" s="230" t="s">
        <v>20</v>
      </c>
      <c r="B239" s="237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5"/>
        <v>9.1110000000000007</v>
      </c>
      <c r="F239" s="24"/>
      <c r="G239" s="8">
        <f t="shared" si="16"/>
        <v>1.2053683886838868</v>
      </c>
      <c r="H239" s="7">
        <f t="shared" si="17"/>
        <v>10.316368388683888</v>
      </c>
    </row>
    <row r="240" spans="1:8" x14ac:dyDescent="0.25">
      <c r="A240" s="230" t="s">
        <v>21</v>
      </c>
      <c r="B240" s="237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5"/>
        <v>8.98</v>
      </c>
      <c r="F240" s="24"/>
      <c r="G240" s="8">
        <f t="shared" si="16"/>
        <v>1.2020920459204592</v>
      </c>
      <c r="H240" s="7">
        <f t="shared" si="17"/>
        <v>10.182092045920459</v>
      </c>
    </row>
    <row r="241" spans="1:8" x14ac:dyDescent="0.25">
      <c r="A241" s="230" t="s">
        <v>22</v>
      </c>
      <c r="B241" s="237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5"/>
        <v>9.1370000000000005</v>
      </c>
      <c r="F241" s="24"/>
      <c r="G241" s="8">
        <f t="shared" si="16"/>
        <v>1.2060186551865517</v>
      </c>
      <c r="H241" s="7">
        <f t="shared" si="17"/>
        <v>10.343018655186553</v>
      </c>
    </row>
    <row r="242" spans="1:8" x14ac:dyDescent="0.25">
      <c r="A242" s="230" t="s">
        <v>23</v>
      </c>
      <c r="B242" s="237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5"/>
        <v>9.4879999999999995</v>
      </c>
      <c r="F242" s="24"/>
      <c r="G242" s="8">
        <f t="shared" si="16"/>
        <v>1.2147972529725297</v>
      </c>
      <c r="H242" s="7">
        <f t="shared" si="17"/>
        <v>10.702797252972529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ref="E243:E306" si="18">ROUND(C243+D243,3)</f>
        <v>9.5239999999999991</v>
      </c>
      <c r="F243" s="24"/>
      <c r="G243" s="8">
        <f t="shared" ref="G243:G306" si="19">(E243/$L$6)*$L$5+($L$7*$L$8^(B243-$L$4))</f>
        <v>1.2156976219762197</v>
      </c>
      <c r="H243" s="7">
        <f t="shared" ref="H243:H306" si="20">+E243+G243</f>
        <v>10.739697621976219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8"/>
        <v>9.5640000000000001</v>
      </c>
      <c r="F244" s="24"/>
      <c r="G244" s="8">
        <f t="shared" si="19"/>
        <v>1.2166980319803198</v>
      </c>
      <c r="H244" s="7">
        <f t="shared" si="20"/>
        <v>10.78069803198032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8"/>
        <v>9.2690000000000001</v>
      </c>
      <c r="F245" s="24"/>
      <c r="G245" s="8">
        <f t="shared" si="19"/>
        <v>1.2093200082000819</v>
      </c>
      <c r="H245" s="7">
        <f t="shared" si="20"/>
        <v>10.478320008200082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8"/>
        <v>8.6850000000000005</v>
      </c>
      <c r="F246" s="24"/>
      <c r="G246" s="8">
        <f t="shared" si="19"/>
        <v>1.1947140221402213</v>
      </c>
      <c r="H246" s="7">
        <f t="shared" si="20"/>
        <v>9.879714022140222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si="18"/>
        <v>8.7460000000000004</v>
      </c>
      <c r="F247" s="24"/>
      <c r="G247" s="8">
        <f t="shared" si="19"/>
        <v>1.1962396473964738</v>
      </c>
      <c r="H247" s="7">
        <f t="shared" si="20"/>
        <v>9.9422396473964749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8"/>
        <v>8.8650000000000002</v>
      </c>
      <c r="F248" s="24"/>
      <c r="G248" s="8">
        <f t="shared" si="19"/>
        <v>1.1992158671586715</v>
      </c>
      <c r="H248" s="7">
        <f t="shared" si="20"/>
        <v>10.064215867158671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8"/>
        <v>8.9670000000000005</v>
      </c>
      <c r="F249" s="24"/>
      <c r="G249" s="8">
        <f t="shared" si="19"/>
        <v>1.2017669126691266</v>
      </c>
      <c r="H249" s="7">
        <f t="shared" si="20"/>
        <v>10.168766912669128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8"/>
        <v>9.7490000000000006</v>
      </c>
      <c r="F250" s="24"/>
      <c r="G250" s="8">
        <f t="shared" si="19"/>
        <v>1.2213249282492824</v>
      </c>
      <c r="H250" s="7">
        <f t="shared" si="20"/>
        <v>10.970324928249283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8"/>
        <v>9.6489999999999991</v>
      </c>
      <c r="F251" s="24"/>
      <c r="G251" s="8">
        <f t="shared" si="19"/>
        <v>1.2188239032390322</v>
      </c>
      <c r="H251" s="7">
        <f t="shared" si="20"/>
        <v>10.867823903239032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8"/>
        <v>9.2870000000000008</v>
      </c>
      <c r="F252" s="24"/>
      <c r="G252" s="8">
        <f t="shared" si="19"/>
        <v>1.2097701927019271</v>
      </c>
      <c r="H252" s="7">
        <f t="shared" si="20"/>
        <v>10.496770192701927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8"/>
        <v>9.3729999999999993</v>
      </c>
      <c r="F253" s="24"/>
      <c r="G253" s="8">
        <f t="shared" si="19"/>
        <v>1.211921074210742</v>
      </c>
      <c r="H253" s="7">
        <f t="shared" si="20"/>
        <v>10.584921074210742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8"/>
        <v>9.6829999999999998</v>
      </c>
      <c r="F254" s="24"/>
      <c r="G254" s="8">
        <f t="shared" si="19"/>
        <v>1.2196742517425174</v>
      </c>
      <c r="H254" s="7">
        <f t="shared" si="20"/>
        <v>10.902674251742518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8"/>
        <v>9.92</v>
      </c>
      <c r="F255" s="24"/>
      <c r="G255" s="8">
        <f t="shared" si="19"/>
        <v>1.22560168101681</v>
      </c>
      <c r="H255" s="7">
        <f t="shared" si="20"/>
        <v>11.14560168101681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8"/>
        <v>9.9350000000000005</v>
      </c>
      <c r="F256" s="24"/>
      <c r="G256" s="8">
        <f t="shared" si="19"/>
        <v>1.2259768347683475</v>
      </c>
      <c r="H256" s="7">
        <f t="shared" si="20"/>
        <v>11.160976834768348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8"/>
        <v>9.7469999999999999</v>
      </c>
      <c r="F257" s="24"/>
      <c r="G257" s="8">
        <f t="shared" si="19"/>
        <v>1.2212749077490774</v>
      </c>
      <c r="H257" s="7">
        <f t="shared" si="20"/>
        <v>10.968274907749077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8"/>
        <v>9.4049999999999994</v>
      </c>
      <c r="F258" s="24"/>
      <c r="G258" s="8">
        <f t="shared" si="19"/>
        <v>1.212721402214022</v>
      </c>
      <c r="H258" s="7">
        <f t="shared" si="20"/>
        <v>10.617721402214022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8"/>
        <v>9.5039999999999996</v>
      </c>
      <c r="F259" s="24"/>
      <c r="G259" s="8">
        <f t="shared" si="19"/>
        <v>1.2151974169741697</v>
      </c>
      <c r="H259" s="7">
        <f t="shared" si="20"/>
        <v>10.719197416974168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8"/>
        <v>9.6340000000000003</v>
      </c>
      <c r="F260" s="24"/>
      <c r="G260" s="8">
        <f t="shared" si="19"/>
        <v>1.2184487494874947</v>
      </c>
      <c r="H260" s="7">
        <f t="shared" si="20"/>
        <v>10.852448749487495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8"/>
        <v>10.02</v>
      </c>
      <c r="F261" s="24"/>
      <c r="G261" s="8">
        <f t="shared" si="19"/>
        <v>1.2281027060270602</v>
      </c>
      <c r="H261" s="7">
        <f t="shared" si="20"/>
        <v>11.24810270602706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8"/>
        <v>10.09</v>
      </c>
      <c r="F262" s="24"/>
      <c r="G262" s="8">
        <f t="shared" si="19"/>
        <v>1.2298534235342353</v>
      </c>
      <c r="H262" s="7">
        <f t="shared" si="20"/>
        <v>11.319853423534235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8"/>
        <v>10.013999999999999</v>
      </c>
      <c r="F263" s="24"/>
      <c r="G263" s="8">
        <f t="shared" si="19"/>
        <v>1.2279526445264453</v>
      </c>
      <c r="H263" s="7">
        <f t="shared" si="20"/>
        <v>11.241952644526444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8"/>
        <v>9.7799999999999994</v>
      </c>
      <c r="F264" s="24"/>
      <c r="G264" s="8">
        <f t="shared" si="19"/>
        <v>1.2221002460024599</v>
      </c>
      <c r="H264" s="7">
        <f t="shared" si="20"/>
        <v>11.00210024600246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8"/>
        <v>9.8659999999999997</v>
      </c>
      <c r="F265" s="24"/>
      <c r="G265" s="8">
        <f t="shared" si="19"/>
        <v>1.2242511275112751</v>
      </c>
      <c r="H265" s="7">
        <f t="shared" si="20"/>
        <v>11.090251127511275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8"/>
        <v>10.243</v>
      </c>
      <c r="F266" s="24"/>
      <c r="G266" s="8">
        <f t="shared" si="19"/>
        <v>1.2336799917999179</v>
      </c>
      <c r="H266" s="7">
        <f t="shared" si="20"/>
        <v>11.476679991799918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8"/>
        <v>10.414999999999999</v>
      </c>
      <c r="F267" s="24"/>
      <c r="G267" s="8">
        <f t="shared" si="19"/>
        <v>1.237981754817548</v>
      </c>
      <c r="H267" s="7">
        <f t="shared" si="20"/>
        <v>11.652981754817548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8"/>
        <v>10.425000000000001</v>
      </c>
      <c r="F268" s="24"/>
      <c r="G268" s="8">
        <f t="shared" si="19"/>
        <v>1.2382318573185731</v>
      </c>
      <c r="H268" s="7">
        <f t="shared" si="20"/>
        <v>11.663231857318573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8"/>
        <v>10.159000000000001</v>
      </c>
      <c r="F269" s="24"/>
      <c r="G269" s="8">
        <f t="shared" si="19"/>
        <v>1.231579130791308</v>
      </c>
      <c r="H269" s="7">
        <f t="shared" si="20"/>
        <v>11.390579130791309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8"/>
        <v>9.8010000000000002</v>
      </c>
      <c r="F270" s="24"/>
      <c r="G270" s="8">
        <f t="shared" si="19"/>
        <v>1.2226254612546126</v>
      </c>
      <c r="H270" s="7">
        <f t="shared" si="20"/>
        <v>11.023625461254612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8"/>
        <v>9.8740000000000006</v>
      </c>
      <c r="F271" s="24"/>
      <c r="G271" s="8">
        <f t="shared" si="19"/>
        <v>1.224451209512095</v>
      </c>
      <c r="H271" s="7">
        <f t="shared" si="20"/>
        <v>11.098451209512096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8"/>
        <v>10.041</v>
      </c>
      <c r="F272" s="24"/>
      <c r="G272" s="8">
        <f t="shared" si="19"/>
        <v>1.2286279212792128</v>
      </c>
      <c r="H272" s="7">
        <f t="shared" si="20"/>
        <v>11.269627921279213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8"/>
        <v>10.519</v>
      </c>
      <c r="F273" s="24"/>
      <c r="G273" s="8">
        <f t="shared" si="19"/>
        <v>1.2405828208282081</v>
      </c>
      <c r="H273" s="7">
        <f t="shared" si="20"/>
        <v>11.759582820828209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8"/>
        <v>10.571999999999999</v>
      </c>
      <c r="F274" s="24"/>
      <c r="G274" s="8">
        <f t="shared" si="19"/>
        <v>1.2419083640836408</v>
      </c>
      <c r="H274" s="7">
        <f t="shared" si="20"/>
        <v>11.813908364083639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8"/>
        <v>10.534000000000001</v>
      </c>
      <c r="F275" s="24"/>
      <c r="G275" s="8">
        <f t="shared" si="19"/>
        <v>1.2409579745797457</v>
      </c>
      <c r="H275" s="7">
        <f t="shared" si="20"/>
        <v>11.774957974579745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8"/>
        <v>10.137</v>
      </c>
      <c r="F276" s="24"/>
      <c r="G276" s="8">
        <f t="shared" si="19"/>
        <v>1.2310289052890528</v>
      </c>
      <c r="H276" s="7">
        <f t="shared" si="20"/>
        <v>11.368028905289053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8"/>
        <v>10.337999999999999</v>
      </c>
      <c r="F277" s="24"/>
      <c r="G277" s="8">
        <f t="shared" si="19"/>
        <v>1.2360559655596555</v>
      </c>
      <c r="H277" s="7">
        <f t="shared" si="20"/>
        <v>11.574055965559655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8"/>
        <v>10.678000000000001</v>
      </c>
      <c r="F278" s="24"/>
      <c r="G278" s="8">
        <f t="shared" si="19"/>
        <v>1.2445594505945059</v>
      </c>
      <c r="H278" s="7">
        <f t="shared" si="20"/>
        <v>11.922559450594507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8"/>
        <v>10.807</v>
      </c>
      <c r="F279" s="24"/>
      <c r="G279" s="8">
        <f t="shared" si="19"/>
        <v>1.2477857728577284</v>
      </c>
      <c r="H279" s="7">
        <f t="shared" si="20"/>
        <v>12.054785772857729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8"/>
        <v>10.82</v>
      </c>
      <c r="F280" s="24"/>
      <c r="G280" s="8">
        <f t="shared" si="19"/>
        <v>1.2481109061090612</v>
      </c>
      <c r="H280" s="7">
        <f t="shared" si="20"/>
        <v>12.068110906109062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8"/>
        <v>10.537000000000001</v>
      </c>
      <c r="F281" s="24"/>
      <c r="G281" s="8">
        <f t="shared" si="19"/>
        <v>1.2410330053300533</v>
      </c>
      <c r="H281" s="7">
        <f t="shared" si="20"/>
        <v>11.778033005330053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8"/>
        <v>10.255000000000001</v>
      </c>
      <c r="F282" s="24"/>
      <c r="G282" s="8">
        <f t="shared" si="19"/>
        <v>1.233980114801148</v>
      </c>
      <c r="H282" s="7">
        <f t="shared" si="20"/>
        <v>11.488980114801148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8"/>
        <v>10.336</v>
      </c>
      <c r="F283" s="24"/>
      <c r="G283" s="8">
        <f t="shared" si="19"/>
        <v>1.2360059450594505</v>
      </c>
      <c r="H283" s="7">
        <f t="shared" si="20"/>
        <v>11.57200594505945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8"/>
        <v>10.507</v>
      </c>
      <c r="F284" s="24"/>
      <c r="G284" s="8">
        <f t="shared" si="19"/>
        <v>1.2402826978269781</v>
      </c>
      <c r="H284" s="7">
        <f t="shared" si="20"/>
        <v>11.747282697826979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8"/>
        <v>11.07</v>
      </c>
      <c r="F285" s="24"/>
      <c r="G285" s="8">
        <f t="shared" si="19"/>
        <v>1.2543634686346863</v>
      </c>
      <c r="H285" s="7">
        <f t="shared" si="20"/>
        <v>12.324363468634687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8"/>
        <v>11.141999999999999</v>
      </c>
      <c r="F286" s="24"/>
      <c r="G286" s="8">
        <f t="shared" si="19"/>
        <v>1.2561642066420664</v>
      </c>
      <c r="H286" s="7">
        <f t="shared" si="20"/>
        <v>12.398164206642067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8"/>
        <v>11.055</v>
      </c>
      <c r="F287" s="24"/>
      <c r="G287" s="8">
        <f t="shared" si="19"/>
        <v>1.2539883148831488</v>
      </c>
      <c r="H287" s="7">
        <f t="shared" si="20"/>
        <v>12.308988314883148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8"/>
        <v>10.64</v>
      </c>
      <c r="F288" s="24"/>
      <c r="G288" s="8">
        <f t="shared" si="19"/>
        <v>1.243609061090611</v>
      </c>
      <c r="H288" s="7">
        <f t="shared" si="20"/>
        <v>11.883609061090612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8"/>
        <v>10.693</v>
      </c>
      <c r="F289" s="24"/>
      <c r="G289" s="8">
        <f t="shared" si="19"/>
        <v>1.2449346043460434</v>
      </c>
      <c r="H289" s="7">
        <f t="shared" si="20"/>
        <v>11.937934604346044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8"/>
        <v>11.055</v>
      </c>
      <c r="F290" s="24"/>
      <c r="G290" s="8">
        <f t="shared" si="19"/>
        <v>1.2539883148831488</v>
      </c>
      <c r="H290" s="7">
        <f t="shared" si="20"/>
        <v>12.308988314883148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8"/>
        <v>11.26</v>
      </c>
      <c r="F291" s="24"/>
      <c r="G291" s="8">
        <f t="shared" si="19"/>
        <v>1.2591154161541613</v>
      </c>
      <c r="H291" s="7">
        <f t="shared" si="20"/>
        <v>12.519115416154161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8"/>
        <v>11.249000000000001</v>
      </c>
      <c r="F292" s="24"/>
      <c r="G292" s="8">
        <f t="shared" si="19"/>
        <v>1.258840303403034</v>
      </c>
      <c r="H292" s="7">
        <f t="shared" si="20"/>
        <v>12.507840303403034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8"/>
        <v>11.007</v>
      </c>
      <c r="F293" s="24"/>
      <c r="G293" s="8">
        <f t="shared" si="19"/>
        <v>1.2527878228782288</v>
      </c>
      <c r="H293" s="7">
        <f t="shared" si="20"/>
        <v>12.259787822878229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8"/>
        <v>10.62</v>
      </c>
      <c r="F294" s="24"/>
      <c r="G294" s="8">
        <f t="shared" si="19"/>
        <v>1.2431088560885608</v>
      </c>
      <c r="H294" s="7">
        <f t="shared" si="20"/>
        <v>11.86310885608856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8"/>
        <v>10.707000000000001</v>
      </c>
      <c r="F295" s="24"/>
      <c r="G295" s="8">
        <f t="shared" si="19"/>
        <v>1.2452847478474784</v>
      </c>
      <c r="H295" s="7">
        <f t="shared" si="20"/>
        <v>11.952284747847479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8"/>
        <v>10.843</v>
      </c>
      <c r="F296" s="24"/>
      <c r="G296" s="8">
        <f t="shared" si="19"/>
        <v>1.2486861418614186</v>
      </c>
      <c r="H296" s="7">
        <f t="shared" si="20"/>
        <v>12.091686141861418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8"/>
        <v>11.426</v>
      </c>
      <c r="F297" s="24"/>
      <c r="G297" s="8">
        <f t="shared" si="19"/>
        <v>1.2632671176711767</v>
      </c>
      <c r="H297" s="7">
        <f t="shared" si="20"/>
        <v>12.689267117671177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8"/>
        <v>11.484999999999999</v>
      </c>
      <c r="F298" s="24"/>
      <c r="G298" s="8">
        <f t="shared" si="19"/>
        <v>1.2647427224272243</v>
      </c>
      <c r="H298" s="7">
        <f t="shared" si="20"/>
        <v>12.749742722427223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8"/>
        <v>11.456</v>
      </c>
      <c r="F299" s="24"/>
      <c r="G299" s="8">
        <f t="shared" si="19"/>
        <v>1.2640174251742518</v>
      </c>
      <c r="H299" s="7">
        <f t="shared" si="20"/>
        <v>12.720017425174252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8"/>
        <v>11.018000000000001</v>
      </c>
      <c r="F300" s="24"/>
      <c r="G300" s="8">
        <f t="shared" si="19"/>
        <v>1.2530629356293561</v>
      </c>
      <c r="H300" s="7">
        <f t="shared" si="20"/>
        <v>12.271062935629356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8"/>
        <v>11.103</v>
      </c>
      <c r="F301" s="24"/>
      <c r="G301" s="8">
        <f t="shared" si="19"/>
        <v>1.2551888068880688</v>
      </c>
      <c r="H301" s="7">
        <f t="shared" si="20"/>
        <v>12.358188806888069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8"/>
        <v>11.491</v>
      </c>
      <c r="F302" s="24"/>
      <c r="G302" s="8">
        <f t="shared" si="19"/>
        <v>1.2648927839278392</v>
      </c>
      <c r="H302" s="7">
        <f t="shared" si="20"/>
        <v>12.755892783927839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8"/>
        <v>11.311</v>
      </c>
      <c r="F303" s="24"/>
      <c r="G303" s="8">
        <f t="shared" si="19"/>
        <v>1.260390938909389</v>
      </c>
      <c r="H303" s="7">
        <f t="shared" si="20"/>
        <v>12.571390938909389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8"/>
        <v>11.32</v>
      </c>
      <c r="F304" s="24"/>
      <c r="G304" s="8">
        <f t="shared" si="19"/>
        <v>1.2606160311603116</v>
      </c>
      <c r="H304" s="7">
        <f t="shared" si="20"/>
        <v>12.580616031160313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8"/>
        <v>11.05</v>
      </c>
      <c r="F305" s="24"/>
      <c r="G305" s="8">
        <f t="shared" si="19"/>
        <v>1.2538632636326363</v>
      </c>
      <c r="H305" s="7">
        <f t="shared" si="20"/>
        <v>12.303863263632637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8"/>
        <v>10.853</v>
      </c>
      <c r="F306" s="24"/>
      <c r="G306" s="8">
        <f t="shared" si="19"/>
        <v>1.2489362443624437</v>
      </c>
      <c r="H306" s="7">
        <f t="shared" si="20"/>
        <v>12.101936244362443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ref="E307:E370" si="21">ROUND(C307+D307,3)</f>
        <v>10.926</v>
      </c>
      <c r="F307" s="24"/>
      <c r="G307" s="8">
        <f t="shared" ref="G307:G370" si="22">(E307/$L$6)*$L$5+($L$7*$L$8^(B307-$L$4))</f>
        <v>1.250761992619926</v>
      </c>
      <c r="H307" s="7">
        <f t="shared" ref="H307:H370" si="23">+E307+G307</f>
        <v>12.176761992619927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21"/>
        <v>11.057</v>
      </c>
      <c r="F308" s="24"/>
      <c r="G308" s="8">
        <f t="shared" si="22"/>
        <v>1.2540383353833537</v>
      </c>
      <c r="H308" s="7">
        <f t="shared" si="23"/>
        <v>12.311038335383355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21"/>
        <v>11.615</v>
      </c>
      <c r="F309" s="24"/>
      <c r="G309" s="8">
        <f t="shared" si="22"/>
        <v>1.2679940549405493</v>
      </c>
      <c r="H309" s="7">
        <f t="shared" si="23"/>
        <v>12.88299405494055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21"/>
        <v>11.686999999999999</v>
      </c>
      <c r="F310" s="24"/>
      <c r="G310" s="8">
        <f t="shared" si="22"/>
        <v>1.2697947929479294</v>
      </c>
      <c r="H310" s="7">
        <f t="shared" si="23"/>
        <v>12.956794792947928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si="21"/>
        <v>11.584</v>
      </c>
      <c r="F311" s="24"/>
      <c r="G311" s="8">
        <f t="shared" si="22"/>
        <v>1.2672187371873718</v>
      </c>
      <c r="H311" s="7">
        <f t="shared" si="23"/>
        <v>12.851218737187372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21"/>
        <v>11.257999999999999</v>
      </c>
      <c r="F312" s="24"/>
      <c r="G312" s="8">
        <f t="shared" si="22"/>
        <v>1.2590653956539564</v>
      </c>
      <c r="H312" s="7">
        <f t="shared" si="23"/>
        <v>12.517065395653955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21"/>
        <v>11.446999999999999</v>
      </c>
      <c r="F313" s="24"/>
      <c r="G313" s="8">
        <f t="shared" si="22"/>
        <v>1.2637923329233292</v>
      </c>
      <c r="H313" s="7">
        <f t="shared" si="23"/>
        <v>12.710792332923328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21"/>
        <v>11.839</v>
      </c>
      <c r="F314" s="24"/>
      <c r="G314" s="8">
        <f t="shared" si="22"/>
        <v>1.2735963509635095</v>
      </c>
      <c r="H314" s="7">
        <f t="shared" si="23"/>
        <v>13.112596350963511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21"/>
        <v>11.91</v>
      </c>
      <c r="F315" s="24"/>
      <c r="G315" s="8">
        <f t="shared" si="22"/>
        <v>1.2753720787207872</v>
      </c>
      <c r="H315" s="7">
        <f t="shared" si="23"/>
        <v>13.185372078720787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21"/>
        <v>11.928000000000001</v>
      </c>
      <c r="F316" s="24"/>
      <c r="G316" s="8">
        <f t="shared" si="22"/>
        <v>1.2758222632226321</v>
      </c>
      <c r="H316" s="7">
        <f t="shared" si="23"/>
        <v>13.203822263222634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21"/>
        <v>11.714</v>
      </c>
      <c r="F317" s="24"/>
      <c r="G317" s="8">
        <f t="shared" si="22"/>
        <v>1.270470069700697</v>
      </c>
      <c r="H317" s="7">
        <f t="shared" si="23"/>
        <v>12.984470069700697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21"/>
        <v>11.44</v>
      </c>
      <c r="F318" s="24"/>
      <c r="G318" s="8">
        <f t="shared" si="22"/>
        <v>1.2636172611726115</v>
      </c>
      <c r="H318" s="7">
        <f t="shared" si="23"/>
        <v>12.70361726117261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21"/>
        <v>11.516</v>
      </c>
      <c r="F319" s="24"/>
      <c r="G319" s="8">
        <f t="shared" si="22"/>
        <v>1.2655180401804018</v>
      </c>
      <c r="H319" s="7">
        <f t="shared" si="23"/>
        <v>12.781518040180401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21"/>
        <v>11.654</v>
      </c>
      <c r="F320" s="24"/>
      <c r="G320" s="8">
        <f t="shared" si="22"/>
        <v>1.2689694546945469</v>
      </c>
      <c r="H320" s="7">
        <f t="shared" si="23"/>
        <v>12.922969454694547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21"/>
        <v>12.234999999999999</v>
      </c>
      <c r="F321" s="24"/>
      <c r="G321" s="8">
        <f t="shared" si="22"/>
        <v>1.2835004100040999</v>
      </c>
      <c r="H321" s="7">
        <f t="shared" si="23"/>
        <v>13.5185004100041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21"/>
        <v>12.323</v>
      </c>
      <c r="F322" s="24"/>
      <c r="G322" s="8">
        <f t="shared" si="22"/>
        <v>1.2857013120131202</v>
      </c>
      <c r="H322" s="7">
        <f t="shared" si="23"/>
        <v>13.608701312013121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21"/>
        <v>12.259</v>
      </c>
      <c r="F323" s="24"/>
      <c r="G323" s="8">
        <f t="shared" si="22"/>
        <v>1.28410065600656</v>
      </c>
      <c r="H323" s="7">
        <f t="shared" si="23"/>
        <v>13.54310065600656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21"/>
        <v>11.875999999999999</v>
      </c>
      <c r="F324" s="24"/>
      <c r="G324" s="8">
        <f t="shared" si="22"/>
        <v>1.2745217302173022</v>
      </c>
      <c r="H324" s="7">
        <f t="shared" si="23"/>
        <v>13.150521730217301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21"/>
        <v>12.067</v>
      </c>
      <c r="F325" s="24"/>
      <c r="G325" s="8">
        <f t="shared" si="22"/>
        <v>1.2792986879868797</v>
      </c>
      <c r="H325" s="7">
        <f t="shared" si="23"/>
        <v>13.346298687986881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21"/>
        <v>12.458</v>
      </c>
      <c r="F326" s="24"/>
      <c r="G326" s="8">
        <f t="shared" si="22"/>
        <v>1.2890776957769576</v>
      </c>
      <c r="H326" s="7">
        <f t="shared" si="23"/>
        <v>13.747077695776959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21"/>
        <v>12.723000000000001</v>
      </c>
      <c r="F327" s="24"/>
      <c r="G327" s="8">
        <f t="shared" si="22"/>
        <v>1.2957054120541205</v>
      </c>
      <c r="H327" s="7">
        <f t="shared" si="23"/>
        <v>14.018705412054121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21"/>
        <v>12.708</v>
      </c>
      <c r="F328" s="24"/>
      <c r="G328" s="8">
        <f t="shared" si="22"/>
        <v>1.295330258302583</v>
      </c>
      <c r="H328" s="7">
        <f t="shared" si="23"/>
        <v>14.003330258302583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21"/>
        <v>12.374000000000001</v>
      </c>
      <c r="F329" s="24"/>
      <c r="G329" s="8">
        <f t="shared" si="22"/>
        <v>1.2869768347683477</v>
      </c>
      <c r="H329" s="7">
        <f t="shared" si="23"/>
        <v>13.660976834768348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21"/>
        <v>12.025</v>
      </c>
      <c r="F330" s="24"/>
      <c r="G330" s="8">
        <f t="shared" si="22"/>
        <v>1.2782482574825749</v>
      </c>
      <c r="H330" s="7">
        <f t="shared" si="23"/>
        <v>13.303248257482576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21"/>
        <v>12.103</v>
      </c>
      <c r="F331" s="24"/>
      <c r="G331" s="8">
        <f t="shared" si="22"/>
        <v>1.2801990569905699</v>
      </c>
      <c r="H331" s="7">
        <f t="shared" si="23"/>
        <v>13.38319905699057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21"/>
        <v>12.241</v>
      </c>
      <c r="F332" s="24"/>
      <c r="G332" s="8">
        <f t="shared" si="22"/>
        <v>1.283650471504715</v>
      </c>
      <c r="H332" s="7">
        <f t="shared" si="23"/>
        <v>13.524650471504714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21"/>
        <v>12.907999999999999</v>
      </c>
      <c r="F333" s="24"/>
      <c r="G333" s="8">
        <f t="shared" si="22"/>
        <v>1.3003323083230831</v>
      </c>
      <c r="H333" s="7">
        <f t="shared" si="23"/>
        <v>14.208332308323083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21"/>
        <v>13.007</v>
      </c>
      <c r="F334" s="24"/>
      <c r="G334" s="8">
        <f t="shared" si="22"/>
        <v>1.3028083230832308</v>
      </c>
      <c r="H334" s="7">
        <f t="shared" si="23"/>
        <v>14.30980832308323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21"/>
        <v>12.87</v>
      </c>
      <c r="F335" s="24"/>
      <c r="G335" s="8">
        <f t="shared" si="22"/>
        <v>1.2993819188191882</v>
      </c>
      <c r="H335" s="7">
        <f t="shared" si="23"/>
        <v>14.169381918819187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21"/>
        <v>12.446999999999999</v>
      </c>
      <c r="F336" s="24"/>
      <c r="G336" s="8">
        <f t="shared" si="22"/>
        <v>1.2888025830258303</v>
      </c>
      <c r="H336" s="7">
        <f t="shared" si="23"/>
        <v>13.73580258302583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21"/>
        <v>12.563000000000001</v>
      </c>
      <c r="F337" s="24"/>
      <c r="G337" s="8">
        <f t="shared" si="22"/>
        <v>1.2917037720377205</v>
      </c>
      <c r="H337" s="7">
        <f t="shared" si="23"/>
        <v>13.854703772037722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21"/>
        <v>12.929</v>
      </c>
      <c r="F338" s="24"/>
      <c r="G338" s="8">
        <f t="shared" si="22"/>
        <v>1.3008575235752358</v>
      </c>
      <c r="H338" s="7">
        <f t="shared" si="23"/>
        <v>14.229857523575236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21"/>
        <v>13.294</v>
      </c>
      <c r="F339" s="24"/>
      <c r="G339" s="8">
        <f t="shared" si="22"/>
        <v>1.3099862648626486</v>
      </c>
      <c r="H339" s="7">
        <f t="shared" si="23"/>
        <v>14.603986264862648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21"/>
        <v>13.247999999999999</v>
      </c>
      <c r="F340" s="24"/>
      <c r="G340" s="8">
        <f t="shared" si="22"/>
        <v>1.3088357933579335</v>
      </c>
      <c r="H340" s="7">
        <f t="shared" si="23"/>
        <v>14.556835793357934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21"/>
        <v>12.74</v>
      </c>
      <c r="F341" s="24"/>
      <c r="G341" s="8">
        <f t="shared" si="22"/>
        <v>1.296130586305863</v>
      </c>
      <c r="H341" s="7">
        <f t="shared" si="23"/>
        <v>14.036130586305863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21"/>
        <v>12.446999999999999</v>
      </c>
      <c r="F342" s="24"/>
      <c r="G342" s="8">
        <f t="shared" si="22"/>
        <v>1.2888025830258303</v>
      </c>
      <c r="H342" s="7">
        <f t="shared" si="23"/>
        <v>13.73580258302583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21"/>
        <v>12.513999999999999</v>
      </c>
      <c r="F343" s="24"/>
      <c r="G343" s="8">
        <f t="shared" si="22"/>
        <v>1.2904782697826978</v>
      </c>
      <c r="H343" s="7">
        <f t="shared" si="23"/>
        <v>13.804478269782697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21"/>
        <v>12.670999999999999</v>
      </c>
      <c r="F344" s="24"/>
      <c r="G344" s="8">
        <f t="shared" si="22"/>
        <v>1.2944048790487903</v>
      </c>
      <c r="H344" s="7">
        <f t="shared" si="23"/>
        <v>13.965404879048791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21"/>
        <v>13.327</v>
      </c>
      <c r="F345" s="24"/>
      <c r="G345" s="8">
        <f t="shared" si="22"/>
        <v>1.3108116031160311</v>
      </c>
      <c r="H345" s="7">
        <f t="shared" si="23"/>
        <v>14.637811603116031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21"/>
        <v>13.427</v>
      </c>
      <c r="F346" s="24"/>
      <c r="G346" s="8">
        <f t="shared" si="22"/>
        <v>1.3133126281262812</v>
      </c>
      <c r="H346" s="7">
        <f t="shared" si="23"/>
        <v>14.740312628126281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21"/>
        <v>13.327</v>
      </c>
      <c r="F347" s="24"/>
      <c r="G347" s="8">
        <f t="shared" si="22"/>
        <v>1.3108116031160311</v>
      </c>
      <c r="H347" s="7">
        <f t="shared" si="23"/>
        <v>14.637811603116031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21"/>
        <v>13.055</v>
      </c>
      <c r="F348" s="24"/>
      <c r="G348" s="8">
        <f t="shared" si="22"/>
        <v>1.3040088150881508</v>
      </c>
      <c r="H348" s="7">
        <f t="shared" si="23"/>
        <v>14.359008815088151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21"/>
        <v>13.17</v>
      </c>
      <c r="F349" s="24"/>
      <c r="G349" s="8">
        <f t="shared" si="22"/>
        <v>1.3068849938499385</v>
      </c>
      <c r="H349" s="7">
        <f t="shared" si="23"/>
        <v>14.476884993849939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21"/>
        <v>13.263</v>
      </c>
      <c r="F350" s="24"/>
      <c r="G350" s="8">
        <f t="shared" si="22"/>
        <v>1.3092109471094711</v>
      </c>
      <c r="H350" s="7">
        <f t="shared" si="23"/>
        <v>14.572210947109472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21"/>
        <v>13.42</v>
      </c>
      <c r="F351" s="24"/>
      <c r="G351" s="8">
        <f t="shared" si="22"/>
        <v>1.3131375563755636</v>
      </c>
      <c r="H351" s="7">
        <f t="shared" si="23"/>
        <v>14.733137556375564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21"/>
        <v>13.411</v>
      </c>
      <c r="F352" s="24"/>
      <c r="G352" s="8">
        <f t="shared" si="22"/>
        <v>1.3129124641246412</v>
      </c>
      <c r="H352" s="7">
        <f t="shared" si="23"/>
        <v>14.723912464124641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21"/>
        <v>13.08</v>
      </c>
      <c r="F353" s="24"/>
      <c r="G353" s="8">
        <f t="shared" si="22"/>
        <v>1.3046340713407134</v>
      </c>
      <c r="H353" s="7">
        <f t="shared" si="23"/>
        <v>14.384634071340713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21"/>
        <v>12.906000000000001</v>
      </c>
      <c r="F354" s="24"/>
      <c r="G354" s="8">
        <f t="shared" si="22"/>
        <v>1.3002822878228781</v>
      </c>
      <c r="H354" s="7">
        <f t="shared" si="23"/>
        <v>14.206282287822878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21"/>
        <v>12.989000000000001</v>
      </c>
      <c r="F355" s="24"/>
      <c r="G355" s="8">
        <f t="shared" si="22"/>
        <v>1.3023581385813858</v>
      </c>
      <c r="H355" s="7">
        <f t="shared" si="23"/>
        <v>14.291358138581387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21"/>
        <v>13.19</v>
      </c>
      <c r="F356" s="24"/>
      <c r="G356" s="8">
        <f t="shared" si="22"/>
        <v>1.3073851988519885</v>
      </c>
      <c r="H356" s="7">
        <f t="shared" si="23"/>
        <v>14.497385198851989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21"/>
        <v>14.019</v>
      </c>
      <c r="F357" s="24"/>
      <c r="G357" s="8">
        <f t="shared" si="22"/>
        <v>1.3281186961869618</v>
      </c>
      <c r="H357" s="7">
        <f t="shared" si="23"/>
        <v>15.347118696186962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21"/>
        <v>14.162000000000001</v>
      </c>
      <c r="F358" s="24"/>
      <c r="G358" s="8">
        <f t="shared" si="22"/>
        <v>1.3316951619516195</v>
      </c>
      <c r="H358" s="7">
        <f t="shared" si="23"/>
        <v>15.493695161951621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21"/>
        <v>14.08</v>
      </c>
      <c r="F359" s="24"/>
      <c r="G359" s="8">
        <f t="shared" si="22"/>
        <v>1.3296443214432143</v>
      </c>
      <c r="H359" s="7">
        <f t="shared" si="23"/>
        <v>15.409644321443213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21"/>
        <v>13.494</v>
      </c>
      <c r="F360" s="24"/>
      <c r="G360" s="8">
        <f t="shared" si="22"/>
        <v>1.3149883148831487</v>
      </c>
      <c r="H360" s="7">
        <f t="shared" si="23"/>
        <v>14.808988314883148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21"/>
        <v>13.692</v>
      </c>
      <c r="F361" s="24"/>
      <c r="G361" s="8">
        <f t="shared" si="22"/>
        <v>1.3199403444034439</v>
      </c>
      <c r="H361" s="7">
        <f t="shared" si="23"/>
        <v>15.011940344403444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21"/>
        <v>14.098000000000001</v>
      </c>
      <c r="F362" s="24"/>
      <c r="G362" s="8">
        <f t="shared" si="22"/>
        <v>1.3300945059450595</v>
      </c>
      <c r="H362" s="7">
        <f t="shared" si="23"/>
        <v>15.42809450594506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21"/>
        <v>14.225</v>
      </c>
      <c r="F363" s="24"/>
      <c r="G363" s="8">
        <f t="shared" si="22"/>
        <v>1.333270807708077</v>
      </c>
      <c r="H363" s="7">
        <f t="shared" si="23"/>
        <v>15.558270807708077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21"/>
        <v>14.186</v>
      </c>
      <c r="F364" s="24"/>
      <c r="G364" s="8">
        <f t="shared" si="22"/>
        <v>1.3322954079540794</v>
      </c>
      <c r="H364" s="7">
        <f t="shared" si="23"/>
        <v>15.51829540795408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21"/>
        <v>14.071</v>
      </c>
      <c r="F365" s="24"/>
      <c r="G365" s="8">
        <f t="shared" si="22"/>
        <v>1.3294192291922919</v>
      </c>
      <c r="H365" s="7">
        <f t="shared" si="23"/>
        <v>15.400419229192291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21"/>
        <v>13.927</v>
      </c>
      <c r="F366" s="24"/>
      <c r="G366" s="8">
        <f t="shared" si="22"/>
        <v>1.3258177531775317</v>
      </c>
      <c r="H366" s="7">
        <f t="shared" si="23"/>
        <v>15.252817753177531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21"/>
        <v>13.411</v>
      </c>
      <c r="F367" s="24"/>
      <c r="G367" s="8">
        <f t="shared" si="22"/>
        <v>1.3129124641246412</v>
      </c>
      <c r="H367" s="7">
        <f t="shared" si="23"/>
        <v>14.723912464124641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21"/>
        <v>13.542999999999999</v>
      </c>
      <c r="F368" s="24"/>
      <c r="G368" s="8">
        <f t="shared" si="22"/>
        <v>1.3162138171381712</v>
      </c>
      <c r="H368" s="7">
        <f t="shared" si="23"/>
        <v>14.859213817138171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21"/>
        <v>13.898999999999999</v>
      </c>
      <c r="F369" s="24"/>
      <c r="G369" s="8">
        <f t="shared" si="22"/>
        <v>1.3251174661746616</v>
      </c>
      <c r="H369" s="7">
        <f t="shared" si="23"/>
        <v>15.224117466174661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21"/>
        <v>14.003</v>
      </c>
      <c r="F370" s="24"/>
      <c r="G370" s="8">
        <f t="shared" si="22"/>
        <v>1.3277185321853218</v>
      </c>
      <c r="H370" s="7">
        <f t="shared" si="23"/>
        <v>15.330718532185323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ref="E371:E386" si="24">ROUND(C371+D371,3)</f>
        <v>13.676</v>
      </c>
      <c r="F371" s="24"/>
      <c r="G371" s="8">
        <f t="shared" ref="G371:G386" si="25">(E371/$L$6)*$L$5+($L$7*$L$8^(B371-$L$4))</f>
        <v>1.3195401804018041</v>
      </c>
      <c r="H371" s="7">
        <f t="shared" ref="H371:H386" si="26">+E371+G371</f>
        <v>14.995540180401804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4"/>
        <v>13.416</v>
      </c>
      <c r="F372" s="24"/>
      <c r="G372" s="8">
        <f t="shared" si="25"/>
        <v>1.3130375153751537</v>
      </c>
      <c r="H372" s="7">
        <f t="shared" si="26"/>
        <v>14.729037515375154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4"/>
        <v>13.92</v>
      </c>
      <c r="F373" s="24"/>
      <c r="G373" s="8">
        <f t="shared" si="25"/>
        <v>1.3256426814268143</v>
      </c>
      <c r="H373" s="7">
        <f t="shared" si="26"/>
        <v>15.245642681426814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4"/>
        <v>14.499000000000001</v>
      </c>
      <c r="F374" s="24"/>
      <c r="G374" s="8">
        <f t="shared" si="25"/>
        <v>1.3401236162361623</v>
      </c>
      <c r="H374" s="7">
        <f t="shared" si="26"/>
        <v>15.839123616236163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si="24"/>
        <v>14.792</v>
      </c>
      <c r="F375" s="24"/>
      <c r="G375" s="8">
        <f t="shared" si="25"/>
        <v>1.3474516195161952</v>
      </c>
      <c r="H375" s="7">
        <f t="shared" si="26"/>
        <v>16.139451619516194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4"/>
        <v>14.781000000000001</v>
      </c>
      <c r="F376" s="24"/>
      <c r="G376" s="8">
        <f t="shared" si="25"/>
        <v>1.3471765067650676</v>
      </c>
      <c r="H376" s="7">
        <f t="shared" si="26"/>
        <v>16.128176506765069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4"/>
        <v>14.307</v>
      </c>
      <c r="F377" s="24"/>
      <c r="G377" s="8">
        <f t="shared" si="25"/>
        <v>1.3353216482164822</v>
      </c>
      <c r="H377" s="7">
        <f t="shared" si="26"/>
        <v>15.642321648216482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4"/>
        <v>13.613</v>
      </c>
      <c r="F378" s="24"/>
      <c r="G378" s="8">
        <f t="shared" si="25"/>
        <v>1.3179645346453464</v>
      </c>
      <c r="H378" s="7">
        <f t="shared" si="26"/>
        <v>14.930964534645346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4"/>
        <v>13.686999999999999</v>
      </c>
      <c r="F379" s="24"/>
      <c r="G379" s="8">
        <f t="shared" si="25"/>
        <v>1.3198152931529314</v>
      </c>
      <c r="H379" s="7">
        <f t="shared" si="26"/>
        <v>15.006815293152931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4"/>
        <v>13.826000000000001</v>
      </c>
      <c r="F380" s="24"/>
      <c r="G380" s="8">
        <f t="shared" si="25"/>
        <v>1.323291717917179</v>
      </c>
      <c r="H380" s="7">
        <f t="shared" si="26"/>
        <v>15.14929171791718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4"/>
        <v>14.284000000000001</v>
      </c>
      <c r="F381" s="24"/>
      <c r="G381" s="8">
        <f t="shared" si="25"/>
        <v>1.3347464124641246</v>
      </c>
      <c r="H381" s="7">
        <f t="shared" si="26"/>
        <v>15.618746412464125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4"/>
        <v>14.404</v>
      </c>
      <c r="F382" s="24"/>
      <c r="G382" s="8">
        <f t="shared" si="25"/>
        <v>1.3377476424764247</v>
      </c>
      <c r="H382" s="7">
        <f t="shared" si="26"/>
        <v>15.741747642476424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4"/>
        <v>14.278</v>
      </c>
      <c r="F383" s="24"/>
      <c r="G383" s="8">
        <f t="shared" si="25"/>
        <v>1.3345963509635097</v>
      </c>
      <c r="H383" s="7">
        <f t="shared" si="26"/>
        <v>15.612596350963511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4"/>
        <v>13.81</v>
      </c>
      <c r="F384" s="24"/>
      <c r="G384" s="8">
        <f t="shared" si="25"/>
        <v>1.322891553915539</v>
      </c>
      <c r="H384" s="7">
        <f t="shared" si="26"/>
        <v>15.13289155391554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4"/>
        <v>14.17</v>
      </c>
      <c r="F385" s="24"/>
      <c r="G385" s="8">
        <f t="shared" si="25"/>
        <v>1.3318952439524394</v>
      </c>
      <c r="H385" s="7">
        <f t="shared" si="26"/>
        <v>15.50189524395244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si="24"/>
        <v>14.662000000000001</v>
      </c>
      <c r="F386" s="24"/>
      <c r="G386" s="8">
        <f t="shared" si="25"/>
        <v>1.34420028700287</v>
      </c>
      <c r="H386" s="7">
        <f t="shared" si="26"/>
        <v>16.006200287002869</v>
      </c>
    </row>
  </sheetData>
  <printOptions horizontalCentered="1"/>
  <pageMargins left="0.25" right="0.25" top="0.5" bottom="0.25" header="0.5" footer="0"/>
  <pageSetup scale="84" orientation="portrait" horizontalDpi="4294967292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R386"/>
  <sheetViews>
    <sheetView zoomScaleNormal="100"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9.6640625" bestFit="1" customWidth="1"/>
    <col min="10" max="10" width="2.6640625" bestFit="1" customWidth="1"/>
    <col min="11" max="11" width="20.5546875" bestFit="1" customWidth="1"/>
    <col min="12" max="12" width="8.33203125" bestFit="1" customWidth="1"/>
    <col min="13" max="13" width="7.109375" customWidth="1"/>
    <col min="14" max="14" width="8.33203125" bestFit="1" customWidth="1"/>
    <col min="15" max="15" width="30.33203125" bestFit="1" customWidth="1"/>
  </cols>
  <sheetData>
    <row r="1" spans="1:18" x14ac:dyDescent="0.25">
      <c r="A1" s="1" t="s">
        <v>363</v>
      </c>
      <c r="D1"/>
    </row>
    <row r="2" spans="1:18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130</v>
      </c>
      <c r="H2" s="55" t="s">
        <v>131</v>
      </c>
      <c r="I2" s="24"/>
    </row>
    <row r="3" spans="1:18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1"/>
      <c r="G3" s="303">
        <f t="shared" ref="G3:G4" si="1">(E3/$L$6)*$L$5+($L$7*$L$8^(B3-$L$4))</f>
        <v>0.22523140631406316</v>
      </c>
      <c r="H3" s="304">
        <f t="shared" ref="H3:H4" si="2">+E3+G3</f>
        <v>3.2892314063140633</v>
      </c>
      <c r="K3" s="58" t="s">
        <v>418</v>
      </c>
      <c r="L3" s="17"/>
    </row>
    <row r="4" spans="1:18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1"/>
      <c r="G4" s="303">
        <f t="shared" si="1"/>
        <v>0.21540237802378026</v>
      </c>
      <c r="H4" s="304">
        <f t="shared" si="2"/>
        <v>2.8864023780237802</v>
      </c>
      <c r="K4" s="14" t="s">
        <v>5</v>
      </c>
      <c r="L4" s="26">
        <v>2019</v>
      </c>
      <c r="M4" s="25" t="s">
        <v>27</v>
      </c>
      <c r="N4" s="22" t="s">
        <v>412</v>
      </c>
    </row>
    <row r="5" spans="1:18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ref="G5:G13" si="4">(E5/$L$6)*$L$5+($L$7*$L$8^(B5-$L$4))</f>
        <v>0.22230520705207052</v>
      </c>
      <c r="H5" s="304">
        <f t="shared" ref="H5:H12" si="5">+E5+G5</f>
        <v>3.1693052070520706</v>
      </c>
      <c r="K5" s="14" t="s">
        <v>6</v>
      </c>
      <c r="L5" s="360">
        <f>'FGT Firm Var'!L5</f>
        <v>2.4400000000000002E-2</v>
      </c>
      <c r="M5" s="376"/>
      <c r="N5" s="81"/>
      <c r="O5" s="377"/>
      <c r="P5" s="39"/>
      <c r="Q5" s="39"/>
      <c r="R5" s="39"/>
    </row>
    <row r="6" spans="1:18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0.21485215252152523</v>
      </c>
      <c r="H6" s="304">
        <f t="shared" si="5"/>
        <v>2.8638521525215253</v>
      </c>
      <c r="K6" s="14" t="s">
        <v>7</v>
      </c>
      <c r="L6" s="13">
        <f>100%-L5</f>
        <v>0.97560000000000002</v>
      </c>
      <c r="P6" s="39"/>
      <c r="Q6" s="39"/>
      <c r="R6" s="39"/>
    </row>
    <row r="7" spans="1:18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0.21475211152111523</v>
      </c>
      <c r="H7" s="304">
        <f t="shared" si="5"/>
        <v>2.8597521115211153</v>
      </c>
      <c r="K7" s="14" t="s">
        <v>11</v>
      </c>
      <c r="L7" s="12">
        <f>L15</f>
        <v>0.14860000000000001</v>
      </c>
      <c r="P7" s="39"/>
      <c r="Q7" s="39"/>
      <c r="R7" s="39"/>
    </row>
    <row r="8" spans="1:18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0.20954997949979501</v>
      </c>
      <c r="H8" s="304">
        <f t="shared" si="5"/>
        <v>2.6465499794997949</v>
      </c>
      <c r="K8" s="14" t="s">
        <v>8</v>
      </c>
      <c r="L8" s="350">
        <v>1</v>
      </c>
      <c r="M8" s="333" t="s">
        <v>27</v>
      </c>
      <c r="N8" s="81" t="s">
        <v>412</v>
      </c>
      <c r="O8" s="349"/>
      <c r="P8" s="39"/>
      <c r="Q8" s="39"/>
      <c r="R8" s="39"/>
    </row>
    <row r="9" spans="1:18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4"/>
        <v>0.20907478474784749</v>
      </c>
      <c r="H9" s="304">
        <f t="shared" si="5"/>
        <v>2.6270747847478475</v>
      </c>
      <c r="K9" s="347"/>
      <c r="L9" s="19"/>
      <c r="P9" s="39"/>
      <c r="Q9" s="39"/>
      <c r="R9" s="39"/>
    </row>
    <row r="10" spans="1:18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0.20552332923329233</v>
      </c>
      <c r="H10" s="304">
        <f t="shared" si="5"/>
        <v>2.4815233292332923</v>
      </c>
      <c r="K10" s="348" t="s">
        <v>118</v>
      </c>
      <c r="L10" s="11"/>
      <c r="P10" s="39"/>
      <c r="Q10" s="39"/>
      <c r="R10" s="39"/>
    </row>
    <row r="11" spans="1:18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0.21302640426404268</v>
      </c>
      <c r="H11" s="7">
        <f t="shared" si="5"/>
        <v>2.7890264042640429</v>
      </c>
      <c r="K11" s="335" t="s">
        <v>420</v>
      </c>
      <c r="L11" s="19">
        <f>'FGT Firm Var'!L11</f>
        <v>1.09E-2</v>
      </c>
      <c r="M11" s="376"/>
      <c r="N11" s="81"/>
      <c r="O11" s="377"/>
      <c r="P11" s="337"/>
      <c r="Q11" s="337"/>
      <c r="R11" s="39"/>
    </row>
    <row r="12" spans="1:18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0.21745321853218533</v>
      </c>
      <c r="H12" s="7">
        <f t="shared" si="5"/>
        <v>2.9704532185321852</v>
      </c>
      <c r="K12" s="335" t="s">
        <v>10</v>
      </c>
      <c r="L12" s="19">
        <f>'FGT Firm Var'!L12</f>
        <v>1.2999999999999999E-3</v>
      </c>
      <c r="M12" s="376"/>
      <c r="N12" s="81"/>
      <c r="O12" s="377"/>
      <c r="P12" s="337"/>
      <c r="Q12" s="337"/>
      <c r="R12" s="39"/>
    </row>
    <row r="13" spans="1:18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0.20649872898728988</v>
      </c>
      <c r="H13" s="7">
        <f t="shared" ref="H13:H76" si="6">+E13+G13</f>
        <v>2.5214987289872899</v>
      </c>
      <c r="K13" s="335" t="s">
        <v>12</v>
      </c>
      <c r="L13" s="19">
        <f>'FGT Firm Var'!L13</f>
        <v>3.6400000000000002E-2</v>
      </c>
      <c r="M13" s="376"/>
      <c r="N13" s="81"/>
      <c r="O13" s="377"/>
      <c r="P13" s="337"/>
      <c r="Q13" s="337"/>
      <c r="R13" s="39"/>
    </row>
    <row r="14" spans="1:18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7">ROUND(C14+D14,3)</f>
        <v>2.5179999999999998</v>
      </c>
      <c r="F14" s="24"/>
      <c r="G14" s="8">
        <f t="shared" ref="G14:G77" si="8">(E14/$L$6)*$L$5+($L$7*$L$8^(B14-$L$4))</f>
        <v>0.21157580975809759</v>
      </c>
      <c r="H14" s="7">
        <f t="shared" si="6"/>
        <v>2.7295758097580975</v>
      </c>
      <c r="K14" s="335" t="s">
        <v>427</v>
      </c>
      <c r="L14" s="20">
        <v>0.1</v>
      </c>
      <c r="M14" s="25" t="s">
        <v>27</v>
      </c>
      <c r="N14" s="22" t="s">
        <v>412</v>
      </c>
    </row>
    <row r="15" spans="1:18" ht="13.8" thickBot="1" x14ac:dyDescent="0.3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7"/>
        <v>2.6469999999999998</v>
      </c>
      <c r="F15" s="24"/>
      <c r="G15" s="8">
        <f t="shared" si="8"/>
        <v>0.2148021320213202</v>
      </c>
      <c r="H15" s="7">
        <f t="shared" si="6"/>
        <v>2.8618021320213201</v>
      </c>
      <c r="K15" s="384" t="s">
        <v>11</v>
      </c>
      <c r="L15" s="371">
        <f>SUM(L11:L14)</f>
        <v>0.14860000000000001</v>
      </c>
    </row>
    <row r="16" spans="1:18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7"/>
        <v>2.5990000000000002</v>
      </c>
      <c r="F16" s="24"/>
      <c r="G16" s="8">
        <f t="shared" si="8"/>
        <v>0.2136016400164002</v>
      </c>
      <c r="H16" s="7">
        <f t="shared" si="6"/>
        <v>2.8126016400164002</v>
      </c>
      <c r="K16" s="24"/>
      <c r="L16" s="24"/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7"/>
        <v>2.4420000000000002</v>
      </c>
      <c r="F17" s="24"/>
      <c r="G17" s="8">
        <f t="shared" si="8"/>
        <v>0.20967503075030752</v>
      </c>
      <c r="H17" s="7">
        <f t="shared" si="6"/>
        <v>2.6516750307503076</v>
      </c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7"/>
        <v>2.2280000000000002</v>
      </c>
      <c r="F18" s="24"/>
      <c r="G18" s="8">
        <f t="shared" si="8"/>
        <v>0.2043228372283723</v>
      </c>
      <c r="H18" s="7">
        <f t="shared" si="6"/>
        <v>2.4323228372283725</v>
      </c>
      <c r="N18" s="24"/>
      <c r="O18" s="24"/>
      <c r="P18" s="24"/>
    </row>
    <row r="19" spans="1:16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7"/>
        <v>2.2389999999999999</v>
      </c>
      <c r="F19" s="24"/>
      <c r="G19" s="8">
        <f t="shared" si="8"/>
        <v>0.20459794997949982</v>
      </c>
      <c r="H19" s="7">
        <f t="shared" si="6"/>
        <v>2.4435979499794995</v>
      </c>
      <c r="I19" s="29"/>
      <c r="K19" s="24"/>
      <c r="L19" s="24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0.20622361623616237</v>
      </c>
      <c r="H20" s="7">
        <f t="shared" si="6"/>
        <v>2.5102236162361624</v>
      </c>
      <c r="I20" s="9"/>
      <c r="K20" s="10"/>
      <c r="L20" s="29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0.20797433374333746</v>
      </c>
      <c r="H21" s="7">
        <f t="shared" si="6"/>
        <v>2.5819743337433376</v>
      </c>
      <c r="I21" s="30"/>
      <c r="J21" s="25"/>
      <c r="K21" s="9"/>
      <c r="L21" s="61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0.20837449774497746</v>
      </c>
      <c r="H22" s="7">
        <f t="shared" si="6"/>
        <v>2.5983744977449774</v>
      </c>
      <c r="I22" s="30"/>
      <c r="J22" s="24"/>
      <c r="K22" s="9"/>
      <c r="L22" s="62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0.2068738827388274</v>
      </c>
      <c r="H23" s="7">
        <f t="shared" si="6"/>
        <v>2.5368738827388273</v>
      </c>
      <c r="I23" s="31"/>
      <c r="J23" s="24"/>
      <c r="K23" s="9"/>
      <c r="L23" s="30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0.20762419024190243</v>
      </c>
      <c r="H24" s="7">
        <f t="shared" si="6"/>
        <v>2.5676241902419021</v>
      </c>
      <c r="I24" s="30"/>
      <c r="J24" s="24"/>
      <c r="K24" s="9"/>
      <c r="L24" s="31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0.20947494874948752</v>
      </c>
      <c r="H25" s="7">
        <f t="shared" si="6"/>
        <v>2.6434749487494877</v>
      </c>
      <c r="I25" s="32"/>
      <c r="J25" s="24"/>
      <c r="K25" s="9"/>
      <c r="L25" s="63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0.21392677326773268</v>
      </c>
      <c r="H26" s="7">
        <f t="shared" si="6"/>
        <v>2.8259267732677329</v>
      </c>
      <c r="I26" s="32"/>
      <c r="J26" s="24"/>
      <c r="K26" s="6"/>
      <c r="L26" s="32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7"/>
        <v>2.7320000000000002</v>
      </c>
      <c r="F27" s="24"/>
      <c r="G27" s="8">
        <f t="shared" si="8"/>
        <v>0.21692800328003281</v>
      </c>
      <c r="H27" s="7">
        <f t="shared" si="6"/>
        <v>2.9489280032800331</v>
      </c>
      <c r="I27" s="9"/>
      <c r="J27" s="24"/>
      <c r="K27" s="6"/>
      <c r="L27" s="32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7"/>
        <v>2.6859999999999999</v>
      </c>
      <c r="F28" s="24"/>
      <c r="G28" s="8">
        <f t="shared" si="8"/>
        <v>0.21577753177531778</v>
      </c>
      <c r="H28" s="7">
        <f t="shared" si="6"/>
        <v>2.9017775317753176</v>
      </c>
      <c r="I28" s="31"/>
      <c r="J28" s="25"/>
      <c r="K28" s="10"/>
      <c r="L28" s="9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7"/>
        <v>2.5230000000000001</v>
      </c>
      <c r="F29" s="24"/>
      <c r="G29" s="8">
        <f t="shared" si="8"/>
        <v>0.2117008610086101</v>
      </c>
      <c r="H29" s="7">
        <f t="shared" si="6"/>
        <v>2.7347008610086103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7"/>
        <v>2.2719999999999998</v>
      </c>
      <c r="F30" s="24"/>
      <c r="G30" s="8">
        <f t="shared" si="8"/>
        <v>0.20542328823288233</v>
      </c>
      <c r="H30" s="7">
        <f t="shared" si="6"/>
        <v>2.4774232882328819</v>
      </c>
      <c r="I30" s="33"/>
      <c r="J30" s="25"/>
      <c r="K30" s="9"/>
      <c r="L30" s="33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7"/>
        <v>2.286</v>
      </c>
      <c r="F31" s="24"/>
      <c r="G31" s="8">
        <f t="shared" si="8"/>
        <v>0.20577343173431736</v>
      </c>
      <c r="H31" s="7">
        <f t="shared" si="6"/>
        <v>2.4917734317343174</v>
      </c>
      <c r="I31" s="31"/>
      <c r="J31" s="24"/>
      <c r="K31" s="9"/>
      <c r="L31" s="33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7"/>
        <v>2.3450000000000002</v>
      </c>
      <c r="F32" s="24"/>
      <c r="G32" s="8">
        <f t="shared" si="8"/>
        <v>0.20724903649036491</v>
      </c>
      <c r="H32" s="7">
        <f t="shared" si="6"/>
        <v>2.5522490364903652</v>
      </c>
      <c r="I32" s="24"/>
      <c r="J32" s="24"/>
      <c r="K32" s="9"/>
      <c r="L32" s="31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7"/>
        <v>2.407</v>
      </c>
      <c r="F33" s="24"/>
      <c r="G33" s="8">
        <f t="shared" si="8"/>
        <v>0.20879967199671998</v>
      </c>
      <c r="H33" s="7">
        <f t="shared" si="6"/>
        <v>2.61579967199672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7"/>
        <v>2.4350000000000001</v>
      </c>
      <c r="F34" s="24"/>
      <c r="G34" s="8">
        <f t="shared" si="8"/>
        <v>0.20949995899959001</v>
      </c>
      <c r="H34" s="7">
        <f t="shared" si="6"/>
        <v>2.6444999589995901</v>
      </c>
      <c r="I34" s="24"/>
      <c r="J34" s="24"/>
      <c r="K34" s="24"/>
      <c r="L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7"/>
        <v>2.395</v>
      </c>
      <c r="F35" s="24"/>
      <c r="G35" s="8">
        <f t="shared" si="8"/>
        <v>0.20849954899548998</v>
      </c>
      <c r="H35" s="7">
        <f t="shared" si="6"/>
        <v>2.6034995489954902</v>
      </c>
      <c r="I35" s="24"/>
      <c r="J35" s="24"/>
      <c r="K35" s="24"/>
      <c r="L35" s="24"/>
    </row>
    <row r="36" spans="1:13" x14ac:dyDescent="0.25">
      <c r="A36" s="4" t="s">
        <v>21</v>
      </c>
      <c r="B36" s="28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7"/>
        <v>2.4260000000000002</v>
      </c>
      <c r="F36" s="24"/>
      <c r="G36" s="8">
        <f t="shared" si="8"/>
        <v>0.20927486674866752</v>
      </c>
      <c r="H36" s="7">
        <f t="shared" si="6"/>
        <v>2.6352748667486678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7"/>
        <v>2.5099999999999998</v>
      </c>
      <c r="F37" s="24"/>
      <c r="G37" s="8">
        <f t="shared" si="8"/>
        <v>0.21137572775727759</v>
      </c>
      <c r="H37" s="7">
        <f t="shared" si="6"/>
        <v>2.7213757277572772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7"/>
        <v>2.6859999999999999</v>
      </c>
      <c r="F38" s="24"/>
      <c r="G38" s="8">
        <f t="shared" si="8"/>
        <v>0.21577753177531778</v>
      </c>
      <c r="H38" s="7">
        <f t="shared" si="6"/>
        <v>2.9017775317753176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7"/>
        <v>2.7949999999999999</v>
      </c>
      <c r="F39" s="24"/>
      <c r="G39" s="8">
        <f t="shared" si="8"/>
        <v>0.21850364903649039</v>
      </c>
      <c r="H39" s="7">
        <f t="shared" si="6"/>
        <v>3.0135036490364904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7"/>
        <v>2.7810000000000001</v>
      </c>
      <c r="F40" s="24"/>
      <c r="G40" s="8">
        <f t="shared" si="8"/>
        <v>0.21815350553505536</v>
      </c>
      <c r="H40" s="7">
        <f t="shared" si="6"/>
        <v>2.9991535055350553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7"/>
        <v>2.6749999999999998</v>
      </c>
      <c r="F41" s="24"/>
      <c r="G41" s="8">
        <f t="shared" si="8"/>
        <v>0.21550241902419026</v>
      </c>
      <c r="H41" s="7">
        <f t="shared" si="6"/>
        <v>2.8905024190241901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7"/>
        <v>2.5459999999999998</v>
      </c>
      <c r="F42" s="24"/>
      <c r="G42" s="8">
        <f t="shared" si="8"/>
        <v>0.21227609676096762</v>
      </c>
      <c r="H42" s="7">
        <f t="shared" si="6"/>
        <v>2.7582760967609676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7"/>
        <v>2.581</v>
      </c>
      <c r="F43" s="24"/>
      <c r="G43" s="8">
        <f t="shared" si="8"/>
        <v>0.21315145551455517</v>
      </c>
      <c r="H43" s="7">
        <f t="shared" si="6"/>
        <v>2.7941514555145552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7"/>
        <v>2.6560000000000001</v>
      </c>
      <c r="F44" s="24"/>
      <c r="G44" s="8">
        <f t="shared" si="8"/>
        <v>0.21502722427224275</v>
      </c>
      <c r="H44" s="7">
        <f t="shared" si="6"/>
        <v>2.8710272242722428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7"/>
        <v>2.7530000000000001</v>
      </c>
      <c r="F45" s="24"/>
      <c r="G45" s="8">
        <f t="shared" si="8"/>
        <v>0.21745321853218533</v>
      </c>
      <c r="H45" s="7">
        <f t="shared" si="6"/>
        <v>2.9704532185321852</v>
      </c>
    </row>
    <row r="46" spans="1:13" x14ac:dyDescent="0.25">
      <c r="A46" s="4" t="s">
        <v>19</v>
      </c>
      <c r="B46" s="28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7"/>
        <v>2.7959999999999998</v>
      </c>
      <c r="F46" s="24"/>
      <c r="G46" s="8">
        <f t="shared" si="8"/>
        <v>0.21852865928659287</v>
      </c>
      <c r="H46" s="7">
        <f t="shared" si="6"/>
        <v>3.0145286592865927</v>
      </c>
    </row>
    <row r="47" spans="1:13" x14ac:dyDescent="0.25">
      <c r="A47" s="4" t="s">
        <v>20</v>
      </c>
      <c r="B47" s="28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7"/>
        <v>2.7629999999999999</v>
      </c>
      <c r="F47" s="24"/>
      <c r="G47" s="8">
        <f t="shared" si="8"/>
        <v>0.21770332103321033</v>
      </c>
      <c r="H47" s="7">
        <f t="shared" si="6"/>
        <v>2.9807033210332103</v>
      </c>
    </row>
    <row r="48" spans="1:13" x14ac:dyDescent="0.25">
      <c r="A48" s="4" t="s">
        <v>21</v>
      </c>
      <c r="B48" s="28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7"/>
        <v>2.7869999999999999</v>
      </c>
      <c r="F48" s="24"/>
      <c r="G48" s="8">
        <f t="shared" si="8"/>
        <v>0.21830356703567039</v>
      </c>
      <c r="H48" s="7">
        <f t="shared" si="6"/>
        <v>3.0053035670356705</v>
      </c>
    </row>
    <row r="49" spans="1:8" x14ac:dyDescent="0.25">
      <c r="A49" s="4" t="s">
        <v>22</v>
      </c>
      <c r="B49" s="28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7"/>
        <v>2.8929999999999998</v>
      </c>
      <c r="F49" s="24"/>
      <c r="G49" s="8">
        <f t="shared" si="8"/>
        <v>0.22095465354653548</v>
      </c>
      <c r="H49" s="7">
        <f t="shared" si="6"/>
        <v>3.1139546535465352</v>
      </c>
    </row>
    <row r="50" spans="1:8" x14ac:dyDescent="0.25">
      <c r="A50" s="4" t="s">
        <v>23</v>
      </c>
      <c r="B50" s="28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7"/>
        <v>3.0489999999999999</v>
      </c>
      <c r="F50" s="24"/>
      <c r="G50" s="8">
        <f t="shared" si="8"/>
        <v>0.22485625256252562</v>
      </c>
      <c r="H50" s="7">
        <f t="shared" si="6"/>
        <v>3.2738562525625254</v>
      </c>
    </row>
    <row r="51" spans="1:8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7"/>
        <v>3.145</v>
      </c>
      <c r="F51" s="24"/>
      <c r="G51" s="8">
        <f t="shared" si="8"/>
        <v>0.22725723657236574</v>
      </c>
      <c r="H51" s="7">
        <f t="shared" si="6"/>
        <v>3.3722572365723655</v>
      </c>
    </row>
    <row r="52" spans="1:8" x14ac:dyDescent="0.25">
      <c r="A52" s="4" t="s">
        <v>13</v>
      </c>
      <c r="B52" s="28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7"/>
        <v>3.1560000000000001</v>
      </c>
      <c r="F52" s="24"/>
      <c r="G52" s="8">
        <f t="shared" si="8"/>
        <v>0.22753234932349325</v>
      </c>
      <c r="H52" s="7">
        <f t="shared" si="6"/>
        <v>3.3835323493234934</v>
      </c>
    </row>
    <row r="53" spans="1:8" x14ac:dyDescent="0.25">
      <c r="A53" s="4" t="s">
        <v>14</v>
      </c>
      <c r="B53" s="28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7"/>
        <v>3.0419999999999998</v>
      </c>
      <c r="F53" s="24"/>
      <c r="G53" s="8">
        <f t="shared" si="8"/>
        <v>0.22468118081180813</v>
      </c>
      <c r="H53" s="7">
        <f t="shared" si="6"/>
        <v>3.2666811808118079</v>
      </c>
    </row>
    <row r="54" spans="1:8" x14ac:dyDescent="0.25">
      <c r="A54" s="4" t="s">
        <v>15</v>
      </c>
      <c r="B54" s="28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7"/>
        <v>2.956</v>
      </c>
      <c r="F54" s="24"/>
      <c r="G54" s="8">
        <f t="shared" si="8"/>
        <v>0.22253029930299303</v>
      </c>
      <c r="H54" s="7">
        <f t="shared" si="6"/>
        <v>3.1785302993029929</v>
      </c>
    </row>
    <row r="55" spans="1:8" x14ac:dyDescent="0.25">
      <c r="A55" s="4" t="s">
        <v>16</v>
      </c>
      <c r="B55" s="28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7"/>
        <v>3.012</v>
      </c>
      <c r="F55" s="24"/>
      <c r="G55" s="8">
        <f t="shared" si="8"/>
        <v>0.2239308733087331</v>
      </c>
      <c r="H55" s="7">
        <f t="shared" si="6"/>
        <v>3.2359308733087331</v>
      </c>
    </row>
    <row r="56" spans="1:8" x14ac:dyDescent="0.25">
      <c r="A56" s="4" t="s">
        <v>17</v>
      </c>
      <c r="B56" s="28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7"/>
        <v>3.0939999999999999</v>
      </c>
      <c r="F56" s="24"/>
      <c r="G56" s="8">
        <f t="shared" si="8"/>
        <v>0.22598171381713816</v>
      </c>
      <c r="H56" s="7">
        <f t="shared" si="6"/>
        <v>3.3199817138171381</v>
      </c>
    </row>
    <row r="57" spans="1:8" x14ac:dyDescent="0.25">
      <c r="A57" s="4" t="s">
        <v>18</v>
      </c>
      <c r="B57" s="28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7"/>
        <v>3.242</v>
      </c>
      <c r="F57" s="24"/>
      <c r="G57" s="8">
        <f t="shared" si="8"/>
        <v>0.22968323083230835</v>
      </c>
      <c r="H57" s="7">
        <f t="shared" si="6"/>
        <v>3.4716832308323085</v>
      </c>
    </row>
    <row r="58" spans="1:8" x14ac:dyDescent="0.25">
      <c r="A58" s="4" t="s">
        <v>19</v>
      </c>
      <c r="B58" s="28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7"/>
        <v>3.2949999999999999</v>
      </c>
      <c r="F58" s="24"/>
      <c r="G58" s="8">
        <f t="shared" si="8"/>
        <v>0.2310087740877409</v>
      </c>
      <c r="H58" s="7">
        <f t="shared" si="6"/>
        <v>3.5260087740877406</v>
      </c>
    </row>
    <row r="59" spans="1:8" x14ac:dyDescent="0.25">
      <c r="A59" s="4" t="s">
        <v>20</v>
      </c>
      <c r="B59" s="28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7"/>
        <v>3.2429999999999999</v>
      </c>
      <c r="F59" s="24"/>
      <c r="G59" s="8">
        <f t="shared" si="8"/>
        <v>0.22970824108241084</v>
      </c>
      <c r="H59" s="7">
        <f t="shared" si="6"/>
        <v>3.4727082410824108</v>
      </c>
    </row>
    <row r="60" spans="1:8" x14ac:dyDescent="0.25">
      <c r="A60" s="4" t="s">
        <v>21</v>
      </c>
      <c r="B60" s="28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7"/>
        <v>3.2480000000000002</v>
      </c>
      <c r="F60" s="24"/>
      <c r="G60" s="8">
        <f t="shared" si="8"/>
        <v>0.22983329233292335</v>
      </c>
      <c r="H60" s="7">
        <f t="shared" si="6"/>
        <v>3.4778332923329236</v>
      </c>
    </row>
    <row r="61" spans="1:8" x14ac:dyDescent="0.25">
      <c r="A61" s="4" t="s">
        <v>22</v>
      </c>
      <c r="B61" s="28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7"/>
        <v>3.46</v>
      </c>
      <c r="F61" s="24"/>
      <c r="G61" s="8">
        <f t="shared" si="8"/>
        <v>0.23513546535465357</v>
      </c>
      <c r="H61" s="7">
        <f t="shared" si="6"/>
        <v>3.6951354653546535</v>
      </c>
    </row>
    <row r="62" spans="1:8" x14ac:dyDescent="0.25">
      <c r="A62" s="4" t="s">
        <v>23</v>
      </c>
      <c r="B62" s="28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7"/>
        <v>3.5670000000000002</v>
      </c>
      <c r="F62" s="24"/>
      <c r="G62" s="8">
        <f t="shared" si="8"/>
        <v>0.23781156211562116</v>
      </c>
      <c r="H62" s="7">
        <f t="shared" si="6"/>
        <v>3.8048115621156215</v>
      </c>
    </row>
    <row r="63" spans="1:8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si="7"/>
        <v>3.6659999999999999</v>
      </c>
      <c r="F63" s="24"/>
      <c r="G63" s="8">
        <f t="shared" si="8"/>
        <v>0.24028757687576877</v>
      </c>
      <c r="H63" s="7">
        <f t="shared" si="6"/>
        <v>3.9062875768757688</v>
      </c>
    </row>
    <row r="64" spans="1:8" x14ac:dyDescent="0.25">
      <c r="A64" s="4" t="s">
        <v>13</v>
      </c>
      <c r="B64" s="28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si="7"/>
        <v>3.681</v>
      </c>
      <c r="F64" s="24"/>
      <c r="G64" s="8">
        <f t="shared" si="8"/>
        <v>0.24066273062730628</v>
      </c>
      <c r="H64" s="7">
        <f t="shared" si="6"/>
        <v>3.9216627306273062</v>
      </c>
    </row>
    <row r="65" spans="1:8" x14ac:dyDescent="0.25">
      <c r="A65" s="4" t="s">
        <v>14</v>
      </c>
      <c r="B65" s="28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7"/>
        <v>3.6160000000000001</v>
      </c>
      <c r="F65" s="24"/>
      <c r="G65" s="8">
        <f t="shared" si="8"/>
        <v>0.2390370643706437</v>
      </c>
      <c r="H65" s="7">
        <f t="shared" si="6"/>
        <v>3.8550370643706438</v>
      </c>
    </row>
    <row r="66" spans="1:8" x14ac:dyDescent="0.25">
      <c r="A66" s="4" t="s">
        <v>15</v>
      </c>
      <c r="B66" s="28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7"/>
        <v>3.585</v>
      </c>
      <c r="F66" s="24"/>
      <c r="G66" s="8">
        <f t="shared" si="8"/>
        <v>0.23826174661746619</v>
      </c>
      <c r="H66" s="7">
        <f t="shared" si="6"/>
        <v>3.8232617466174661</v>
      </c>
    </row>
    <row r="67" spans="1:8" x14ac:dyDescent="0.25">
      <c r="A67" s="4" t="s">
        <v>16</v>
      </c>
      <c r="B67" s="28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7"/>
        <v>3.6320000000000001</v>
      </c>
      <c r="F67" s="24"/>
      <c r="G67" s="8">
        <f t="shared" si="8"/>
        <v>0.23943722837228376</v>
      </c>
      <c r="H67" s="7">
        <f t="shared" si="6"/>
        <v>3.871437228372284</v>
      </c>
    </row>
    <row r="68" spans="1:8" x14ac:dyDescent="0.25">
      <c r="A68" s="4" t="s">
        <v>17</v>
      </c>
      <c r="B68" s="28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7"/>
        <v>3.73</v>
      </c>
      <c r="F68" s="24"/>
      <c r="G68" s="8">
        <f t="shared" si="8"/>
        <v>0.24188823288232886</v>
      </c>
      <c r="H68" s="7">
        <f t="shared" si="6"/>
        <v>3.9718882328823288</v>
      </c>
    </row>
    <row r="69" spans="1:8" x14ac:dyDescent="0.25">
      <c r="A69" s="4" t="s">
        <v>18</v>
      </c>
      <c r="B69" s="28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7"/>
        <v>3.883</v>
      </c>
      <c r="F69" s="24"/>
      <c r="G69" s="8">
        <f t="shared" si="8"/>
        <v>0.24571480114801147</v>
      </c>
      <c r="H69" s="7">
        <f t="shared" si="6"/>
        <v>4.1287148011480115</v>
      </c>
    </row>
    <row r="70" spans="1:8" x14ac:dyDescent="0.25">
      <c r="A70" s="4" t="s">
        <v>19</v>
      </c>
      <c r="B70" s="28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7"/>
        <v>3.9169999999999998</v>
      </c>
      <c r="F70" s="24"/>
      <c r="G70" s="8">
        <f t="shared" si="8"/>
        <v>0.24656514965149653</v>
      </c>
      <c r="H70" s="7">
        <f t="shared" si="6"/>
        <v>4.1635651496514967</v>
      </c>
    </row>
    <row r="71" spans="1:8" x14ac:dyDescent="0.25">
      <c r="A71" s="4" t="s">
        <v>20</v>
      </c>
      <c r="B71" s="28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7"/>
        <v>3.8490000000000002</v>
      </c>
      <c r="F71" s="24"/>
      <c r="G71" s="8">
        <f t="shared" si="8"/>
        <v>0.24486445264452647</v>
      </c>
      <c r="H71" s="7">
        <f t="shared" si="6"/>
        <v>4.0938644526445263</v>
      </c>
    </row>
    <row r="72" spans="1:8" x14ac:dyDescent="0.25">
      <c r="A72" s="4" t="s">
        <v>21</v>
      </c>
      <c r="B72" s="28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7"/>
        <v>3.8149999999999999</v>
      </c>
      <c r="F72" s="24"/>
      <c r="G72" s="8">
        <f t="shared" si="8"/>
        <v>0.24401410414104141</v>
      </c>
      <c r="H72" s="7">
        <f t="shared" si="6"/>
        <v>4.059014104141041</v>
      </c>
    </row>
    <row r="73" spans="1:8" x14ac:dyDescent="0.25">
      <c r="A73" s="4" t="s">
        <v>22</v>
      </c>
      <c r="B73" s="28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7"/>
        <v>3.976</v>
      </c>
      <c r="F73" s="24"/>
      <c r="G73" s="8">
        <f t="shared" si="8"/>
        <v>0.24804075440754408</v>
      </c>
      <c r="H73" s="7">
        <f t="shared" si="6"/>
        <v>4.224040754407544</v>
      </c>
    </row>
    <row r="74" spans="1:8" x14ac:dyDescent="0.25">
      <c r="A74" s="4" t="s">
        <v>23</v>
      </c>
      <c r="B74" s="28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7"/>
        <v>4.133</v>
      </c>
      <c r="F74" s="24"/>
      <c r="G74" s="8">
        <f t="shared" si="8"/>
        <v>0.25196736367363676</v>
      </c>
      <c r="H74" s="7">
        <f t="shared" si="6"/>
        <v>4.3849673636736366</v>
      </c>
    </row>
    <row r="75" spans="1:8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7"/>
        <v>4.1959999999999997</v>
      </c>
      <c r="F75" s="24"/>
      <c r="G75" s="8">
        <f t="shared" si="8"/>
        <v>0.25354300943009433</v>
      </c>
      <c r="H75" s="7">
        <f t="shared" si="6"/>
        <v>4.4495430094300943</v>
      </c>
    </row>
    <row r="76" spans="1:8" x14ac:dyDescent="0.25">
      <c r="A76" s="4" t="s">
        <v>13</v>
      </c>
      <c r="B76" s="28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7"/>
        <v>4.2160000000000002</v>
      </c>
      <c r="F76" s="24"/>
      <c r="G76" s="8">
        <f t="shared" si="8"/>
        <v>0.25404321443214434</v>
      </c>
      <c r="H76" s="7">
        <f t="shared" si="6"/>
        <v>4.4700432144321445</v>
      </c>
    </row>
    <row r="77" spans="1:8" x14ac:dyDescent="0.25">
      <c r="A77" s="4" t="s">
        <v>14</v>
      </c>
      <c r="B77" s="28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7"/>
        <v>4.0830000000000002</v>
      </c>
      <c r="F77" s="24"/>
      <c r="G77" s="8">
        <f t="shared" si="8"/>
        <v>0.25071685116851172</v>
      </c>
      <c r="H77" s="7">
        <f t="shared" ref="H77:H140" si="9">+E77+G77</f>
        <v>4.3337168511685116</v>
      </c>
    </row>
    <row r="78" spans="1:8" x14ac:dyDescent="0.25">
      <c r="A78" s="4" t="s">
        <v>15</v>
      </c>
      <c r="B78" s="28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ref="E78:E141" si="10">ROUND(C78+D78,3)</f>
        <v>4.0129999999999999</v>
      </c>
      <c r="F78" s="24"/>
      <c r="G78" s="8">
        <f t="shared" ref="G78:G141" si="11">(E78/$L$6)*$L$5+($L$7*$L$8^(B78-$L$4))</f>
        <v>0.24896613366133663</v>
      </c>
      <c r="H78" s="7">
        <f t="shared" si="9"/>
        <v>4.2619661336613364</v>
      </c>
    </row>
    <row r="79" spans="1:8" x14ac:dyDescent="0.25">
      <c r="A79" s="4" t="s">
        <v>16</v>
      </c>
      <c r="B79" s="28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10"/>
        <v>4.0629999999999997</v>
      </c>
      <c r="F79" s="24"/>
      <c r="G79" s="8">
        <f t="shared" si="11"/>
        <v>0.25021664616646166</v>
      </c>
      <c r="H79" s="7">
        <f t="shared" si="9"/>
        <v>4.3132166461664614</v>
      </c>
    </row>
    <row r="80" spans="1:8" x14ac:dyDescent="0.25">
      <c r="A80" s="4" t="s">
        <v>17</v>
      </c>
      <c r="B80" s="28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10"/>
        <v>4.1310000000000002</v>
      </c>
      <c r="F80" s="24"/>
      <c r="G80" s="8">
        <f t="shared" si="11"/>
        <v>0.25191734317343173</v>
      </c>
      <c r="H80" s="7">
        <f t="shared" si="9"/>
        <v>4.3829173431734318</v>
      </c>
    </row>
    <row r="81" spans="1:8" x14ac:dyDescent="0.25">
      <c r="A81" s="4" t="s">
        <v>18</v>
      </c>
      <c r="B81" s="28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10"/>
        <v>4.37</v>
      </c>
      <c r="F81" s="24"/>
      <c r="G81" s="8">
        <f t="shared" si="11"/>
        <v>0.2578947929479295</v>
      </c>
      <c r="H81" s="7">
        <f t="shared" si="9"/>
        <v>4.6278947929479299</v>
      </c>
    </row>
    <row r="82" spans="1:8" x14ac:dyDescent="0.25">
      <c r="A82" s="4" t="s">
        <v>19</v>
      </c>
      <c r="B82" s="28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10"/>
        <v>4.4039999999999999</v>
      </c>
      <c r="F82" s="24"/>
      <c r="G82" s="8">
        <f t="shared" si="11"/>
        <v>0.25874514145141453</v>
      </c>
      <c r="H82" s="7">
        <f t="shared" si="9"/>
        <v>4.6627451414514143</v>
      </c>
    </row>
    <row r="83" spans="1:8" x14ac:dyDescent="0.25">
      <c r="A83" s="4" t="s">
        <v>20</v>
      </c>
      <c r="B83" s="28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si="10"/>
        <v>3.9990000000000001</v>
      </c>
      <c r="F83" s="24"/>
      <c r="G83" s="8">
        <f t="shared" si="11"/>
        <v>0.2486159901599016</v>
      </c>
      <c r="H83" s="7">
        <f t="shared" si="9"/>
        <v>4.2476159901599013</v>
      </c>
    </row>
    <row r="84" spans="1:8" x14ac:dyDescent="0.25">
      <c r="A84" s="4" t="s">
        <v>21</v>
      </c>
      <c r="B84" s="28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10"/>
        <v>3.9660000000000002</v>
      </c>
      <c r="F84" s="24"/>
      <c r="G84" s="8">
        <f t="shared" si="11"/>
        <v>0.24779065190651908</v>
      </c>
      <c r="H84" s="7">
        <f t="shared" si="9"/>
        <v>4.2137906519065194</v>
      </c>
    </row>
    <row r="85" spans="1:8" x14ac:dyDescent="0.25">
      <c r="A85" s="4" t="s">
        <v>22</v>
      </c>
      <c r="B85" s="28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10"/>
        <v>4.08</v>
      </c>
      <c r="F85" s="24"/>
      <c r="G85" s="8">
        <f t="shared" si="11"/>
        <v>0.25064182041820421</v>
      </c>
      <c r="H85" s="7">
        <f t="shared" si="9"/>
        <v>4.3306418204182044</v>
      </c>
    </row>
    <row r="86" spans="1:8" x14ac:dyDescent="0.25">
      <c r="A86" s="4" t="s">
        <v>23</v>
      </c>
      <c r="B86" s="28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10"/>
        <v>4.282</v>
      </c>
      <c r="F86" s="24"/>
      <c r="G86" s="8">
        <f t="shared" si="11"/>
        <v>0.25569389093890937</v>
      </c>
      <c r="H86" s="7">
        <f t="shared" si="9"/>
        <v>4.5376938909389093</v>
      </c>
    </row>
    <row r="87" spans="1:8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10"/>
        <v>4.5430000000000001</v>
      </c>
      <c r="F87" s="24"/>
      <c r="G87" s="8">
        <f t="shared" si="11"/>
        <v>0.26222156621566217</v>
      </c>
      <c r="H87" s="7">
        <f t="shared" si="9"/>
        <v>4.8052215662156623</v>
      </c>
    </row>
    <row r="88" spans="1:8" x14ac:dyDescent="0.25">
      <c r="A88" s="4" t="s">
        <v>13</v>
      </c>
      <c r="B88" s="28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10"/>
        <v>4.5640000000000001</v>
      </c>
      <c r="F88" s="24"/>
      <c r="G88" s="8">
        <f t="shared" si="11"/>
        <v>0.26274678146781472</v>
      </c>
      <c r="H88" s="7">
        <f t="shared" si="9"/>
        <v>4.8267467814678149</v>
      </c>
    </row>
    <row r="89" spans="1:8" x14ac:dyDescent="0.25">
      <c r="A89" s="4" t="s">
        <v>14</v>
      </c>
      <c r="B89" s="28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10"/>
        <v>4.4009999999999998</v>
      </c>
      <c r="F89" s="24"/>
      <c r="G89" s="8">
        <f t="shared" si="11"/>
        <v>0.25867011070110701</v>
      </c>
      <c r="H89" s="7">
        <f t="shared" si="9"/>
        <v>4.6596701107011071</v>
      </c>
    </row>
    <row r="90" spans="1:8" x14ac:dyDescent="0.25">
      <c r="A90" s="4" t="s">
        <v>15</v>
      </c>
      <c r="B90" s="28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10"/>
        <v>4.3280000000000003</v>
      </c>
      <c r="F90" s="24"/>
      <c r="G90" s="8">
        <f t="shared" si="11"/>
        <v>0.25684436244362446</v>
      </c>
      <c r="H90" s="7">
        <f t="shared" si="9"/>
        <v>4.5848443624436248</v>
      </c>
    </row>
    <row r="91" spans="1:8" x14ac:dyDescent="0.25">
      <c r="A91" s="4" t="s">
        <v>16</v>
      </c>
      <c r="B91" s="28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10"/>
        <v>4.3780000000000001</v>
      </c>
      <c r="F91" s="24"/>
      <c r="G91" s="8">
        <f t="shared" si="11"/>
        <v>0.2580948749487495</v>
      </c>
      <c r="H91" s="7">
        <f t="shared" si="9"/>
        <v>4.6360948749487498</v>
      </c>
    </row>
    <row r="92" spans="1:8" x14ac:dyDescent="0.25">
      <c r="A92" s="4" t="s">
        <v>17</v>
      </c>
      <c r="B92" s="28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10"/>
        <v>4.4710000000000001</v>
      </c>
      <c r="F92" s="24"/>
      <c r="G92" s="8">
        <f t="shared" si="11"/>
        <v>0.26042082820828211</v>
      </c>
      <c r="H92" s="7">
        <f t="shared" si="9"/>
        <v>4.7314208282082824</v>
      </c>
    </row>
    <row r="93" spans="1:8" x14ac:dyDescent="0.25">
      <c r="A93" s="4" t="s">
        <v>18</v>
      </c>
      <c r="B93" s="28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10"/>
        <v>4.806</v>
      </c>
      <c r="F93" s="24"/>
      <c r="G93" s="8">
        <f t="shared" si="11"/>
        <v>0.26879926199261994</v>
      </c>
      <c r="H93" s="7">
        <f t="shared" si="9"/>
        <v>5.0747992619926201</v>
      </c>
    </row>
    <row r="94" spans="1:8" x14ac:dyDescent="0.25">
      <c r="A94" s="4" t="s">
        <v>19</v>
      </c>
      <c r="B94" s="28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10"/>
        <v>4.8449999999999998</v>
      </c>
      <c r="F94" s="24"/>
      <c r="G94" s="8">
        <f t="shared" si="11"/>
        <v>0.26977466174661746</v>
      </c>
      <c r="H94" s="7">
        <f t="shared" si="9"/>
        <v>5.1147746617466172</v>
      </c>
    </row>
    <row r="95" spans="1:8" x14ac:dyDescent="0.25">
      <c r="A95" s="4" t="s">
        <v>20</v>
      </c>
      <c r="B95" s="28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10"/>
        <v>4.6210000000000004</v>
      </c>
      <c r="F95" s="24"/>
      <c r="G95" s="8">
        <f t="shared" si="11"/>
        <v>0.26417236572365727</v>
      </c>
      <c r="H95" s="7">
        <f t="shared" si="9"/>
        <v>4.8851723657236574</v>
      </c>
    </row>
    <row r="96" spans="1:8" x14ac:dyDescent="0.25">
      <c r="A96" s="4" t="s">
        <v>21</v>
      </c>
      <c r="B96" s="28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10"/>
        <v>4.5430000000000001</v>
      </c>
      <c r="F96" s="24"/>
      <c r="G96" s="8">
        <f t="shared" si="11"/>
        <v>0.26222156621566217</v>
      </c>
      <c r="H96" s="7">
        <f t="shared" si="9"/>
        <v>4.8052215662156623</v>
      </c>
    </row>
    <row r="97" spans="1:8" x14ac:dyDescent="0.25">
      <c r="A97" s="4" t="s">
        <v>22</v>
      </c>
      <c r="B97" s="28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10"/>
        <v>4.6219999999999999</v>
      </c>
      <c r="F97" s="24"/>
      <c r="G97" s="8">
        <f t="shared" si="11"/>
        <v>0.26419737597375975</v>
      </c>
      <c r="H97" s="7">
        <f t="shared" si="9"/>
        <v>4.8861973759737598</v>
      </c>
    </row>
    <row r="98" spans="1:8" x14ac:dyDescent="0.25">
      <c r="A98" s="4" t="s">
        <v>23</v>
      </c>
      <c r="B98" s="28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10"/>
        <v>4.8390000000000004</v>
      </c>
      <c r="F98" s="24"/>
      <c r="G98" s="8">
        <f t="shared" si="11"/>
        <v>0.26962460024600249</v>
      </c>
      <c r="H98" s="7">
        <f t="shared" si="9"/>
        <v>5.108624600246003</v>
      </c>
    </row>
    <row r="99" spans="1:8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10"/>
        <v>4.9950000000000001</v>
      </c>
      <c r="F99" s="24"/>
      <c r="G99" s="8">
        <f t="shared" si="11"/>
        <v>0.27352619926199262</v>
      </c>
      <c r="H99" s="7">
        <f t="shared" si="9"/>
        <v>5.2685261992619932</v>
      </c>
    </row>
    <row r="100" spans="1:8" x14ac:dyDescent="0.25">
      <c r="A100" s="4" t="s">
        <v>13</v>
      </c>
      <c r="B100" s="28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10"/>
        <v>5.0209999999999999</v>
      </c>
      <c r="F100" s="24"/>
      <c r="G100" s="8">
        <f t="shared" si="11"/>
        <v>0.27417646576465765</v>
      </c>
      <c r="H100" s="7">
        <f t="shared" si="9"/>
        <v>5.2951764657646576</v>
      </c>
    </row>
    <row r="101" spans="1:8" x14ac:dyDescent="0.25">
      <c r="A101" s="4" t="s">
        <v>14</v>
      </c>
      <c r="B101" s="28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10"/>
        <v>4.883</v>
      </c>
      <c r="F101" s="24"/>
      <c r="G101" s="8">
        <f t="shared" si="11"/>
        <v>0.27072505125051255</v>
      </c>
      <c r="H101" s="7">
        <f t="shared" si="9"/>
        <v>5.1537250512505128</v>
      </c>
    </row>
    <row r="102" spans="1:8" x14ac:dyDescent="0.25">
      <c r="A102" s="4" t="s">
        <v>15</v>
      </c>
      <c r="B102" s="28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10"/>
        <v>4.71</v>
      </c>
      <c r="F102" s="24"/>
      <c r="G102" s="8">
        <f t="shared" si="11"/>
        <v>0.26639827798277982</v>
      </c>
      <c r="H102" s="7">
        <f t="shared" si="9"/>
        <v>4.9763982779827796</v>
      </c>
    </row>
    <row r="103" spans="1:8" x14ac:dyDescent="0.25">
      <c r="A103" s="4" t="s">
        <v>16</v>
      </c>
      <c r="B103" s="28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10"/>
        <v>4.7610000000000001</v>
      </c>
      <c r="F103" s="24"/>
      <c r="G103" s="8">
        <f t="shared" si="11"/>
        <v>0.26767380073800739</v>
      </c>
      <c r="H103" s="7">
        <f t="shared" si="9"/>
        <v>5.0286738007380078</v>
      </c>
    </row>
    <row r="104" spans="1:8" x14ac:dyDescent="0.25">
      <c r="A104" s="4" t="s">
        <v>17</v>
      </c>
      <c r="B104" s="28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10"/>
        <v>4.88</v>
      </c>
      <c r="F104" s="24"/>
      <c r="G104" s="8">
        <f t="shared" si="11"/>
        <v>0.27065002050020504</v>
      </c>
      <c r="H104" s="7">
        <f t="shared" si="9"/>
        <v>5.1506500205002048</v>
      </c>
    </row>
    <row r="105" spans="1:8" x14ac:dyDescent="0.25">
      <c r="A105" s="4" t="s">
        <v>18</v>
      </c>
      <c r="B105" s="28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10"/>
        <v>5.2729999999999997</v>
      </c>
      <c r="F105" s="24"/>
      <c r="G105" s="8">
        <f t="shared" si="11"/>
        <v>0.28047904879048791</v>
      </c>
      <c r="H105" s="7">
        <f t="shared" si="9"/>
        <v>5.5534790487904875</v>
      </c>
    </row>
    <row r="106" spans="1:8" x14ac:dyDescent="0.25">
      <c r="A106" s="4" t="s">
        <v>19</v>
      </c>
      <c r="B106" s="28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10"/>
        <v>5.3129999999999997</v>
      </c>
      <c r="F106" s="24"/>
      <c r="G106" s="8">
        <f t="shared" si="11"/>
        <v>0.28147945879458797</v>
      </c>
      <c r="H106" s="7">
        <f t="shared" si="9"/>
        <v>5.5944794587945879</v>
      </c>
    </row>
    <row r="107" spans="1:8" x14ac:dyDescent="0.25">
      <c r="A107" s="4" t="s">
        <v>20</v>
      </c>
      <c r="B107" s="28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10"/>
        <v>5.22</v>
      </c>
      <c r="F107" s="24"/>
      <c r="G107" s="8">
        <f t="shared" si="11"/>
        <v>0.27915350553505536</v>
      </c>
      <c r="H107" s="7">
        <f t="shared" si="9"/>
        <v>5.4991535055350553</v>
      </c>
    </row>
    <row r="108" spans="1:8" x14ac:dyDescent="0.25">
      <c r="A108" s="4" t="s">
        <v>21</v>
      </c>
      <c r="B108" s="28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10"/>
        <v>4.9770000000000003</v>
      </c>
      <c r="F108" s="24"/>
      <c r="G108" s="8">
        <f t="shared" si="11"/>
        <v>0.27307601476014765</v>
      </c>
      <c r="H108" s="7">
        <f t="shared" si="9"/>
        <v>5.2500760147601477</v>
      </c>
    </row>
    <row r="109" spans="1:8" x14ac:dyDescent="0.25">
      <c r="A109" s="4" t="s">
        <v>22</v>
      </c>
      <c r="B109" s="28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10"/>
        <v>5.0570000000000004</v>
      </c>
      <c r="F109" s="24"/>
      <c r="G109" s="8">
        <f t="shared" si="11"/>
        <v>0.27507683476834771</v>
      </c>
      <c r="H109" s="7">
        <f t="shared" si="9"/>
        <v>5.3320768347683485</v>
      </c>
    </row>
    <row r="110" spans="1:8" x14ac:dyDescent="0.25">
      <c r="A110" s="4" t="s">
        <v>23</v>
      </c>
      <c r="B110" s="28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10"/>
        <v>5.3090000000000002</v>
      </c>
      <c r="F110" s="24"/>
      <c r="G110" s="8">
        <f t="shared" si="11"/>
        <v>0.28137941779417797</v>
      </c>
      <c r="H110" s="7">
        <f t="shared" si="9"/>
        <v>5.5903794177941784</v>
      </c>
    </row>
    <row r="111" spans="1:8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10"/>
        <v>5.5049999999999999</v>
      </c>
      <c r="F111" s="24"/>
      <c r="G111" s="8">
        <f t="shared" si="11"/>
        <v>0.28628142681426816</v>
      </c>
      <c r="H111" s="7">
        <f t="shared" si="9"/>
        <v>5.7912814268142681</v>
      </c>
    </row>
    <row r="112" spans="1:8" x14ac:dyDescent="0.25">
      <c r="A112" s="4" t="s">
        <v>13</v>
      </c>
      <c r="B112" s="28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10"/>
        <v>5.5220000000000002</v>
      </c>
      <c r="F112" s="24"/>
      <c r="G112" s="8">
        <f t="shared" si="11"/>
        <v>0.28670660106601065</v>
      </c>
      <c r="H112" s="7">
        <f t="shared" si="9"/>
        <v>5.8087066010660111</v>
      </c>
    </row>
    <row r="113" spans="1:8" x14ac:dyDescent="0.25">
      <c r="A113" s="4" t="s">
        <v>14</v>
      </c>
      <c r="B113" s="28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10"/>
        <v>5.3440000000000003</v>
      </c>
      <c r="F113" s="24"/>
      <c r="G113" s="8">
        <f t="shared" si="11"/>
        <v>0.28225477654776554</v>
      </c>
      <c r="H113" s="7">
        <f t="shared" si="9"/>
        <v>5.626254776547766</v>
      </c>
    </row>
    <row r="114" spans="1:8" x14ac:dyDescent="0.25">
      <c r="A114" s="4" t="s">
        <v>15</v>
      </c>
      <c r="B114" s="28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10"/>
        <v>5.3049999999999997</v>
      </c>
      <c r="F114" s="24"/>
      <c r="G114" s="8">
        <f t="shared" si="11"/>
        <v>0.28127937679376797</v>
      </c>
      <c r="H114" s="7">
        <f t="shared" si="9"/>
        <v>5.586279376793768</v>
      </c>
    </row>
    <row r="115" spans="1:8" x14ac:dyDescent="0.25">
      <c r="A115" s="4" t="s">
        <v>16</v>
      </c>
      <c r="B115" s="28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10"/>
        <v>5.367</v>
      </c>
      <c r="F115" s="24"/>
      <c r="G115" s="8">
        <f t="shared" si="11"/>
        <v>0.28283001230012306</v>
      </c>
      <c r="H115" s="7">
        <f t="shared" si="9"/>
        <v>5.6498300123001233</v>
      </c>
    </row>
    <row r="116" spans="1:8" x14ac:dyDescent="0.25">
      <c r="A116" s="4" t="s">
        <v>17</v>
      </c>
      <c r="B116" s="28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10"/>
        <v>5.6449999999999996</v>
      </c>
      <c r="F116" s="24"/>
      <c r="G116" s="8">
        <f t="shared" si="11"/>
        <v>0.28978286182861829</v>
      </c>
      <c r="H116" s="7">
        <f t="shared" si="9"/>
        <v>5.9347828618286176</v>
      </c>
    </row>
    <row r="117" spans="1:8" x14ac:dyDescent="0.25">
      <c r="A117" s="4" t="s">
        <v>18</v>
      </c>
      <c r="B117" s="28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10"/>
        <v>5.6669999999999998</v>
      </c>
      <c r="F117" s="24"/>
      <c r="G117" s="8">
        <f t="shared" si="11"/>
        <v>0.29033308733087332</v>
      </c>
      <c r="H117" s="7">
        <f t="shared" si="9"/>
        <v>5.9573330873308734</v>
      </c>
    </row>
    <row r="118" spans="1:8" x14ac:dyDescent="0.25">
      <c r="A118" s="4" t="s">
        <v>19</v>
      </c>
      <c r="B118" s="28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10"/>
        <v>5.7069999999999999</v>
      </c>
      <c r="F118" s="24"/>
      <c r="G118" s="8">
        <f t="shared" si="11"/>
        <v>0.29133349733497338</v>
      </c>
      <c r="H118" s="7">
        <f t="shared" si="9"/>
        <v>5.9983334973349729</v>
      </c>
    </row>
    <row r="119" spans="1:8" x14ac:dyDescent="0.25">
      <c r="A119" s="4" t="s">
        <v>20</v>
      </c>
      <c r="B119" s="28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10"/>
        <v>5.72</v>
      </c>
      <c r="F119" s="24"/>
      <c r="G119" s="8">
        <f t="shared" si="11"/>
        <v>0.29165863058630587</v>
      </c>
      <c r="H119" s="7">
        <f t="shared" si="9"/>
        <v>6.0116586305863056</v>
      </c>
    </row>
    <row r="120" spans="1:8" x14ac:dyDescent="0.25">
      <c r="A120" s="4" t="s">
        <v>21</v>
      </c>
      <c r="B120" s="28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10"/>
        <v>5.6630000000000003</v>
      </c>
      <c r="F120" s="24"/>
      <c r="G120" s="8">
        <f t="shared" si="11"/>
        <v>0.29023304633046332</v>
      </c>
      <c r="H120" s="7">
        <f t="shared" si="9"/>
        <v>5.9532330463304639</v>
      </c>
    </row>
    <row r="121" spans="1:8" x14ac:dyDescent="0.25">
      <c r="A121" s="4" t="s">
        <v>22</v>
      </c>
      <c r="B121" s="28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10"/>
        <v>5.7220000000000004</v>
      </c>
      <c r="F121" s="24"/>
      <c r="G121" s="8">
        <f t="shared" si="11"/>
        <v>0.2917086510865109</v>
      </c>
      <c r="H121" s="7">
        <f t="shared" si="9"/>
        <v>6.0137086510865112</v>
      </c>
    </row>
    <row r="122" spans="1:8" x14ac:dyDescent="0.25">
      <c r="A122" s="4" t="s">
        <v>23</v>
      </c>
      <c r="B122" s="28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10"/>
        <v>6.0529999999999999</v>
      </c>
      <c r="F122" s="24"/>
      <c r="G122" s="8">
        <f t="shared" si="11"/>
        <v>0.29998704387043873</v>
      </c>
      <c r="H122" s="7">
        <f t="shared" si="9"/>
        <v>6.3529870438704386</v>
      </c>
    </row>
    <row r="123" spans="1:8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10"/>
        <v>6.2149999999999999</v>
      </c>
      <c r="F123" s="24"/>
      <c r="G123" s="8">
        <f t="shared" si="11"/>
        <v>0.30403870438704389</v>
      </c>
      <c r="H123" s="7">
        <f t="shared" si="9"/>
        <v>6.5190387043870439</v>
      </c>
    </row>
    <row r="124" spans="1:8" x14ac:dyDescent="0.25">
      <c r="A124" s="4" t="s">
        <v>13</v>
      </c>
      <c r="B124" s="28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10"/>
        <v>6.2460000000000004</v>
      </c>
      <c r="F124" s="24"/>
      <c r="G124" s="8">
        <f t="shared" si="11"/>
        <v>0.30481402214022146</v>
      </c>
      <c r="H124" s="7">
        <f t="shared" si="9"/>
        <v>6.550814022140222</v>
      </c>
    </row>
    <row r="125" spans="1:8" x14ac:dyDescent="0.25">
      <c r="A125" s="4" t="s">
        <v>14</v>
      </c>
      <c r="B125" s="28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10"/>
        <v>5.9020000000000001</v>
      </c>
      <c r="F125" s="24"/>
      <c r="G125" s="8">
        <f t="shared" si="11"/>
        <v>0.29621049610496109</v>
      </c>
      <c r="H125" s="7">
        <f t="shared" si="9"/>
        <v>6.1982104961049611</v>
      </c>
    </row>
    <row r="126" spans="1:8" x14ac:dyDescent="0.25">
      <c r="A126" s="4" t="s">
        <v>15</v>
      </c>
      <c r="B126" s="28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10"/>
        <v>5.9160000000000004</v>
      </c>
      <c r="F126" s="24"/>
      <c r="G126" s="8">
        <f t="shared" si="11"/>
        <v>0.29656063960639611</v>
      </c>
      <c r="H126" s="7">
        <f t="shared" si="9"/>
        <v>6.2125606396063962</v>
      </c>
    </row>
    <row r="127" spans="1:8" x14ac:dyDescent="0.25">
      <c r="A127" s="4" t="s">
        <v>16</v>
      </c>
      <c r="B127" s="28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si="10"/>
        <v>6.0259999999999998</v>
      </c>
      <c r="F127" s="24"/>
      <c r="G127" s="8">
        <f t="shared" si="11"/>
        <v>0.29931176711767116</v>
      </c>
      <c r="H127" s="7">
        <f t="shared" si="9"/>
        <v>6.3253117671176708</v>
      </c>
    </row>
    <row r="128" spans="1:8" x14ac:dyDescent="0.25">
      <c r="A128" s="4" t="s">
        <v>17</v>
      </c>
      <c r="B128" s="28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si="10"/>
        <v>6.2240000000000002</v>
      </c>
      <c r="F128" s="24"/>
      <c r="G128" s="8">
        <f t="shared" si="11"/>
        <v>0.30426379663796643</v>
      </c>
      <c r="H128" s="7">
        <f t="shared" si="9"/>
        <v>6.5282637966379671</v>
      </c>
    </row>
    <row r="129" spans="1:8" x14ac:dyDescent="0.25">
      <c r="A129" s="4" t="s">
        <v>18</v>
      </c>
      <c r="B129" s="28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10"/>
        <v>5.8929999999999998</v>
      </c>
      <c r="F129" s="24"/>
      <c r="G129" s="8">
        <f t="shared" si="11"/>
        <v>0.29598540385403854</v>
      </c>
      <c r="H129" s="7">
        <f t="shared" si="9"/>
        <v>6.1889854038540379</v>
      </c>
    </row>
    <row r="130" spans="1:8" x14ac:dyDescent="0.25">
      <c r="A130" s="4" t="s">
        <v>19</v>
      </c>
      <c r="B130" s="28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10"/>
        <v>5.9429999999999996</v>
      </c>
      <c r="F130" s="24"/>
      <c r="G130" s="8">
        <f t="shared" si="11"/>
        <v>0.29723591635916358</v>
      </c>
      <c r="H130" s="7">
        <f t="shared" si="9"/>
        <v>6.240235916359163</v>
      </c>
    </row>
    <row r="131" spans="1:8" x14ac:dyDescent="0.25">
      <c r="A131" s="4" t="s">
        <v>20</v>
      </c>
      <c r="B131" s="28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10"/>
        <v>6.0540000000000003</v>
      </c>
      <c r="F131" s="24"/>
      <c r="G131" s="8">
        <f t="shared" si="11"/>
        <v>0.30001205412054122</v>
      </c>
      <c r="H131" s="7">
        <f t="shared" si="9"/>
        <v>6.3540120541205418</v>
      </c>
    </row>
    <row r="132" spans="1:8" x14ac:dyDescent="0.25">
      <c r="A132" s="4" t="s">
        <v>21</v>
      </c>
      <c r="B132" s="28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10"/>
        <v>6.0270000000000001</v>
      </c>
      <c r="F132" s="24"/>
      <c r="G132" s="8">
        <f t="shared" si="11"/>
        <v>0.2993367773677737</v>
      </c>
      <c r="H132" s="7">
        <f t="shared" si="9"/>
        <v>6.3263367773677741</v>
      </c>
    </row>
    <row r="133" spans="1:8" x14ac:dyDescent="0.25">
      <c r="A133" s="4" t="s">
        <v>22</v>
      </c>
      <c r="B133" s="28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10"/>
        <v>5.9240000000000004</v>
      </c>
      <c r="F133" s="24"/>
      <c r="G133" s="8">
        <f t="shared" si="11"/>
        <v>0.29676072160721612</v>
      </c>
      <c r="H133" s="7">
        <f t="shared" si="9"/>
        <v>6.2207607216072169</v>
      </c>
    </row>
    <row r="134" spans="1:8" x14ac:dyDescent="0.25">
      <c r="A134" s="4" t="s">
        <v>23</v>
      </c>
      <c r="B134" s="28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10"/>
        <v>6.1929999999999996</v>
      </c>
      <c r="F134" s="24"/>
      <c r="G134" s="8">
        <f t="shared" si="11"/>
        <v>0.30348847888478886</v>
      </c>
      <c r="H134" s="7">
        <f t="shared" si="9"/>
        <v>6.4964884788847881</v>
      </c>
    </row>
    <row r="135" spans="1:8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10"/>
        <v>6.2549999999999999</v>
      </c>
      <c r="F135" s="24"/>
      <c r="G135" s="8">
        <f t="shared" si="11"/>
        <v>0.30503911439114395</v>
      </c>
      <c r="H135" s="7">
        <f t="shared" si="9"/>
        <v>6.5600391143911434</v>
      </c>
    </row>
    <row r="136" spans="1:8" x14ac:dyDescent="0.25">
      <c r="A136" s="4" t="s">
        <v>13</v>
      </c>
      <c r="B136" s="28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10"/>
        <v>6.2869999999999999</v>
      </c>
      <c r="F136" s="24"/>
      <c r="G136" s="8">
        <f t="shared" si="11"/>
        <v>0.30583944239442395</v>
      </c>
      <c r="H136" s="7">
        <f t="shared" si="9"/>
        <v>6.5928394423944239</v>
      </c>
    </row>
    <row r="137" spans="1:8" x14ac:dyDescent="0.25">
      <c r="A137" s="4" t="s">
        <v>14</v>
      </c>
      <c r="B137" s="28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10"/>
        <v>6.0739999999999998</v>
      </c>
      <c r="F137" s="24"/>
      <c r="G137" s="8">
        <f t="shared" si="11"/>
        <v>0.30051225912259127</v>
      </c>
      <c r="H137" s="7">
        <f t="shared" si="9"/>
        <v>6.3745122591225911</v>
      </c>
    </row>
    <row r="138" spans="1:8" x14ac:dyDescent="0.25">
      <c r="A138" s="4" t="s">
        <v>15</v>
      </c>
      <c r="B138" s="28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10"/>
        <v>6.02</v>
      </c>
      <c r="F138" s="24"/>
      <c r="G138" s="8">
        <f t="shared" si="11"/>
        <v>0.29916170561705618</v>
      </c>
      <c r="H138" s="7">
        <f t="shared" si="9"/>
        <v>6.3191617056170557</v>
      </c>
    </row>
    <row r="139" spans="1:8" x14ac:dyDescent="0.25">
      <c r="A139" s="4" t="s">
        <v>16</v>
      </c>
      <c r="B139" s="28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10"/>
        <v>6.093</v>
      </c>
      <c r="F139" s="24"/>
      <c r="G139" s="8">
        <f t="shared" si="11"/>
        <v>0.30098745387453874</v>
      </c>
      <c r="H139" s="7">
        <f t="shared" si="9"/>
        <v>6.3939874538745389</v>
      </c>
    </row>
    <row r="140" spans="1:8" x14ac:dyDescent="0.25">
      <c r="A140" s="4" t="s">
        <v>17</v>
      </c>
      <c r="B140" s="28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10"/>
        <v>6.2320000000000002</v>
      </c>
      <c r="F140" s="24"/>
      <c r="G140" s="8">
        <f t="shared" si="11"/>
        <v>0.30446387863878643</v>
      </c>
      <c r="H140" s="7">
        <f t="shared" si="9"/>
        <v>6.536463878638787</v>
      </c>
    </row>
    <row r="141" spans="1:8" x14ac:dyDescent="0.25">
      <c r="A141" s="4" t="s">
        <v>18</v>
      </c>
      <c r="B141" s="28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10"/>
        <v>6.7039999999999997</v>
      </c>
      <c r="F141" s="24"/>
      <c r="G141" s="8">
        <f t="shared" si="11"/>
        <v>0.31626871668716688</v>
      </c>
      <c r="H141" s="7">
        <f t="shared" ref="H141:H181" si="12">+E141+G141</f>
        <v>7.0202687166871662</v>
      </c>
    </row>
    <row r="142" spans="1:8" x14ac:dyDescent="0.25">
      <c r="A142" s="4" t="s">
        <v>19</v>
      </c>
      <c r="B142" s="28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ref="E142:E181" si="13">ROUND(C142+D142,3)</f>
        <v>6.7610000000000001</v>
      </c>
      <c r="F142" s="24"/>
      <c r="G142" s="8">
        <f t="shared" ref="G142:G181" si="14">(E142/$L$6)*$L$5+($L$7*$L$8^(B142-$L$4))</f>
        <v>0.31769430094300943</v>
      </c>
      <c r="H142" s="7">
        <f t="shared" si="12"/>
        <v>7.0786943009430097</v>
      </c>
    </row>
    <row r="143" spans="1:8" x14ac:dyDescent="0.25">
      <c r="A143" s="4" t="s">
        <v>20</v>
      </c>
      <c r="B143" s="28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13"/>
        <v>6.6070000000000002</v>
      </c>
      <c r="F143" s="24"/>
      <c r="G143" s="8">
        <f t="shared" si="14"/>
        <v>0.31384272242722433</v>
      </c>
      <c r="H143" s="7">
        <f t="shared" si="12"/>
        <v>6.9208427224272242</v>
      </c>
    </row>
    <row r="144" spans="1:8" x14ac:dyDescent="0.25">
      <c r="A144" s="4" t="s">
        <v>21</v>
      </c>
      <c r="B144" s="28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13"/>
        <v>6.3070000000000004</v>
      </c>
      <c r="F144" s="24"/>
      <c r="G144" s="8">
        <f t="shared" si="14"/>
        <v>0.30633964739647401</v>
      </c>
      <c r="H144" s="7">
        <f t="shared" si="12"/>
        <v>6.6133396473964741</v>
      </c>
    </row>
    <row r="145" spans="1:8" x14ac:dyDescent="0.25">
      <c r="A145" s="4" t="s">
        <v>22</v>
      </c>
      <c r="B145" s="28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13"/>
        <v>6.1959999999999997</v>
      </c>
      <c r="F145" s="24"/>
      <c r="G145" s="8">
        <f t="shared" si="14"/>
        <v>0.30356350963509637</v>
      </c>
      <c r="H145" s="7">
        <f t="shared" si="12"/>
        <v>6.4995635096350961</v>
      </c>
    </row>
    <row r="146" spans="1:8" x14ac:dyDescent="0.25">
      <c r="A146" s="4" t="s">
        <v>23</v>
      </c>
      <c r="B146" s="28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13"/>
        <v>6.5030000000000001</v>
      </c>
      <c r="F146" s="24"/>
      <c r="G146" s="8">
        <f t="shared" si="14"/>
        <v>0.31124165641656421</v>
      </c>
      <c r="H146" s="7">
        <f t="shared" si="12"/>
        <v>6.8142416564165647</v>
      </c>
    </row>
    <row r="147" spans="1:8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si="13"/>
        <v>6.6719999999999997</v>
      </c>
      <c r="F147" s="24"/>
      <c r="G147" s="8">
        <f t="shared" si="14"/>
        <v>0.31546838868388682</v>
      </c>
      <c r="H147" s="7">
        <f t="shared" si="12"/>
        <v>6.9874683886838866</v>
      </c>
    </row>
    <row r="148" spans="1:8" x14ac:dyDescent="0.25">
      <c r="A148" s="4" t="s">
        <v>13</v>
      </c>
      <c r="B148" s="28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13"/>
        <v>6.7080000000000002</v>
      </c>
      <c r="F148" s="24"/>
      <c r="G148" s="8">
        <f t="shared" si="14"/>
        <v>0.31636875768757688</v>
      </c>
      <c r="H148" s="7">
        <f t="shared" si="12"/>
        <v>7.0243687576875775</v>
      </c>
    </row>
    <row r="149" spans="1:8" x14ac:dyDescent="0.25">
      <c r="A149" s="4" t="s">
        <v>14</v>
      </c>
      <c r="B149" s="28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13"/>
        <v>6.5039999999999996</v>
      </c>
      <c r="F149" s="24"/>
      <c r="G149" s="8">
        <f t="shared" si="14"/>
        <v>0.31126666666666669</v>
      </c>
      <c r="H149" s="7">
        <f t="shared" si="12"/>
        <v>6.8152666666666661</v>
      </c>
    </row>
    <row r="150" spans="1:8" x14ac:dyDescent="0.25">
      <c r="A150" s="4" t="s">
        <v>15</v>
      </c>
      <c r="B150" s="28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13"/>
        <v>6.431</v>
      </c>
      <c r="F150" s="24"/>
      <c r="G150" s="8">
        <f t="shared" si="14"/>
        <v>0.30944091840918408</v>
      </c>
      <c r="H150" s="7">
        <f t="shared" si="12"/>
        <v>6.7404409184091838</v>
      </c>
    </row>
    <row r="151" spans="1:8" x14ac:dyDescent="0.25">
      <c r="A151" s="4" t="s">
        <v>16</v>
      </c>
      <c r="B151" s="28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13"/>
        <v>6.5250000000000004</v>
      </c>
      <c r="F151" s="24"/>
      <c r="G151" s="8">
        <f t="shared" si="14"/>
        <v>0.31179188191881924</v>
      </c>
      <c r="H151" s="7">
        <f t="shared" si="12"/>
        <v>6.8367918819188196</v>
      </c>
    </row>
    <row r="152" spans="1:8" x14ac:dyDescent="0.25">
      <c r="A152" s="4" t="s">
        <v>17</v>
      </c>
      <c r="B152" s="28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13"/>
        <v>6.64</v>
      </c>
      <c r="F152" s="24"/>
      <c r="G152" s="8">
        <f t="shared" si="14"/>
        <v>0.31466806068060682</v>
      </c>
      <c r="H152" s="7">
        <f t="shared" si="12"/>
        <v>6.9546680606806062</v>
      </c>
    </row>
    <row r="153" spans="1:8" x14ac:dyDescent="0.25">
      <c r="A153" s="4" t="s">
        <v>18</v>
      </c>
      <c r="B153" s="28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13"/>
        <v>7.117</v>
      </c>
      <c r="F153" s="24"/>
      <c r="G153" s="8">
        <f t="shared" si="14"/>
        <v>0.32659794997949981</v>
      </c>
      <c r="H153" s="7">
        <f t="shared" si="12"/>
        <v>7.4435979499795</v>
      </c>
    </row>
    <row r="154" spans="1:8" x14ac:dyDescent="0.25">
      <c r="A154" s="4" t="s">
        <v>19</v>
      </c>
      <c r="B154" s="28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13"/>
        <v>7.21</v>
      </c>
      <c r="F154" s="24"/>
      <c r="G154" s="8">
        <f t="shared" si="14"/>
        <v>0.32892390323903242</v>
      </c>
      <c r="H154" s="7">
        <f t="shared" si="12"/>
        <v>7.5389239032390325</v>
      </c>
    </row>
    <row r="155" spans="1:8" x14ac:dyDescent="0.25">
      <c r="A155" s="4" t="s">
        <v>20</v>
      </c>
      <c r="B155" s="28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13"/>
        <v>7.0259999999999998</v>
      </c>
      <c r="F155" s="24"/>
      <c r="G155" s="8">
        <f t="shared" si="14"/>
        <v>0.32432201722017223</v>
      </c>
      <c r="H155" s="7">
        <f t="shared" si="12"/>
        <v>7.3503220172201722</v>
      </c>
    </row>
    <row r="156" spans="1:8" x14ac:dyDescent="0.25">
      <c r="A156" s="4" t="s">
        <v>21</v>
      </c>
      <c r="B156" s="28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13"/>
        <v>6.806</v>
      </c>
      <c r="F156" s="24"/>
      <c r="G156" s="8">
        <f t="shared" si="14"/>
        <v>0.31881976219762198</v>
      </c>
      <c r="H156" s="7">
        <f t="shared" si="12"/>
        <v>7.1248197621976219</v>
      </c>
    </row>
    <row r="157" spans="1:8" x14ac:dyDescent="0.25">
      <c r="A157" s="4" t="s">
        <v>22</v>
      </c>
      <c r="B157" s="28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13"/>
        <v>6.8840000000000003</v>
      </c>
      <c r="F157" s="24"/>
      <c r="G157" s="8">
        <f t="shared" si="14"/>
        <v>0.32077056170561707</v>
      </c>
      <c r="H157" s="7">
        <f t="shared" si="12"/>
        <v>7.204770561705617</v>
      </c>
    </row>
    <row r="158" spans="1:8" x14ac:dyDescent="0.25">
      <c r="A158" s="4" t="s">
        <v>23</v>
      </c>
      <c r="B158" s="28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13"/>
        <v>7.1349999999999998</v>
      </c>
      <c r="F158" s="24"/>
      <c r="G158" s="8">
        <f t="shared" si="14"/>
        <v>0.32704813448134484</v>
      </c>
      <c r="H158" s="7">
        <f t="shared" si="12"/>
        <v>7.4620481344813445</v>
      </c>
    </row>
    <row r="159" spans="1:8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13"/>
        <v>7.1550000000000002</v>
      </c>
      <c r="F159" s="24"/>
      <c r="G159" s="8">
        <f t="shared" si="14"/>
        <v>0.32754833948339485</v>
      </c>
      <c r="H159" s="7">
        <f t="shared" si="12"/>
        <v>7.4825483394833947</v>
      </c>
    </row>
    <row r="160" spans="1:8" x14ac:dyDescent="0.25">
      <c r="A160" s="4" t="s">
        <v>13</v>
      </c>
      <c r="B160" s="28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13"/>
        <v>7.165</v>
      </c>
      <c r="F160" s="24"/>
      <c r="G160" s="8">
        <f t="shared" si="14"/>
        <v>0.32779844198441987</v>
      </c>
      <c r="H160" s="7">
        <f t="shared" si="12"/>
        <v>7.4927984419844202</v>
      </c>
    </row>
    <row r="161" spans="1:8" x14ac:dyDescent="0.25">
      <c r="A161" s="4" t="s">
        <v>14</v>
      </c>
      <c r="B161" s="28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13"/>
        <v>7.109</v>
      </c>
      <c r="F161" s="24"/>
      <c r="G161" s="8">
        <f t="shared" si="14"/>
        <v>0.32639786797867981</v>
      </c>
      <c r="H161" s="7">
        <f t="shared" si="12"/>
        <v>7.4353978679786801</v>
      </c>
    </row>
    <row r="162" spans="1:8" x14ac:dyDescent="0.25">
      <c r="A162" s="4" t="s">
        <v>15</v>
      </c>
      <c r="B162" s="28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13"/>
        <v>6.8689999999999998</v>
      </c>
      <c r="F162" s="24"/>
      <c r="G162" s="8">
        <f t="shared" si="14"/>
        <v>0.32039540795407956</v>
      </c>
      <c r="H162" s="7">
        <f t="shared" si="12"/>
        <v>7.1893954079540796</v>
      </c>
    </row>
    <row r="163" spans="1:8" x14ac:dyDescent="0.25">
      <c r="A163" s="4" t="s">
        <v>16</v>
      </c>
      <c r="B163" s="28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13"/>
        <v>6.9489999999999998</v>
      </c>
      <c r="F163" s="24"/>
      <c r="G163" s="8">
        <f t="shared" si="14"/>
        <v>0.32239622796227962</v>
      </c>
      <c r="H163" s="7">
        <f t="shared" si="12"/>
        <v>7.2713962279622795</v>
      </c>
    </row>
    <row r="164" spans="1:8" x14ac:dyDescent="0.25">
      <c r="A164" s="4" t="s">
        <v>17</v>
      </c>
      <c r="B164" s="28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13"/>
        <v>7.0190000000000001</v>
      </c>
      <c r="F164" s="24"/>
      <c r="G164" s="8">
        <f t="shared" si="14"/>
        <v>0.32414694546945472</v>
      </c>
      <c r="H164" s="7">
        <f t="shared" si="12"/>
        <v>7.3431469454694547</v>
      </c>
    </row>
    <row r="165" spans="1:8" x14ac:dyDescent="0.25">
      <c r="A165" s="4" t="s">
        <v>18</v>
      </c>
      <c r="B165" s="28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13"/>
        <v>7.2539999999999996</v>
      </c>
      <c r="F165" s="24"/>
      <c r="G165" s="8">
        <f t="shared" si="14"/>
        <v>0.33002435424354243</v>
      </c>
      <c r="H165" s="7">
        <f t="shared" si="12"/>
        <v>7.5840243542435424</v>
      </c>
    </row>
    <row r="166" spans="1:8" x14ac:dyDescent="0.25">
      <c r="A166" s="4" t="s">
        <v>19</v>
      </c>
      <c r="B166" s="28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13"/>
        <v>7.3380000000000001</v>
      </c>
      <c r="F166" s="24"/>
      <c r="G166" s="8">
        <f t="shared" si="14"/>
        <v>0.33212521525215255</v>
      </c>
      <c r="H166" s="7">
        <f t="shared" si="12"/>
        <v>7.6701252152521526</v>
      </c>
    </row>
    <row r="167" spans="1:8" x14ac:dyDescent="0.25">
      <c r="A167" s="4" t="s">
        <v>20</v>
      </c>
      <c r="B167" s="28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13"/>
        <v>7.1660000000000004</v>
      </c>
      <c r="F167" s="24"/>
      <c r="G167" s="8">
        <f t="shared" si="14"/>
        <v>0.32782345223452236</v>
      </c>
      <c r="H167" s="7">
        <f t="shared" si="12"/>
        <v>7.4938234522345226</v>
      </c>
    </row>
    <row r="168" spans="1:8" x14ac:dyDescent="0.25">
      <c r="A168" s="4" t="s">
        <v>21</v>
      </c>
      <c r="B168" s="28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13"/>
        <v>7.117</v>
      </c>
      <c r="F168" s="24"/>
      <c r="G168" s="8">
        <f t="shared" si="14"/>
        <v>0.32659794997949981</v>
      </c>
      <c r="H168" s="7">
        <f t="shared" si="12"/>
        <v>7.4435979499795</v>
      </c>
    </row>
    <row r="169" spans="1:8" x14ac:dyDescent="0.25">
      <c r="A169" s="4" t="s">
        <v>22</v>
      </c>
      <c r="B169" s="28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13"/>
        <v>7.2469999999999999</v>
      </c>
      <c r="F169" s="24"/>
      <c r="G169" s="8">
        <f t="shared" si="14"/>
        <v>0.32984928249282497</v>
      </c>
      <c r="H169" s="7">
        <f t="shared" si="12"/>
        <v>7.5768492824928249</v>
      </c>
    </row>
    <row r="170" spans="1:8" x14ac:dyDescent="0.25">
      <c r="A170" s="4" t="s">
        <v>23</v>
      </c>
      <c r="B170" s="28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13"/>
        <v>7.2830000000000004</v>
      </c>
      <c r="F170" s="24"/>
      <c r="G170" s="8">
        <f t="shared" si="14"/>
        <v>0.33074965149651497</v>
      </c>
      <c r="H170" s="7">
        <f t="shared" si="12"/>
        <v>7.6137496514965157</v>
      </c>
    </row>
    <row r="171" spans="1:8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13"/>
        <v>6.9379999999999997</v>
      </c>
      <c r="F171" s="24"/>
      <c r="G171" s="8">
        <f t="shared" si="14"/>
        <v>0.32212111521115211</v>
      </c>
      <c r="H171" s="7">
        <f t="shared" si="12"/>
        <v>7.2601211152111516</v>
      </c>
    </row>
    <row r="172" spans="1:8" x14ac:dyDescent="0.25">
      <c r="A172" s="4" t="s">
        <v>13</v>
      </c>
      <c r="B172" s="28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13"/>
        <v>6.9829999999999997</v>
      </c>
      <c r="F172" s="24"/>
      <c r="G172" s="8">
        <f t="shared" si="14"/>
        <v>0.32324657646576466</v>
      </c>
      <c r="H172" s="7">
        <f t="shared" si="12"/>
        <v>7.3062465764657647</v>
      </c>
    </row>
    <row r="173" spans="1:8" x14ac:dyDescent="0.25">
      <c r="A173" s="4" t="s">
        <v>14</v>
      </c>
      <c r="B173" s="28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13"/>
        <v>6.8460000000000001</v>
      </c>
      <c r="F173" s="24"/>
      <c r="G173" s="8">
        <f t="shared" si="14"/>
        <v>0.31982017220172204</v>
      </c>
      <c r="H173" s="7">
        <f t="shared" si="12"/>
        <v>7.1658201722017223</v>
      </c>
    </row>
    <row r="174" spans="1:8" x14ac:dyDescent="0.25">
      <c r="A174" s="4" t="s">
        <v>15</v>
      </c>
      <c r="B174" s="28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13"/>
        <v>6.8390000000000004</v>
      </c>
      <c r="F174" s="24"/>
      <c r="G174" s="8">
        <f t="shared" si="14"/>
        <v>0.31964510045100453</v>
      </c>
      <c r="H174" s="7">
        <f t="shared" si="12"/>
        <v>7.1586451004510048</v>
      </c>
    </row>
    <row r="175" spans="1:8" x14ac:dyDescent="0.25">
      <c r="A175" s="4" t="s">
        <v>16</v>
      </c>
      <c r="B175" s="28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13"/>
        <v>6.899</v>
      </c>
      <c r="F175" s="24"/>
      <c r="G175" s="8">
        <f t="shared" si="14"/>
        <v>0.32114571545715459</v>
      </c>
      <c r="H175" s="7">
        <f t="shared" si="12"/>
        <v>7.2201457154571544</v>
      </c>
    </row>
    <row r="176" spans="1:8" x14ac:dyDescent="0.25">
      <c r="A176" s="4" t="s">
        <v>17</v>
      </c>
      <c r="B176" s="28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13"/>
        <v>6.9950000000000001</v>
      </c>
      <c r="F176" s="24"/>
      <c r="G176" s="8">
        <f t="shared" si="14"/>
        <v>0.32354669946699466</v>
      </c>
      <c r="H176" s="7">
        <f t="shared" si="12"/>
        <v>7.318546699466995</v>
      </c>
    </row>
    <row r="177" spans="1:8" x14ac:dyDescent="0.25">
      <c r="A177" s="4" t="s">
        <v>18</v>
      </c>
      <c r="B177" s="28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13"/>
        <v>7.2460000000000004</v>
      </c>
      <c r="F177" s="24"/>
      <c r="G177" s="8">
        <f t="shared" si="14"/>
        <v>0.32982427224272248</v>
      </c>
      <c r="H177" s="7">
        <f t="shared" si="12"/>
        <v>7.5758242722427234</v>
      </c>
    </row>
    <row r="178" spans="1:8" x14ac:dyDescent="0.25">
      <c r="A178" s="4" t="s">
        <v>19</v>
      </c>
      <c r="B178" s="28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13"/>
        <v>7.3159999999999998</v>
      </c>
      <c r="F178" s="24"/>
      <c r="G178" s="8">
        <f t="shared" si="14"/>
        <v>0.33157498974989752</v>
      </c>
      <c r="H178" s="7">
        <f t="shared" si="12"/>
        <v>7.6475749897498977</v>
      </c>
    </row>
    <row r="179" spans="1:8" x14ac:dyDescent="0.25">
      <c r="A179" s="4" t="s">
        <v>20</v>
      </c>
      <c r="B179" s="28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13"/>
        <v>7.1630000000000003</v>
      </c>
      <c r="F179" s="24"/>
      <c r="G179" s="8">
        <f t="shared" si="14"/>
        <v>0.32774842148421485</v>
      </c>
      <c r="H179" s="7">
        <f t="shared" si="12"/>
        <v>7.4907484214842155</v>
      </c>
    </row>
    <row r="180" spans="1:8" x14ac:dyDescent="0.25">
      <c r="A180" s="4" t="s">
        <v>21</v>
      </c>
      <c r="B180" s="28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13"/>
        <v>7.0819999999999999</v>
      </c>
      <c r="F180" s="24"/>
      <c r="G180" s="8">
        <f t="shared" si="14"/>
        <v>0.32572259122591229</v>
      </c>
      <c r="H180" s="7">
        <f t="shared" si="12"/>
        <v>7.4077225912259124</v>
      </c>
    </row>
    <row r="181" spans="1:8" x14ac:dyDescent="0.25">
      <c r="A181" s="4" t="s">
        <v>22</v>
      </c>
      <c r="B181" s="28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13"/>
        <v>7.2679999999999998</v>
      </c>
      <c r="F181" s="24"/>
      <c r="G181" s="8">
        <f t="shared" si="14"/>
        <v>0.33037449774497746</v>
      </c>
      <c r="H181" s="7">
        <f t="shared" si="12"/>
        <v>7.5983744977449774</v>
      </c>
    </row>
    <row r="182" spans="1:8" x14ac:dyDescent="0.25">
      <c r="A182" s="4" t="s">
        <v>23</v>
      </c>
      <c r="B182" s="28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>ROUND(C182+D182,3)</f>
        <v>7.5369999999999999</v>
      </c>
      <c r="F182" s="24"/>
      <c r="G182" s="8">
        <f>(E182/$L$6)*$L$5+($L$7*$L$8^(B182-$L$4))</f>
        <v>0.33710225502255026</v>
      </c>
      <c r="H182" s="7">
        <f>+E182+G182</f>
        <v>7.8741022550225503</v>
      </c>
    </row>
    <row r="183" spans="1:8" x14ac:dyDescent="0.25">
      <c r="A183" s="4" t="s">
        <v>24</v>
      </c>
      <c r="B183" s="28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 t="shared" ref="E183:E242" si="15">ROUND(C183+D183,3)</f>
        <v>7.7690000000000001</v>
      </c>
      <c r="F183" s="24"/>
      <c r="G183" s="8">
        <f t="shared" ref="G183:G242" si="16">(E183/$L$6)*$L$5+($L$7*$L$8^(B183-$L$4))</f>
        <v>0.34290463304633045</v>
      </c>
      <c r="H183" s="7">
        <f t="shared" ref="H183:H242" si="17">+E183+G183</f>
        <v>8.1119046330463309</v>
      </c>
    </row>
    <row r="184" spans="1:8" x14ac:dyDescent="0.25">
      <c r="A184" s="4" t="s">
        <v>13</v>
      </c>
      <c r="B184" s="28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si="15"/>
        <v>7.5220000000000002</v>
      </c>
      <c r="F184" s="24"/>
      <c r="G184" s="8">
        <f t="shared" si="16"/>
        <v>0.33672710127101274</v>
      </c>
      <c r="H184" s="7">
        <f t="shared" si="17"/>
        <v>7.8587271012710129</v>
      </c>
    </row>
    <row r="185" spans="1:8" x14ac:dyDescent="0.25">
      <c r="A185" s="4" t="s">
        <v>14</v>
      </c>
      <c r="B185" s="28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5"/>
        <v>7.2439999999999998</v>
      </c>
      <c r="F185" s="24"/>
      <c r="G185" s="8">
        <f t="shared" si="16"/>
        <v>0.3297742517425174</v>
      </c>
      <c r="H185" s="7">
        <f t="shared" si="17"/>
        <v>7.5737742517425168</v>
      </c>
    </row>
    <row r="186" spans="1:8" x14ac:dyDescent="0.25">
      <c r="A186" s="4" t="s">
        <v>15</v>
      </c>
      <c r="B186" s="28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5"/>
        <v>7.1740000000000004</v>
      </c>
      <c r="F186" s="24"/>
      <c r="G186" s="8">
        <f t="shared" si="16"/>
        <v>0.32802353423534236</v>
      </c>
      <c r="H186" s="7">
        <f t="shared" si="17"/>
        <v>7.5020235342353425</v>
      </c>
    </row>
    <row r="187" spans="1:8" x14ac:dyDescent="0.25">
      <c r="A187" s="4" t="s">
        <v>16</v>
      </c>
      <c r="B187" s="28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5"/>
        <v>7.25</v>
      </c>
      <c r="F187" s="24"/>
      <c r="G187" s="8">
        <f t="shared" si="16"/>
        <v>0.32992431324313243</v>
      </c>
      <c r="H187" s="7">
        <f t="shared" si="17"/>
        <v>7.5799243132431329</v>
      </c>
    </row>
    <row r="188" spans="1:8" x14ac:dyDescent="0.25">
      <c r="A188" s="4" t="s">
        <v>17</v>
      </c>
      <c r="B188" s="28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5"/>
        <v>7.343</v>
      </c>
      <c r="F188" s="24"/>
      <c r="G188" s="8">
        <f t="shared" si="16"/>
        <v>0.33225026650266504</v>
      </c>
      <c r="H188" s="7">
        <f t="shared" si="17"/>
        <v>7.6752502665026654</v>
      </c>
    </row>
    <row r="189" spans="1:8" x14ac:dyDescent="0.25">
      <c r="A189" s="4" t="s">
        <v>18</v>
      </c>
      <c r="B189" s="28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5"/>
        <v>7.7320000000000002</v>
      </c>
      <c r="F189" s="24"/>
      <c r="G189" s="8">
        <f t="shared" si="16"/>
        <v>0.34197925379253791</v>
      </c>
      <c r="H189" s="7">
        <f t="shared" si="17"/>
        <v>8.0739792537925386</v>
      </c>
    </row>
    <row r="190" spans="1:8" x14ac:dyDescent="0.25">
      <c r="A190" s="4" t="s">
        <v>19</v>
      </c>
      <c r="B190" s="28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5"/>
        <v>7.8090000000000002</v>
      </c>
      <c r="F190" s="24"/>
      <c r="G190" s="8">
        <f t="shared" si="16"/>
        <v>0.34390504305043057</v>
      </c>
      <c r="H190" s="7">
        <f t="shared" si="17"/>
        <v>8.1529050430504313</v>
      </c>
    </row>
    <row r="191" spans="1:8" x14ac:dyDescent="0.25">
      <c r="A191" s="4" t="s">
        <v>20</v>
      </c>
      <c r="B191" s="28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5"/>
        <v>7.5949999999999998</v>
      </c>
      <c r="F191" s="24"/>
      <c r="G191" s="8">
        <f t="shared" si="16"/>
        <v>0.33855284952849529</v>
      </c>
      <c r="H191" s="7">
        <f t="shared" si="17"/>
        <v>7.9335528495284953</v>
      </c>
    </row>
    <row r="192" spans="1:8" x14ac:dyDescent="0.25">
      <c r="A192" s="4" t="s">
        <v>21</v>
      </c>
      <c r="B192" s="28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5"/>
        <v>7.3840000000000003</v>
      </c>
      <c r="F192" s="24"/>
      <c r="G192" s="8">
        <f t="shared" si="16"/>
        <v>0.33327568675686758</v>
      </c>
      <c r="H192" s="7">
        <f t="shared" si="17"/>
        <v>7.7172756867568681</v>
      </c>
    </row>
    <row r="193" spans="1:8" x14ac:dyDescent="0.25">
      <c r="A193" s="4" t="s">
        <v>22</v>
      </c>
      <c r="B193" s="28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5"/>
        <v>7.6859999999999999</v>
      </c>
      <c r="F193" s="24"/>
      <c r="G193" s="8">
        <f t="shared" si="16"/>
        <v>0.34082878228782287</v>
      </c>
      <c r="H193" s="7">
        <f t="shared" si="17"/>
        <v>8.0268287822878222</v>
      </c>
    </row>
    <row r="194" spans="1:8" x14ac:dyDescent="0.25">
      <c r="A194" s="4" t="s">
        <v>23</v>
      </c>
      <c r="B194" s="28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5"/>
        <v>7.9770000000000003</v>
      </c>
      <c r="F194" s="24"/>
      <c r="G194" s="8">
        <f t="shared" si="16"/>
        <v>0.3481067650676507</v>
      </c>
      <c r="H194" s="7">
        <f t="shared" si="17"/>
        <v>8.3251067650676518</v>
      </c>
    </row>
    <row r="195" spans="1:8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5"/>
        <v>8.1259999999999994</v>
      </c>
      <c r="F195" s="24"/>
      <c r="G195" s="8">
        <f t="shared" si="16"/>
        <v>0.35183329233292338</v>
      </c>
      <c r="H195" s="7">
        <f t="shared" si="17"/>
        <v>8.4778332923329227</v>
      </c>
    </row>
    <row r="196" spans="1:8" x14ac:dyDescent="0.25">
      <c r="A196" s="4" t="s">
        <v>13</v>
      </c>
      <c r="B196" s="28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5"/>
        <v>8.1460000000000008</v>
      </c>
      <c r="F196" s="24"/>
      <c r="G196" s="8">
        <f t="shared" si="16"/>
        <v>0.35233349733497338</v>
      </c>
      <c r="H196" s="7">
        <f t="shared" si="17"/>
        <v>8.4983334973349738</v>
      </c>
    </row>
    <row r="197" spans="1:8" x14ac:dyDescent="0.25">
      <c r="A197" s="4" t="s">
        <v>14</v>
      </c>
      <c r="B197" s="28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5"/>
        <v>7.8529999999999998</v>
      </c>
      <c r="F197" s="24"/>
      <c r="G197" s="8">
        <f t="shared" si="16"/>
        <v>0.34500549405494052</v>
      </c>
      <c r="H197" s="7">
        <f t="shared" si="17"/>
        <v>8.1980054940549394</v>
      </c>
    </row>
    <row r="198" spans="1:8" x14ac:dyDescent="0.25">
      <c r="A198" s="4" t="s">
        <v>15</v>
      </c>
      <c r="B198" s="28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5"/>
        <v>7.5049999999999999</v>
      </c>
      <c r="F198" s="24"/>
      <c r="G198" s="8">
        <f t="shared" si="16"/>
        <v>0.3363019270192702</v>
      </c>
      <c r="H198" s="7">
        <f t="shared" si="17"/>
        <v>7.8413019270192699</v>
      </c>
    </row>
    <row r="199" spans="1:8" x14ac:dyDescent="0.25">
      <c r="A199" s="4" t="s">
        <v>16</v>
      </c>
      <c r="B199" s="28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5"/>
        <v>7.5739999999999998</v>
      </c>
      <c r="F199" s="24"/>
      <c r="G199" s="8">
        <f t="shared" si="16"/>
        <v>0.33802763427634275</v>
      </c>
      <c r="H199" s="7">
        <f t="shared" si="17"/>
        <v>7.9120276342763427</v>
      </c>
    </row>
    <row r="200" spans="1:8" x14ac:dyDescent="0.25">
      <c r="A200" s="4" t="s">
        <v>17</v>
      </c>
      <c r="B200" s="28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5"/>
        <v>7.6669999999999998</v>
      </c>
      <c r="F200" s="24"/>
      <c r="G200" s="8">
        <f t="shared" si="16"/>
        <v>0.34035358753587541</v>
      </c>
      <c r="H200" s="7">
        <f t="shared" si="17"/>
        <v>8.0073535875358743</v>
      </c>
    </row>
    <row r="201" spans="1:8" x14ac:dyDescent="0.25">
      <c r="A201" s="4" t="s">
        <v>18</v>
      </c>
      <c r="B201" s="28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5"/>
        <v>8.0980000000000008</v>
      </c>
      <c r="F201" s="24"/>
      <c r="G201" s="8">
        <f t="shared" si="16"/>
        <v>0.35113300533005332</v>
      </c>
      <c r="H201" s="7">
        <f t="shared" si="17"/>
        <v>8.4491330053300544</v>
      </c>
    </row>
    <row r="202" spans="1:8" x14ac:dyDescent="0.25">
      <c r="A202" s="4" t="s">
        <v>19</v>
      </c>
      <c r="B202" s="28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5"/>
        <v>8.1649999999999991</v>
      </c>
      <c r="F202" s="24"/>
      <c r="G202" s="8">
        <f t="shared" si="16"/>
        <v>0.35280869208692089</v>
      </c>
      <c r="H202" s="7">
        <f t="shared" si="17"/>
        <v>8.5178086920869198</v>
      </c>
    </row>
    <row r="203" spans="1:8" x14ac:dyDescent="0.25">
      <c r="A203" s="4" t="s">
        <v>20</v>
      </c>
      <c r="B203" s="28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5"/>
        <v>7.9589999999999996</v>
      </c>
      <c r="F203" s="24"/>
      <c r="G203" s="8">
        <f t="shared" si="16"/>
        <v>0.34765658056580567</v>
      </c>
      <c r="H203" s="7">
        <f t="shared" si="17"/>
        <v>8.3066565805658055</v>
      </c>
    </row>
    <row r="204" spans="1:8" x14ac:dyDescent="0.25">
      <c r="A204" s="4" t="s">
        <v>21</v>
      </c>
      <c r="B204" s="28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5"/>
        <v>7.73</v>
      </c>
      <c r="F204" s="24"/>
      <c r="G204" s="8">
        <f t="shared" si="16"/>
        <v>0.34192923329233293</v>
      </c>
      <c r="H204" s="7">
        <f t="shared" si="17"/>
        <v>8.0719292332923338</v>
      </c>
    </row>
    <row r="205" spans="1:8" x14ac:dyDescent="0.25">
      <c r="A205" s="4" t="s">
        <v>22</v>
      </c>
      <c r="B205" s="28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5"/>
        <v>7.7809999999999997</v>
      </c>
      <c r="F205" s="24"/>
      <c r="G205" s="8">
        <f t="shared" si="16"/>
        <v>0.34320475604756051</v>
      </c>
      <c r="H205" s="7">
        <f t="shared" si="17"/>
        <v>8.1242047560475594</v>
      </c>
    </row>
    <row r="206" spans="1:8" x14ac:dyDescent="0.25">
      <c r="A206" s="4" t="s">
        <v>23</v>
      </c>
      <c r="B206" s="28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5"/>
        <v>8.0210000000000008</v>
      </c>
      <c r="F206" s="24"/>
      <c r="G206" s="8">
        <f t="shared" si="16"/>
        <v>0.34920721607216076</v>
      </c>
      <c r="H206" s="7">
        <f t="shared" si="17"/>
        <v>8.3702072160721617</v>
      </c>
    </row>
    <row r="207" spans="1:8" x14ac:dyDescent="0.25">
      <c r="A207" s="4" t="s">
        <v>24</v>
      </c>
      <c r="B207" s="28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5"/>
        <v>8.1020000000000003</v>
      </c>
      <c r="F207" s="24"/>
      <c r="G207" s="8">
        <f t="shared" si="16"/>
        <v>0.35123304633046337</v>
      </c>
      <c r="H207" s="7">
        <f t="shared" si="17"/>
        <v>8.4532330463304639</v>
      </c>
    </row>
    <row r="208" spans="1:8" x14ac:dyDescent="0.25">
      <c r="A208" s="4" t="s">
        <v>13</v>
      </c>
      <c r="B208" s="28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5"/>
        <v>8.0779999999999994</v>
      </c>
      <c r="F208" s="24"/>
      <c r="G208" s="8">
        <f t="shared" si="16"/>
        <v>0.35063280032800331</v>
      </c>
      <c r="H208" s="7">
        <f t="shared" si="17"/>
        <v>8.4286328003280033</v>
      </c>
    </row>
    <row r="209" spans="1:8" x14ac:dyDescent="0.25">
      <c r="A209" s="4" t="s">
        <v>14</v>
      </c>
      <c r="B209" s="28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5"/>
        <v>7.9290000000000003</v>
      </c>
      <c r="F209" s="24"/>
      <c r="G209" s="8">
        <f t="shared" si="16"/>
        <v>0.34690627306273064</v>
      </c>
      <c r="H209" s="7">
        <f t="shared" si="17"/>
        <v>8.2759062730627306</v>
      </c>
    </row>
    <row r="210" spans="1:8" x14ac:dyDescent="0.25">
      <c r="A210" s="4" t="s">
        <v>15</v>
      </c>
      <c r="B210" s="28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5"/>
        <v>7.6219999999999999</v>
      </c>
      <c r="F210" s="24"/>
      <c r="G210" s="8">
        <f t="shared" si="16"/>
        <v>0.33922812628126287</v>
      </c>
      <c r="H210" s="7">
        <f t="shared" si="17"/>
        <v>7.961228126281263</v>
      </c>
    </row>
    <row r="211" spans="1:8" x14ac:dyDescent="0.25">
      <c r="A211" s="4" t="s">
        <v>16</v>
      </c>
      <c r="B211" s="28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5"/>
        <v>7.6959999999999997</v>
      </c>
      <c r="F211" s="24"/>
      <c r="G211" s="8">
        <f t="shared" si="16"/>
        <v>0.3410788847888479</v>
      </c>
      <c r="H211" s="7">
        <f t="shared" si="17"/>
        <v>8.0370788847888477</v>
      </c>
    </row>
    <row r="212" spans="1:8" x14ac:dyDescent="0.25">
      <c r="A212" s="4" t="s">
        <v>17</v>
      </c>
      <c r="B212" s="28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5"/>
        <v>7.7990000000000004</v>
      </c>
      <c r="F212" s="24"/>
      <c r="G212" s="8">
        <f t="shared" si="16"/>
        <v>0.34365494054940549</v>
      </c>
      <c r="H212" s="7">
        <f t="shared" si="17"/>
        <v>8.1426549405494058</v>
      </c>
    </row>
    <row r="213" spans="1:8" x14ac:dyDescent="0.25">
      <c r="A213" s="4" t="s">
        <v>18</v>
      </c>
      <c r="B213" s="28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5"/>
        <v>8.0649999999999995</v>
      </c>
      <c r="F213" s="24"/>
      <c r="G213" s="8">
        <f t="shared" si="16"/>
        <v>0.35030766707667077</v>
      </c>
      <c r="H213" s="7">
        <f t="shared" si="17"/>
        <v>8.4153076670766698</v>
      </c>
    </row>
    <row r="214" spans="1:8" x14ac:dyDescent="0.25">
      <c r="A214" s="4" t="s">
        <v>19</v>
      </c>
      <c r="B214" s="28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5"/>
        <v>8.1370000000000005</v>
      </c>
      <c r="F214" s="24"/>
      <c r="G214" s="8">
        <f t="shared" si="16"/>
        <v>0.35210840508405089</v>
      </c>
      <c r="H214" s="7">
        <f t="shared" si="17"/>
        <v>8.4891084050840515</v>
      </c>
    </row>
    <row r="215" spans="1:8" x14ac:dyDescent="0.25">
      <c r="A215" s="4" t="s">
        <v>20</v>
      </c>
      <c r="B215" s="28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5"/>
        <v>8.0370000000000008</v>
      </c>
      <c r="F215" s="24"/>
      <c r="G215" s="8">
        <f t="shared" si="16"/>
        <v>0.34960738007380077</v>
      </c>
      <c r="H215" s="7">
        <f t="shared" si="17"/>
        <v>8.3866073800738015</v>
      </c>
    </row>
    <row r="216" spans="1:8" x14ac:dyDescent="0.25">
      <c r="A216" s="4" t="s">
        <v>21</v>
      </c>
      <c r="B216" s="28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5"/>
        <v>7.9710000000000001</v>
      </c>
      <c r="F216" s="24"/>
      <c r="G216" s="8">
        <f t="shared" si="16"/>
        <v>0.34795670356703567</v>
      </c>
      <c r="H216" s="7">
        <f t="shared" si="17"/>
        <v>8.3189567035670358</v>
      </c>
    </row>
    <row r="217" spans="1:8" x14ac:dyDescent="0.25">
      <c r="A217" s="4" t="s">
        <v>22</v>
      </c>
      <c r="B217" s="28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5"/>
        <v>8.0530000000000008</v>
      </c>
      <c r="F217" s="24"/>
      <c r="G217" s="8">
        <f t="shared" si="16"/>
        <v>0.35000754407544077</v>
      </c>
      <c r="H217" s="7">
        <f t="shared" si="17"/>
        <v>8.4030075440754413</v>
      </c>
    </row>
    <row r="218" spans="1:8" x14ac:dyDescent="0.25">
      <c r="A218" s="4" t="s">
        <v>23</v>
      </c>
      <c r="B218" s="28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5"/>
        <v>8.4320000000000004</v>
      </c>
      <c r="F218" s="24"/>
      <c r="G218" s="8">
        <f t="shared" si="16"/>
        <v>0.35948642886428867</v>
      </c>
      <c r="H218" s="7">
        <f t="shared" si="17"/>
        <v>8.7914864288642889</v>
      </c>
    </row>
    <row r="219" spans="1:8" x14ac:dyDescent="0.25">
      <c r="A219" s="4" t="s">
        <v>24</v>
      </c>
      <c r="B219" s="28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5"/>
        <v>8.6310000000000002</v>
      </c>
      <c r="F219" s="24"/>
      <c r="G219" s="8">
        <f t="shared" si="16"/>
        <v>0.36446346863468637</v>
      </c>
      <c r="H219" s="7">
        <f t="shared" si="17"/>
        <v>8.9954634686346857</v>
      </c>
    </row>
    <row r="220" spans="1:8" x14ac:dyDescent="0.25">
      <c r="A220" s="4" t="s">
        <v>13</v>
      </c>
      <c r="B220" s="28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5"/>
        <v>8.6609999999999996</v>
      </c>
      <c r="F220" s="24"/>
      <c r="G220" s="8">
        <f t="shared" si="16"/>
        <v>0.3652137761377614</v>
      </c>
      <c r="H220" s="7">
        <f t="shared" si="17"/>
        <v>9.0262137761377605</v>
      </c>
    </row>
    <row r="221" spans="1:8" x14ac:dyDescent="0.25">
      <c r="A221" s="4" t="s">
        <v>14</v>
      </c>
      <c r="B221" s="28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5"/>
        <v>8.4770000000000003</v>
      </c>
      <c r="F221" s="24"/>
      <c r="G221" s="8">
        <f t="shared" si="16"/>
        <v>0.36061189011890127</v>
      </c>
      <c r="H221" s="7">
        <f t="shared" si="17"/>
        <v>8.837611890118902</v>
      </c>
    </row>
    <row r="222" spans="1:8" x14ac:dyDescent="0.25">
      <c r="A222" s="4" t="s">
        <v>15</v>
      </c>
      <c r="B222" s="28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5"/>
        <v>8.2289999999999992</v>
      </c>
      <c r="F222" s="24"/>
      <c r="G222" s="8">
        <f t="shared" si="16"/>
        <v>0.35440934809348096</v>
      </c>
      <c r="H222" s="7">
        <f t="shared" si="17"/>
        <v>8.5834093480934808</v>
      </c>
    </row>
    <row r="223" spans="1:8" x14ac:dyDescent="0.25">
      <c r="A223" s="4" t="s">
        <v>16</v>
      </c>
      <c r="B223" s="28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5"/>
        <v>8.3140000000000001</v>
      </c>
      <c r="F223" s="24"/>
      <c r="G223" s="8">
        <f t="shared" si="16"/>
        <v>0.35653521935219357</v>
      </c>
      <c r="H223" s="7">
        <f t="shared" si="17"/>
        <v>8.6705352193521943</v>
      </c>
    </row>
    <row r="224" spans="1:8" x14ac:dyDescent="0.25">
      <c r="A224" s="4" t="s">
        <v>17</v>
      </c>
      <c r="B224" s="28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5"/>
        <v>8.452</v>
      </c>
      <c r="F224" s="24"/>
      <c r="G224" s="8">
        <f t="shared" si="16"/>
        <v>0.35998663386633867</v>
      </c>
      <c r="H224" s="7">
        <f t="shared" si="17"/>
        <v>8.8119866338663382</v>
      </c>
    </row>
    <row r="225" spans="1:8" x14ac:dyDescent="0.25">
      <c r="A225" s="4" t="s">
        <v>18</v>
      </c>
      <c r="B225" s="28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5"/>
        <v>8.8460000000000001</v>
      </c>
      <c r="F225" s="24"/>
      <c r="G225" s="8">
        <f t="shared" si="16"/>
        <v>0.36984067240672408</v>
      </c>
      <c r="H225" s="7">
        <f t="shared" si="17"/>
        <v>9.2158406724067241</v>
      </c>
    </row>
    <row r="226" spans="1:8" x14ac:dyDescent="0.25">
      <c r="A226" s="4" t="s">
        <v>19</v>
      </c>
      <c r="B226" s="28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5"/>
        <v>8.9039999999999999</v>
      </c>
      <c r="F226" s="24"/>
      <c r="G226" s="8">
        <f t="shared" si="16"/>
        <v>0.37129126691266912</v>
      </c>
      <c r="H226" s="7">
        <f t="shared" si="17"/>
        <v>9.275291266912669</v>
      </c>
    </row>
    <row r="227" spans="1:8" x14ac:dyDescent="0.25">
      <c r="A227" s="4" t="s">
        <v>20</v>
      </c>
      <c r="B227" s="28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5"/>
        <v>8.7319999999999993</v>
      </c>
      <c r="F227" s="24"/>
      <c r="G227" s="8">
        <f t="shared" si="16"/>
        <v>0.36698950389503893</v>
      </c>
      <c r="H227" s="7">
        <f t="shared" si="17"/>
        <v>9.098989503895039</v>
      </c>
    </row>
    <row r="228" spans="1:8" x14ac:dyDescent="0.25">
      <c r="A228" s="4" t="s">
        <v>21</v>
      </c>
      <c r="B228" s="28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5"/>
        <v>8.6159999999999997</v>
      </c>
      <c r="F228" s="24"/>
      <c r="G228" s="8">
        <f t="shared" si="16"/>
        <v>0.36408831488314886</v>
      </c>
      <c r="H228" s="7">
        <f t="shared" si="17"/>
        <v>8.9800883148831492</v>
      </c>
    </row>
    <row r="229" spans="1:8" x14ac:dyDescent="0.25">
      <c r="A229" s="4" t="s">
        <v>22</v>
      </c>
      <c r="B229" s="28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5"/>
        <v>8.702</v>
      </c>
      <c r="F229" s="24"/>
      <c r="G229" s="8">
        <f t="shared" si="16"/>
        <v>0.36623919639196395</v>
      </c>
      <c r="H229" s="7">
        <f t="shared" si="17"/>
        <v>9.0682391963919642</v>
      </c>
    </row>
    <row r="230" spans="1:8" x14ac:dyDescent="0.25">
      <c r="A230" s="4" t="s">
        <v>23</v>
      </c>
      <c r="B230" s="28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5"/>
        <v>9.0890000000000004</v>
      </c>
      <c r="F230" s="24"/>
      <c r="G230" s="8">
        <f t="shared" si="16"/>
        <v>0.37591816318163185</v>
      </c>
      <c r="H230" s="7">
        <f t="shared" si="17"/>
        <v>9.4649181631816326</v>
      </c>
    </row>
    <row r="231" spans="1:8" x14ac:dyDescent="0.25">
      <c r="A231" s="4" t="s">
        <v>24</v>
      </c>
      <c r="B231" s="28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5"/>
        <v>9.2859999999999996</v>
      </c>
      <c r="F231" s="24"/>
      <c r="G231" s="8">
        <f t="shared" si="16"/>
        <v>0.38084518245182453</v>
      </c>
      <c r="H231" s="7">
        <f t="shared" si="17"/>
        <v>9.6668451824518247</v>
      </c>
    </row>
    <row r="232" spans="1:8" x14ac:dyDescent="0.25">
      <c r="A232" s="4" t="s">
        <v>13</v>
      </c>
      <c r="B232" s="28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5"/>
        <v>9.3190000000000008</v>
      </c>
      <c r="F232" s="24"/>
      <c r="G232" s="8">
        <f t="shared" si="16"/>
        <v>0.38167052070520713</v>
      </c>
      <c r="H232" s="7">
        <f t="shared" si="17"/>
        <v>9.7006705207052075</v>
      </c>
    </row>
    <row r="233" spans="1:8" x14ac:dyDescent="0.25">
      <c r="A233" s="4" t="s">
        <v>14</v>
      </c>
      <c r="B233" s="28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5"/>
        <v>9.1150000000000002</v>
      </c>
      <c r="F233" s="24"/>
      <c r="G233" s="8">
        <f t="shared" si="16"/>
        <v>0.37656842968429682</v>
      </c>
      <c r="H233" s="7">
        <f t="shared" si="17"/>
        <v>9.4915684296842961</v>
      </c>
    </row>
    <row r="234" spans="1:8" x14ac:dyDescent="0.25">
      <c r="A234" s="4" t="s">
        <v>15</v>
      </c>
      <c r="B234" s="28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5"/>
        <v>8.8230000000000004</v>
      </c>
      <c r="F234" s="24"/>
      <c r="G234" s="8">
        <f t="shared" si="16"/>
        <v>0.36926543665436656</v>
      </c>
      <c r="H234" s="7">
        <f t="shared" si="17"/>
        <v>9.1922654366543668</v>
      </c>
    </row>
    <row r="235" spans="1:8" x14ac:dyDescent="0.25">
      <c r="A235" s="4" t="s">
        <v>16</v>
      </c>
      <c r="B235" s="28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5"/>
        <v>8.8930000000000007</v>
      </c>
      <c r="F235" s="24"/>
      <c r="G235" s="8">
        <f t="shared" si="16"/>
        <v>0.37101615416154166</v>
      </c>
      <c r="H235" s="7">
        <f t="shared" si="17"/>
        <v>9.264016154161542</v>
      </c>
    </row>
    <row r="236" spans="1:8" x14ac:dyDescent="0.25">
      <c r="A236" s="4" t="s">
        <v>17</v>
      </c>
      <c r="B236" s="28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5"/>
        <v>9.0150000000000006</v>
      </c>
      <c r="F236" s="24"/>
      <c r="G236" s="8">
        <f t="shared" si="16"/>
        <v>0.37406740467404676</v>
      </c>
      <c r="H236" s="7">
        <f t="shared" si="17"/>
        <v>9.3890674046740479</v>
      </c>
    </row>
    <row r="237" spans="1:8" x14ac:dyDescent="0.25">
      <c r="A237" s="4" t="s">
        <v>18</v>
      </c>
      <c r="B237" s="28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5"/>
        <v>9.3010000000000002</v>
      </c>
      <c r="F237" s="24"/>
      <c r="G237" s="8">
        <f t="shared" si="16"/>
        <v>0.38122033620336204</v>
      </c>
      <c r="H237" s="7">
        <f t="shared" si="17"/>
        <v>9.682220336203363</v>
      </c>
    </row>
    <row r="238" spans="1:8" x14ac:dyDescent="0.25">
      <c r="A238" s="4" t="s">
        <v>19</v>
      </c>
      <c r="B238" s="28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5"/>
        <v>9.359</v>
      </c>
      <c r="F238" s="24"/>
      <c r="G238" s="8">
        <f t="shared" si="16"/>
        <v>0.38267093070930713</v>
      </c>
      <c r="H238" s="7">
        <f t="shared" si="17"/>
        <v>9.7416709307093079</v>
      </c>
    </row>
    <row r="239" spans="1:8" x14ac:dyDescent="0.25">
      <c r="A239" s="4" t="s">
        <v>20</v>
      </c>
      <c r="B239" s="28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5"/>
        <v>9.1110000000000007</v>
      </c>
      <c r="F239" s="24"/>
      <c r="G239" s="8">
        <f t="shared" si="16"/>
        <v>0.37646838868388688</v>
      </c>
      <c r="H239" s="7">
        <f t="shared" si="17"/>
        <v>9.4874683886838866</v>
      </c>
    </row>
    <row r="240" spans="1:8" x14ac:dyDescent="0.25">
      <c r="A240" s="4" t="s">
        <v>21</v>
      </c>
      <c r="B240" s="28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5"/>
        <v>8.98</v>
      </c>
      <c r="F240" s="24"/>
      <c r="G240" s="8">
        <f t="shared" si="16"/>
        <v>0.37319204592045929</v>
      </c>
      <c r="H240" s="7">
        <f t="shared" si="17"/>
        <v>9.3531920459204603</v>
      </c>
    </row>
    <row r="241" spans="1:8" x14ac:dyDescent="0.25">
      <c r="A241" s="4" t="s">
        <v>22</v>
      </c>
      <c r="B241" s="28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5"/>
        <v>9.1370000000000005</v>
      </c>
      <c r="F241" s="24"/>
      <c r="G241" s="8">
        <f t="shared" si="16"/>
        <v>0.37711865518655185</v>
      </c>
      <c r="H241" s="7">
        <f t="shared" si="17"/>
        <v>9.514118655186552</v>
      </c>
    </row>
    <row r="242" spans="1:8" x14ac:dyDescent="0.25">
      <c r="A242" s="4" t="s">
        <v>23</v>
      </c>
      <c r="B242" s="28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5"/>
        <v>9.4879999999999995</v>
      </c>
      <c r="F242" s="24"/>
      <c r="G242" s="8">
        <f t="shared" si="16"/>
        <v>0.38589725297252975</v>
      </c>
      <c r="H242" s="7">
        <f t="shared" si="17"/>
        <v>9.8738972529725295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ref="E243:E306" si="18">ROUND(C243+D243,3)</f>
        <v>9.5239999999999991</v>
      </c>
      <c r="F243" s="24"/>
      <c r="G243" s="8">
        <f t="shared" ref="G243:G306" si="19">(E243/$L$6)*$L$5+($L$7*$L$8^(B243-$L$4))</f>
        <v>0.38679762197621975</v>
      </c>
      <c r="H243" s="7">
        <f t="shared" ref="H243:H306" si="20">+E243+G243</f>
        <v>9.9107976219762186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8"/>
        <v>9.5640000000000001</v>
      </c>
      <c r="F244" s="24"/>
      <c r="G244" s="8">
        <f t="shared" si="19"/>
        <v>0.38779803198031981</v>
      </c>
      <c r="H244" s="7">
        <f t="shared" si="20"/>
        <v>9.9517980319803208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8"/>
        <v>9.2690000000000001</v>
      </c>
      <c r="F245" s="24"/>
      <c r="G245" s="8">
        <f t="shared" si="19"/>
        <v>0.38042000820008204</v>
      </c>
      <c r="H245" s="7">
        <f t="shared" si="20"/>
        <v>9.6494200082000816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8"/>
        <v>8.6850000000000005</v>
      </c>
      <c r="F246" s="24"/>
      <c r="G246" s="8">
        <f t="shared" si="19"/>
        <v>0.36581402214022141</v>
      </c>
      <c r="H246" s="7">
        <f t="shared" si="20"/>
        <v>9.0508140221402211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si="18"/>
        <v>8.7460000000000004</v>
      </c>
      <c r="F247" s="24"/>
      <c r="G247" s="8">
        <f t="shared" si="19"/>
        <v>0.36733964739647396</v>
      </c>
      <c r="H247" s="7">
        <f t="shared" si="20"/>
        <v>9.1133396473964741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8"/>
        <v>8.8650000000000002</v>
      </c>
      <c r="F248" s="24"/>
      <c r="G248" s="8">
        <f t="shared" si="19"/>
        <v>0.3703158671586716</v>
      </c>
      <c r="H248" s="7">
        <f t="shared" si="20"/>
        <v>9.2353158671586719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8"/>
        <v>8.9670000000000005</v>
      </c>
      <c r="F249" s="24"/>
      <c r="G249" s="8">
        <f t="shared" si="19"/>
        <v>0.37286691266912675</v>
      </c>
      <c r="H249" s="7">
        <f t="shared" si="20"/>
        <v>9.3398669126691267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8"/>
        <v>9.7490000000000006</v>
      </c>
      <c r="F250" s="24"/>
      <c r="G250" s="8">
        <f t="shared" si="19"/>
        <v>0.39242492824928255</v>
      </c>
      <c r="H250" s="7">
        <f t="shared" si="20"/>
        <v>10.141424928249283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8"/>
        <v>9.6489999999999991</v>
      </c>
      <c r="F251" s="24"/>
      <c r="G251" s="8">
        <f t="shared" si="19"/>
        <v>0.38992390323903237</v>
      </c>
      <c r="H251" s="7">
        <f t="shared" si="20"/>
        <v>10.038923903239031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8"/>
        <v>9.2870000000000008</v>
      </c>
      <c r="F252" s="24"/>
      <c r="G252" s="8">
        <f t="shared" si="19"/>
        <v>0.38087019270192707</v>
      </c>
      <c r="H252" s="7">
        <f t="shared" si="20"/>
        <v>9.6678701927019279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8"/>
        <v>9.3729999999999993</v>
      </c>
      <c r="F253" s="24"/>
      <c r="G253" s="8">
        <f t="shared" si="19"/>
        <v>0.38302107421074211</v>
      </c>
      <c r="H253" s="7">
        <f t="shared" si="20"/>
        <v>9.7560210742107412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8"/>
        <v>9.6829999999999998</v>
      </c>
      <c r="F254" s="24"/>
      <c r="G254" s="8">
        <f t="shared" si="19"/>
        <v>0.39077425174251745</v>
      </c>
      <c r="H254" s="7">
        <f t="shared" si="20"/>
        <v>10.073774251742517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8"/>
        <v>9.92</v>
      </c>
      <c r="F255" s="24"/>
      <c r="G255" s="8">
        <f t="shared" si="19"/>
        <v>0.39670168101681014</v>
      </c>
      <c r="H255" s="7">
        <f t="shared" si="20"/>
        <v>10.316701681016809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8"/>
        <v>9.9350000000000005</v>
      </c>
      <c r="F256" s="24"/>
      <c r="G256" s="8">
        <f t="shared" si="19"/>
        <v>0.39707683476834771</v>
      </c>
      <c r="H256" s="7">
        <f t="shared" si="20"/>
        <v>10.332076834768348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8"/>
        <v>9.7469999999999999</v>
      </c>
      <c r="F257" s="24"/>
      <c r="G257" s="8">
        <f t="shared" si="19"/>
        <v>0.39237490774907752</v>
      </c>
      <c r="H257" s="7">
        <f t="shared" si="20"/>
        <v>10.139374907749078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8"/>
        <v>9.4049999999999994</v>
      </c>
      <c r="F258" s="24"/>
      <c r="G258" s="8">
        <f t="shared" si="19"/>
        <v>0.38382140221402217</v>
      </c>
      <c r="H258" s="7">
        <f t="shared" si="20"/>
        <v>9.7888214022140208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8"/>
        <v>9.5039999999999996</v>
      </c>
      <c r="F259" s="24"/>
      <c r="G259" s="8">
        <f t="shared" si="19"/>
        <v>0.38629741697416975</v>
      </c>
      <c r="H259" s="7">
        <f t="shared" si="20"/>
        <v>9.8902974169741693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8"/>
        <v>9.6340000000000003</v>
      </c>
      <c r="F260" s="24"/>
      <c r="G260" s="8">
        <f t="shared" si="19"/>
        <v>0.38954874948749485</v>
      </c>
      <c r="H260" s="7">
        <f t="shared" si="20"/>
        <v>10.023548749487496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8"/>
        <v>10.02</v>
      </c>
      <c r="F261" s="24"/>
      <c r="G261" s="8">
        <f t="shared" si="19"/>
        <v>0.39920270602706026</v>
      </c>
      <c r="H261" s="7">
        <f t="shared" si="20"/>
        <v>10.419202706027059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8"/>
        <v>10.09</v>
      </c>
      <c r="F262" s="24"/>
      <c r="G262" s="8">
        <f t="shared" si="19"/>
        <v>0.40095342353423535</v>
      </c>
      <c r="H262" s="7">
        <f t="shared" si="20"/>
        <v>10.490953423534235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8"/>
        <v>10.013999999999999</v>
      </c>
      <c r="F263" s="24"/>
      <c r="G263" s="8">
        <f t="shared" si="19"/>
        <v>0.39905264452644529</v>
      </c>
      <c r="H263" s="7">
        <f t="shared" si="20"/>
        <v>10.413052644526445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8"/>
        <v>9.7799999999999994</v>
      </c>
      <c r="F264" s="24"/>
      <c r="G264" s="8">
        <f t="shared" si="19"/>
        <v>0.39320024600246001</v>
      </c>
      <c r="H264" s="7">
        <f t="shared" si="20"/>
        <v>10.173200246002459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8"/>
        <v>9.8659999999999997</v>
      </c>
      <c r="F265" s="24"/>
      <c r="G265" s="8">
        <f t="shared" si="19"/>
        <v>0.3953511275112751</v>
      </c>
      <c r="H265" s="7">
        <f t="shared" si="20"/>
        <v>10.261351127511276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8"/>
        <v>10.243</v>
      </c>
      <c r="F266" s="24"/>
      <c r="G266" s="8">
        <f t="shared" si="19"/>
        <v>0.40477999179991803</v>
      </c>
      <c r="H266" s="7">
        <f t="shared" si="20"/>
        <v>10.647779991799919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8"/>
        <v>10.414999999999999</v>
      </c>
      <c r="F267" s="24"/>
      <c r="G267" s="8">
        <f t="shared" si="19"/>
        <v>0.40908175481754816</v>
      </c>
      <c r="H267" s="7">
        <f t="shared" si="20"/>
        <v>10.824081754817547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8"/>
        <v>10.425000000000001</v>
      </c>
      <c r="F268" s="24"/>
      <c r="G268" s="8">
        <f t="shared" si="19"/>
        <v>0.40933185731857324</v>
      </c>
      <c r="H268" s="7">
        <f t="shared" si="20"/>
        <v>10.834331857318574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8"/>
        <v>10.159000000000001</v>
      </c>
      <c r="F269" s="24"/>
      <c r="G269" s="8">
        <f t="shared" si="19"/>
        <v>0.40267913079130796</v>
      </c>
      <c r="H269" s="7">
        <f t="shared" si="20"/>
        <v>10.561679130791308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8"/>
        <v>9.8010000000000002</v>
      </c>
      <c r="F270" s="24"/>
      <c r="G270" s="8">
        <f t="shared" si="19"/>
        <v>0.39372546125461261</v>
      </c>
      <c r="H270" s="7">
        <f t="shared" si="20"/>
        <v>10.194725461254613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8"/>
        <v>9.8740000000000006</v>
      </c>
      <c r="F271" s="24"/>
      <c r="G271" s="8">
        <f t="shared" si="19"/>
        <v>0.3955512095120951</v>
      </c>
      <c r="H271" s="7">
        <f t="shared" si="20"/>
        <v>10.269551209512096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8"/>
        <v>10.041</v>
      </c>
      <c r="F272" s="24"/>
      <c r="G272" s="8">
        <f t="shared" si="19"/>
        <v>0.39972792127921286</v>
      </c>
      <c r="H272" s="7">
        <f t="shared" si="20"/>
        <v>10.440727921279214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8"/>
        <v>10.519</v>
      </c>
      <c r="F273" s="24"/>
      <c r="G273" s="8">
        <f t="shared" si="19"/>
        <v>0.41168282082820828</v>
      </c>
      <c r="H273" s="7">
        <f t="shared" si="20"/>
        <v>10.930682820828208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8"/>
        <v>10.571999999999999</v>
      </c>
      <c r="F274" s="24"/>
      <c r="G274" s="8">
        <f t="shared" si="19"/>
        <v>0.41300836408364083</v>
      </c>
      <c r="H274" s="7">
        <f t="shared" si="20"/>
        <v>10.98500836408364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8"/>
        <v>10.534000000000001</v>
      </c>
      <c r="F275" s="24"/>
      <c r="G275" s="8">
        <f t="shared" si="19"/>
        <v>0.41205797457974586</v>
      </c>
      <c r="H275" s="7">
        <f t="shared" si="20"/>
        <v>10.946057974579746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8"/>
        <v>10.137</v>
      </c>
      <c r="F276" s="24"/>
      <c r="G276" s="8">
        <f t="shared" si="19"/>
        <v>0.40212890528905293</v>
      </c>
      <c r="H276" s="7">
        <f t="shared" si="20"/>
        <v>10.539128905289054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8"/>
        <v>10.337999999999999</v>
      </c>
      <c r="F277" s="24"/>
      <c r="G277" s="8">
        <f t="shared" si="19"/>
        <v>0.40715596555965561</v>
      </c>
      <c r="H277" s="7">
        <f t="shared" si="20"/>
        <v>10.745155965559654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8"/>
        <v>10.678000000000001</v>
      </c>
      <c r="F278" s="24"/>
      <c r="G278" s="8">
        <f t="shared" si="19"/>
        <v>0.41565945059450599</v>
      </c>
      <c r="H278" s="7">
        <f t="shared" si="20"/>
        <v>11.093659450594506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8"/>
        <v>10.807</v>
      </c>
      <c r="F279" s="24"/>
      <c r="G279" s="8">
        <f t="shared" si="19"/>
        <v>0.4188857728577286</v>
      </c>
      <c r="H279" s="7">
        <f t="shared" si="20"/>
        <v>11.22588577285773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8"/>
        <v>10.82</v>
      </c>
      <c r="F280" s="24"/>
      <c r="G280" s="8">
        <f t="shared" si="19"/>
        <v>0.41921090610906114</v>
      </c>
      <c r="H280" s="7">
        <f t="shared" si="20"/>
        <v>11.239210906109061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8"/>
        <v>10.537000000000001</v>
      </c>
      <c r="F281" s="24"/>
      <c r="G281" s="8">
        <f t="shared" si="19"/>
        <v>0.41213300533005337</v>
      </c>
      <c r="H281" s="7">
        <f t="shared" si="20"/>
        <v>10.949133005330054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8"/>
        <v>10.255000000000001</v>
      </c>
      <c r="F282" s="24"/>
      <c r="G282" s="8">
        <f t="shared" si="19"/>
        <v>0.40508011480114803</v>
      </c>
      <c r="H282" s="7">
        <f t="shared" si="20"/>
        <v>10.660080114801149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8"/>
        <v>10.336</v>
      </c>
      <c r="F283" s="24"/>
      <c r="G283" s="8">
        <f t="shared" si="19"/>
        <v>0.40710594505945064</v>
      </c>
      <c r="H283" s="7">
        <f t="shared" si="20"/>
        <v>10.743105945059451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8"/>
        <v>10.507</v>
      </c>
      <c r="F284" s="24"/>
      <c r="G284" s="8">
        <f t="shared" si="19"/>
        <v>0.41138269782697828</v>
      </c>
      <c r="H284" s="7">
        <f t="shared" si="20"/>
        <v>10.918382697826978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8"/>
        <v>11.07</v>
      </c>
      <c r="F285" s="24"/>
      <c r="G285" s="8">
        <f t="shared" si="19"/>
        <v>0.42546346863468637</v>
      </c>
      <c r="H285" s="7">
        <f t="shared" si="20"/>
        <v>11.495463468634687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8"/>
        <v>11.141999999999999</v>
      </c>
      <c r="F286" s="24"/>
      <c r="G286" s="8">
        <f t="shared" si="19"/>
        <v>0.42726420664206644</v>
      </c>
      <c r="H286" s="7">
        <f t="shared" si="20"/>
        <v>11.569264206642066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8"/>
        <v>11.055</v>
      </c>
      <c r="F287" s="24"/>
      <c r="G287" s="8">
        <f t="shared" si="19"/>
        <v>0.42508831488314885</v>
      </c>
      <c r="H287" s="7">
        <f t="shared" si="20"/>
        <v>11.480088314883149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8"/>
        <v>10.64</v>
      </c>
      <c r="F288" s="24"/>
      <c r="G288" s="8">
        <f t="shared" si="19"/>
        <v>0.41470906109061095</v>
      </c>
      <c r="H288" s="7">
        <f t="shared" si="20"/>
        <v>11.054709061090611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8"/>
        <v>10.693</v>
      </c>
      <c r="F289" s="24"/>
      <c r="G289" s="8">
        <f t="shared" si="19"/>
        <v>0.41603460434604345</v>
      </c>
      <c r="H289" s="7">
        <f t="shared" si="20"/>
        <v>11.109034604346043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8"/>
        <v>11.055</v>
      </c>
      <c r="F290" s="24"/>
      <c r="G290" s="8">
        <f t="shared" si="19"/>
        <v>0.42508831488314885</v>
      </c>
      <c r="H290" s="7">
        <f t="shared" si="20"/>
        <v>11.480088314883149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8"/>
        <v>11.26</v>
      </c>
      <c r="F291" s="24"/>
      <c r="G291" s="8">
        <f t="shared" si="19"/>
        <v>0.43021541615416153</v>
      </c>
      <c r="H291" s="7">
        <f t="shared" si="20"/>
        <v>11.690215416154162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8"/>
        <v>11.249000000000001</v>
      </c>
      <c r="F292" s="24"/>
      <c r="G292" s="8">
        <f t="shared" si="19"/>
        <v>0.42994030340303407</v>
      </c>
      <c r="H292" s="7">
        <f t="shared" si="20"/>
        <v>11.678940303403035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8"/>
        <v>11.007</v>
      </c>
      <c r="F293" s="24"/>
      <c r="G293" s="8">
        <f t="shared" si="19"/>
        <v>0.42388782287822879</v>
      </c>
      <c r="H293" s="7">
        <f t="shared" si="20"/>
        <v>11.430887822878228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8"/>
        <v>10.62</v>
      </c>
      <c r="F294" s="24"/>
      <c r="G294" s="8">
        <f t="shared" si="19"/>
        <v>0.41420885608856089</v>
      </c>
      <c r="H294" s="7">
        <f t="shared" si="20"/>
        <v>11.03420885608856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8"/>
        <v>10.707000000000001</v>
      </c>
      <c r="F295" s="24"/>
      <c r="G295" s="8">
        <f t="shared" si="19"/>
        <v>0.41638474784747853</v>
      </c>
      <c r="H295" s="7">
        <f t="shared" si="20"/>
        <v>11.12338474784748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8"/>
        <v>10.843</v>
      </c>
      <c r="F296" s="24"/>
      <c r="G296" s="8">
        <f t="shared" si="19"/>
        <v>0.41978614186141866</v>
      </c>
      <c r="H296" s="7">
        <f t="shared" si="20"/>
        <v>11.262786141861419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8"/>
        <v>11.426</v>
      </c>
      <c r="F297" s="24"/>
      <c r="G297" s="8">
        <f t="shared" si="19"/>
        <v>0.43436711767117669</v>
      </c>
      <c r="H297" s="7">
        <f t="shared" si="20"/>
        <v>11.860367117671176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8"/>
        <v>11.484999999999999</v>
      </c>
      <c r="F298" s="24"/>
      <c r="G298" s="8">
        <f t="shared" si="19"/>
        <v>0.43584272242722427</v>
      </c>
      <c r="H298" s="7">
        <f t="shared" si="20"/>
        <v>11.920842722427224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8"/>
        <v>11.456</v>
      </c>
      <c r="F299" s="24"/>
      <c r="G299" s="8">
        <f t="shared" si="19"/>
        <v>0.43511742517425173</v>
      </c>
      <c r="H299" s="7">
        <f t="shared" si="20"/>
        <v>11.891117425174251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8"/>
        <v>11.018000000000001</v>
      </c>
      <c r="F300" s="24"/>
      <c r="G300" s="8">
        <f t="shared" si="19"/>
        <v>0.42416293562935631</v>
      </c>
      <c r="H300" s="7">
        <f t="shared" si="20"/>
        <v>11.442162935629357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8"/>
        <v>11.103</v>
      </c>
      <c r="F301" s="24"/>
      <c r="G301" s="8">
        <f t="shared" si="19"/>
        <v>0.42628880688806892</v>
      </c>
      <c r="H301" s="7">
        <f t="shared" si="20"/>
        <v>11.529288806888069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8"/>
        <v>11.491</v>
      </c>
      <c r="F302" s="24"/>
      <c r="G302" s="8">
        <f t="shared" si="19"/>
        <v>0.4359927839278393</v>
      </c>
      <c r="H302" s="7">
        <f t="shared" si="20"/>
        <v>11.926992783927838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8"/>
        <v>11.311</v>
      </c>
      <c r="F303" s="24"/>
      <c r="G303" s="8">
        <f t="shared" si="19"/>
        <v>0.43149093890938911</v>
      </c>
      <c r="H303" s="7">
        <f t="shared" si="20"/>
        <v>11.742490938909389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8"/>
        <v>11.32</v>
      </c>
      <c r="F304" s="24"/>
      <c r="G304" s="8">
        <f t="shared" si="19"/>
        <v>0.43171603116031165</v>
      </c>
      <c r="H304" s="7">
        <f t="shared" si="20"/>
        <v>11.751716031160312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8"/>
        <v>11.05</v>
      </c>
      <c r="F305" s="24"/>
      <c r="G305" s="8">
        <f t="shared" si="19"/>
        <v>0.42496326363263637</v>
      </c>
      <c r="H305" s="7">
        <f t="shared" si="20"/>
        <v>11.474963263632636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8"/>
        <v>10.853</v>
      </c>
      <c r="F306" s="24"/>
      <c r="G306" s="8">
        <f t="shared" si="19"/>
        <v>0.42003624436244363</v>
      </c>
      <c r="H306" s="7">
        <f t="shared" si="20"/>
        <v>11.273036244362443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ref="E307:E370" si="21">ROUND(C307+D307,3)</f>
        <v>10.926</v>
      </c>
      <c r="F307" s="24"/>
      <c r="G307" s="8">
        <f t="shared" ref="G307:G370" si="22">(E307/$L$6)*$L$5+($L$7*$L$8^(B307-$L$4))</f>
        <v>0.42186199261992624</v>
      </c>
      <c r="H307" s="7">
        <f t="shared" ref="H307:H370" si="23">+E307+G307</f>
        <v>11.347861992619926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21"/>
        <v>11.057</v>
      </c>
      <c r="F308" s="24"/>
      <c r="G308" s="8">
        <f t="shared" si="22"/>
        <v>0.42513833538335388</v>
      </c>
      <c r="H308" s="7">
        <f t="shared" si="23"/>
        <v>11.482138335383354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21"/>
        <v>11.615</v>
      </c>
      <c r="F309" s="24"/>
      <c r="G309" s="8">
        <f t="shared" si="22"/>
        <v>0.43909405494054943</v>
      </c>
      <c r="H309" s="7">
        <f t="shared" si="23"/>
        <v>12.054094054940549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21"/>
        <v>11.686999999999999</v>
      </c>
      <c r="F310" s="24"/>
      <c r="G310" s="8">
        <f t="shared" si="22"/>
        <v>0.44089479294792949</v>
      </c>
      <c r="H310" s="7">
        <f t="shared" si="23"/>
        <v>12.127894792947929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si="21"/>
        <v>11.584</v>
      </c>
      <c r="F311" s="24"/>
      <c r="G311" s="8">
        <f t="shared" si="22"/>
        <v>0.43831873718737185</v>
      </c>
      <c r="H311" s="7">
        <f t="shared" si="23"/>
        <v>12.022318737187371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21"/>
        <v>11.257999999999999</v>
      </c>
      <c r="F312" s="24"/>
      <c r="G312" s="8">
        <f t="shared" si="22"/>
        <v>0.43016539565395656</v>
      </c>
      <c r="H312" s="7">
        <f t="shared" si="23"/>
        <v>11.688165395653956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21"/>
        <v>11.446999999999999</v>
      </c>
      <c r="F313" s="24"/>
      <c r="G313" s="8">
        <f t="shared" si="22"/>
        <v>0.43489233292332924</v>
      </c>
      <c r="H313" s="7">
        <f t="shared" si="23"/>
        <v>11.881892332923329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21"/>
        <v>11.839</v>
      </c>
      <c r="F314" s="24"/>
      <c r="G314" s="8">
        <f t="shared" si="22"/>
        <v>0.44469635096350968</v>
      </c>
      <c r="H314" s="7">
        <f t="shared" si="23"/>
        <v>12.28369635096351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21"/>
        <v>11.91</v>
      </c>
      <c r="F315" s="24"/>
      <c r="G315" s="8">
        <f t="shared" si="22"/>
        <v>0.4464720787207872</v>
      </c>
      <c r="H315" s="7">
        <f t="shared" si="23"/>
        <v>12.356472078720788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21"/>
        <v>11.928000000000001</v>
      </c>
      <c r="F316" s="24"/>
      <c r="G316" s="8">
        <f t="shared" si="22"/>
        <v>0.44692226322263229</v>
      </c>
      <c r="H316" s="7">
        <f t="shared" si="23"/>
        <v>12.374922263222633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21"/>
        <v>11.714</v>
      </c>
      <c r="F317" s="24"/>
      <c r="G317" s="8">
        <f t="shared" si="22"/>
        <v>0.44157006970069707</v>
      </c>
      <c r="H317" s="7">
        <f t="shared" si="23"/>
        <v>12.155570069700698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21"/>
        <v>11.44</v>
      </c>
      <c r="F318" s="24"/>
      <c r="G318" s="8">
        <f t="shared" si="22"/>
        <v>0.43471726117261172</v>
      </c>
      <c r="H318" s="7">
        <f t="shared" si="23"/>
        <v>11.874717261172611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21"/>
        <v>11.516</v>
      </c>
      <c r="F319" s="24"/>
      <c r="G319" s="8">
        <f t="shared" si="22"/>
        <v>0.43661804018040185</v>
      </c>
      <c r="H319" s="7">
        <f t="shared" si="23"/>
        <v>11.952618040180402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21"/>
        <v>11.654</v>
      </c>
      <c r="F320" s="24"/>
      <c r="G320" s="8">
        <f t="shared" si="22"/>
        <v>0.44006945469454695</v>
      </c>
      <c r="H320" s="7">
        <f t="shared" si="23"/>
        <v>12.094069454694546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21"/>
        <v>12.234999999999999</v>
      </c>
      <c r="F321" s="24"/>
      <c r="G321" s="8">
        <f t="shared" si="22"/>
        <v>0.45460041000410001</v>
      </c>
      <c r="H321" s="7">
        <f t="shared" si="23"/>
        <v>12.689600410004099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21"/>
        <v>12.323</v>
      </c>
      <c r="F322" s="24"/>
      <c r="G322" s="8">
        <f t="shared" si="22"/>
        <v>0.45680131201312019</v>
      </c>
      <c r="H322" s="7">
        <f t="shared" si="23"/>
        <v>12.77980131201312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21"/>
        <v>12.259</v>
      </c>
      <c r="F323" s="24"/>
      <c r="G323" s="8">
        <f t="shared" si="22"/>
        <v>0.45520065600656012</v>
      </c>
      <c r="H323" s="7">
        <f t="shared" si="23"/>
        <v>12.714200656006561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21"/>
        <v>11.875999999999999</v>
      </c>
      <c r="F324" s="24"/>
      <c r="G324" s="8">
        <f t="shared" si="22"/>
        <v>0.44562173021730223</v>
      </c>
      <c r="H324" s="7">
        <f t="shared" si="23"/>
        <v>12.321621730217302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21"/>
        <v>12.067</v>
      </c>
      <c r="F325" s="24"/>
      <c r="G325" s="8">
        <f t="shared" si="22"/>
        <v>0.45039868798687988</v>
      </c>
      <c r="H325" s="7">
        <f t="shared" si="23"/>
        <v>12.51739868798688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21"/>
        <v>12.458</v>
      </c>
      <c r="F326" s="24"/>
      <c r="G326" s="8">
        <f t="shared" si="22"/>
        <v>0.46017769577695777</v>
      </c>
      <c r="H326" s="7">
        <f t="shared" si="23"/>
        <v>12.918177695776958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21"/>
        <v>12.723000000000001</v>
      </c>
      <c r="F327" s="24"/>
      <c r="G327" s="8">
        <f t="shared" si="22"/>
        <v>0.46680541205412057</v>
      </c>
      <c r="H327" s="7">
        <f t="shared" si="23"/>
        <v>13.189805412054122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21"/>
        <v>12.708</v>
      </c>
      <c r="F328" s="24"/>
      <c r="G328" s="8">
        <f t="shared" si="22"/>
        <v>0.46643025830258306</v>
      </c>
      <c r="H328" s="7">
        <f t="shared" si="23"/>
        <v>13.174430258302584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21"/>
        <v>12.374000000000001</v>
      </c>
      <c r="F329" s="24"/>
      <c r="G329" s="8">
        <f t="shared" si="22"/>
        <v>0.45807683476834771</v>
      </c>
      <c r="H329" s="7">
        <f t="shared" si="23"/>
        <v>12.832076834768348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21"/>
        <v>12.025</v>
      </c>
      <c r="F330" s="24"/>
      <c r="G330" s="8">
        <f t="shared" si="22"/>
        <v>0.44934825748257484</v>
      </c>
      <c r="H330" s="7">
        <f t="shared" si="23"/>
        <v>12.474348257482575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21"/>
        <v>12.103</v>
      </c>
      <c r="F331" s="24"/>
      <c r="G331" s="8">
        <f t="shared" si="22"/>
        <v>0.45129905699056994</v>
      </c>
      <c r="H331" s="7">
        <f t="shared" si="23"/>
        <v>12.554299056990569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21"/>
        <v>12.241</v>
      </c>
      <c r="F332" s="24"/>
      <c r="G332" s="8">
        <f t="shared" si="22"/>
        <v>0.45475047150471509</v>
      </c>
      <c r="H332" s="7">
        <f t="shared" si="23"/>
        <v>12.695750471504715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21"/>
        <v>12.907999999999999</v>
      </c>
      <c r="F333" s="24"/>
      <c r="G333" s="8">
        <f t="shared" si="22"/>
        <v>0.47143230832308325</v>
      </c>
      <c r="H333" s="7">
        <f t="shared" si="23"/>
        <v>13.379432308323082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21"/>
        <v>13.007</v>
      </c>
      <c r="F334" s="24"/>
      <c r="G334" s="8">
        <f t="shared" si="22"/>
        <v>0.47390832308323083</v>
      </c>
      <c r="H334" s="7">
        <f t="shared" si="23"/>
        <v>13.480908323083231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21"/>
        <v>12.87</v>
      </c>
      <c r="F335" s="24"/>
      <c r="G335" s="8">
        <f t="shared" si="22"/>
        <v>0.47048191881918816</v>
      </c>
      <c r="H335" s="7">
        <f t="shared" si="23"/>
        <v>13.340481918819187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21"/>
        <v>12.446999999999999</v>
      </c>
      <c r="F336" s="24"/>
      <c r="G336" s="8">
        <f t="shared" si="22"/>
        <v>0.45990258302583026</v>
      </c>
      <c r="H336" s="7">
        <f t="shared" si="23"/>
        <v>12.906902583025829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21"/>
        <v>12.563000000000001</v>
      </c>
      <c r="F337" s="24"/>
      <c r="G337" s="8">
        <f t="shared" si="22"/>
        <v>0.46280377203772044</v>
      </c>
      <c r="H337" s="7">
        <f t="shared" si="23"/>
        <v>13.025803772037721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21"/>
        <v>12.929</v>
      </c>
      <c r="F338" s="24"/>
      <c r="G338" s="8">
        <f t="shared" si="22"/>
        <v>0.47195752357523579</v>
      </c>
      <c r="H338" s="7">
        <f t="shared" si="23"/>
        <v>13.400957523575237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21"/>
        <v>13.294</v>
      </c>
      <c r="F339" s="24"/>
      <c r="G339" s="8">
        <f t="shared" si="22"/>
        <v>0.48108626486264866</v>
      </c>
      <c r="H339" s="7">
        <f t="shared" si="23"/>
        <v>13.775086264862649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21"/>
        <v>13.247999999999999</v>
      </c>
      <c r="F340" s="24"/>
      <c r="G340" s="8">
        <f t="shared" si="22"/>
        <v>0.47993579335793357</v>
      </c>
      <c r="H340" s="7">
        <f t="shared" si="23"/>
        <v>13.727935793357933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21"/>
        <v>12.74</v>
      </c>
      <c r="F341" s="24"/>
      <c r="G341" s="8">
        <f t="shared" si="22"/>
        <v>0.46723058630586312</v>
      </c>
      <c r="H341" s="7">
        <f t="shared" si="23"/>
        <v>13.207230586305863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21"/>
        <v>12.446999999999999</v>
      </c>
      <c r="F342" s="24"/>
      <c r="G342" s="8">
        <f t="shared" si="22"/>
        <v>0.45990258302583026</v>
      </c>
      <c r="H342" s="7">
        <f t="shared" si="23"/>
        <v>12.906902583025829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21"/>
        <v>12.513999999999999</v>
      </c>
      <c r="F343" s="24"/>
      <c r="G343" s="8">
        <f t="shared" si="22"/>
        <v>0.46157826978269784</v>
      </c>
      <c r="H343" s="7">
        <f t="shared" si="23"/>
        <v>12.975578269782698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21"/>
        <v>12.670999999999999</v>
      </c>
      <c r="F344" s="24"/>
      <c r="G344" s="8">
        <f t="shared" si="22"/>
        <v>0.46550487904879051</v>
      </c>
      <c r="H344" s="7">
        <f t="shared" si="23"/>
        <v>13.13650487904879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21"/>
        <v>13.327</v>
      </c>
      <c r="F345" s="24"/>
      <c r="G345" s="8">
        <f t="shared" si="22"/>
        <v>0.48191160311603115</v>
      </c>
      <c r="H345" s="7">
        <f t="shared" si="23"/>
        <v>13.808911603116032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21"/>
        <v>13.427</v>
      </c>
      <c r="F346" s="24"/>
      <c r="G346" s="8">
        <f t="shared" si="22"/>
        <v>0.48441262812628127</v>
      </c>
      <c r="H346" s="7">
        <f t="shared" si="23"/>
        <v>13.91141262812628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21"/>
        <v>13.327</v>
      </c>
      <c r="F347" s="24"/>
      <c r="G347" s="8">
        <f t="shared" si="22"/>
        <v>0.48191160311603115</v>
      </c>
      <c r="H347" s="7">
        <f t="shared" si="23"/>
        <v>13.808911603116032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21"/>
        <v>13.055</v>
      </c>
      <c r="F348" s="24"/>
      <c r="G348" s="8">
        <f t="shared" si="22"/>
        <v>0.47510881508815089</v>
      </c>
      <c r="H348" s="7">
        <f t="shared" si="23"/>
        <v>13.53010881508815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21"/>
        <v>13.17</v>
      </c>
      <c r="F349" s="24"/>
      <c r="G349" s="8">
        <f t="shared" si="22"/>
        <v>0.47798499384993853</v>
      </c>
      <c r="H349" s="7">
        <f t="shared" si="23"/>
        <v>13.647984993849938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21"/>
        <v>13.263</v>
      </c>
      <c r="F350" s="24"/>
      <c r="G350" s="8">
        <f t="shared" si="22"/>
        <v>0.48031094710947114</v>
      </c>
      <c r="H350" s="7">
        <f t="shared" si="23"/>
        <v>13.743310947109471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21"/>
        <v>13.42</v>
      </c>
      <c r="F351" s="24"/>
      <c r="G351" s="8">
        <f t="shared" si="22"/>
        <v>0.48423755637556376</v>
      </c>
      <c r="H351" s="7">
        <f t="shared" si="23"/>
        <v>13.904237556375564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21"/>
        <v>13.411</v>
      </c>
      <c r="F352" s="24"/>
      <c r="G352" s="8">
        <f t="shared" si="22"/>
        <v>0.48401246412464127</v>
      </c>
      <c r="H352" s="7">
        <f t="shared" si="23"/>
        <v>13.89501246412464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21"/>
        <v>13.08</v>
      </c>
      <c r="F353" s="24"/>
      <c r="G353" s="8">
        <f t="shared" si="22"/>
        <v>0.47573407134071344</v>
      </c>
      <c r="H353" s="7">
        <f t="shared" si="23"/>
        <v>13.555734071340714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21"/>
        <v>12.906000000000001</v>
      </c>
      <c r="F354" s="24"/>
      <c r="G354" s="8">
        <f t="shared" si="22"/>
        <v>0.47138228782287828</v>
      </c>
      <c r="H354" s="7">
        <f t="shared" si="23"/>
        <v>13.377382287822879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21"/>
        <v>12.989000000000001</v>
      </c>
      <c r="F355" s="24"/>
      <c r="G355" s="8">
        <f t="shared" si="22"/>
        <v>0.47345813858138586</v>
      </c>
      <c r="H355" s="7">
        <f t="shared" si="23"/>
        <v>13.462458138581386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21"/>
        <v>13.19</v>
      </c>
      <c r="F356" s="24"/>
      <c r="G356" s="8">
        <f t="shared" si="22"/>
        <v>0.47848519885198854</v>
      </c>
      <c r="H356" s="7">
        <f t="shared" si="23"/>
        <v>13.668485198851988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21"/>
        <v>14.019</v>
      </c>
      <c r="F357" s="24"/>
      <c r="G357" s="8">
        <f t="shared" si="22"/>
        <v>0.49921869618696191</v>
      </c>
      <c r="H357" s="7">
        <f t="shared" si="23"/>
        <v>14.518218696186961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21"/>
        <v>14.162000000000001</v>
      </c>
      <c r="F358" s="24"/>
      <c r="G358" s="8">
        <f t="shared" si="22"/>
        <v>0.50279516195161955</v>
      </c>
      <c r="H358" s="7">
        <f t="shared" si="23"/>
        <v>14.66479516195162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21"/>
        <v>14.08</v>
      </c>
      <c r="F359" s="24"/>
      <c r="G359" s="8">
        <f t="shared" si="22"/>
        <v>0.50074432144321446</v>
      </c>
      <c r="H359" s="7">
        <f t="shared" si="23"/>
        <v>14.580744321443214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21"/>
        <v>13.494</v>
      </c>
      <c r="F360" s="24"/>
      <c r="G360" s="8">
        <f t="shared" si="22"/>
        <v>0.48608831488314885</v>
      </c>
      <c r="H360" s="7">
        <f t="shared" si="23"/>
        <v>13.980088314883149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21"/>
        <v>13.692</v>
      </c>
      <c r="F361" s="24"/>
      <c r="G361" s="8">
        <f t="shared" si="22"/>
        <v>0.49104034440344407</v>
      </c>
      <c r="H361" s="7">
        <f t="shared" si="23"/>
        <v>14.183040344403445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21"/>
        <v>14.098000000000001</v>
      </c>
      <c r="F362" s="24"/>
      <c r="G362" s="8">
        <f t="shared" si="22"/>
        <v>0.50119450594505954</v>
      </c>
      <c r="H362" s="7">
        <f t="shared" si="23"/>
        <v>14.599194505945061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21"/>
        <v>14.225</v>
      </c>
      <c r="F363" s="24"/>
      <c r="G363" s="8">
        <f t="shared" si="22"/>
        <v>0.50437080770807707</v>
      </c>
      <c r="H363" s="7">
        <f t="shared" si="23"/>
        <v>14.729370807708076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21"/>
        <v>14.186</v>
      </c>
      <c r="F364" s="24"/>
      <c r="G364" s="8">
        <f t="shared" si="22"/>
        <v>0.50339540795407955</v>
      </c>
      <c r="H364" s="7">
        <f t="shared" si="23"/>
        <v>14.689395407954079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21"/>
        <v>14.071</v>
      </c>
      <c r="F365" s="24"/>
      <c r="G365" s="8">
        <f t="shared" si="22"/>
        <v>0.50051922919229197</v>
      </c>
      <c r="H365" s="7">
        <f t="shared" si="23"/>
        <v>14.571519229192292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21"/>
        <v>13.927</v>
      </c>
      <c r="F366" s="24"/>
      <c r="G366" s="8">
        <f t="shared" si="22"/>
        <v>0.49691775317753178</v>
      </c>
      <c r="H366" s="7">
        <f t="shared" si="23"/>
        <v>14.423917753177532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21"/>
        <v>13.411</v>
      </c>
      <c r="F367" s="24"/>
      <c r="G367" s="8">
        <f t="shared" si="22"/>
        <v>0.48401246412464127</v>
      </c>
      <c r="H367" s="7">
        <f t="shared" si="23"/>
        <v>13.89501246412464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21"/>
        <v>13.542999999999999</v>
      </c>
      <c r="F368" s="24"/>
      <c r="G368" s="8">
        <f t="shared" si="22"/>
        <v>0.4873138171381714</v>
      </c>
      <c r="H368" s="7">
        <f t="shared" si="23"/>
        <v>14.03031381713817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21"/>
        <v>13.898999999999999</v>
      </c>
      <c r="F369" s="24"/>
      <c r="G369" s="8">
        <f t="shared" si="22"/>
        <v>0.49621746617466173</v>
      </c>
      <c r="H369" s="7">
        <f t="shared" si="23"/>
        <v>14.39521746617466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21"/>
        <v>14.003</v>
      </c>
      <c r="F370" s="24"/>
      <c r="G370" s="8">
        <f t="shared" si="22"/>
        <v>0.49881853218532191</v>
      </c>
      <c r="H370" s="7">
        <f t="shared" si="23"/>
        <v>14.501818532185322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ref="E371:E386" si="24">ROUND(C371+D371,3)</f>
        <v>13.676</v>
      </c>
      <c r="F371" s="24"/>
      <c r="G371" s="8">
        <f t="shared" ref="G371:G386" si="25">(E371/$L$6)*$L$5+($L$7*$L$8^(B371-$L$4))</f>
        <v>0.49064018040180407</v>
      </c>
      <c r="H371" s="7">
        <f t="shared" ref="H371:H386" si="26">+E371+G371</f>
        <v>14.166640180401805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4"/>
        <v>13.416</v>
      </c>
      <c r="F372" s="24"/>
      <c r="G372" s="8">
        <f t="shared" si="25"/>
        <v>0.48413751537515376</v>
      </c>
      <c r="H372" s="7">
        <f t="shared" si="26"/>
        <v>13.900137515375155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4"/>
        <v>13.92</v>
      </c>
      <c r="F373" s="24"/>
      <c r="G373" s="8">
        <f t="shared" si="25"/>
        <v>0.49674268142681433</v>
      </c>
      <c r="H373" s="7">
        <f t="shared" si="26"/>
        <v>14.416742681426815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4"/>
        <v>14.499000000000001</v>
      </c>
      <c r="F374" s="24"/>
      <c r="G374" s="8">
        <f t="shared" si="25"/>
        <v>0.51122361623616241</v>
      </c>
      <c r="H374" s="7">
        <f t="shared" si="26"/>
        <v>15.010223616236162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si="24"/>
        <v>14.792</v>
      </c>
      <c r="F375" s="24"/>
      <c r="G375" s="8">
        <f t="shared" si="25"/>
        <v>0.51855161951619522</v>
      </c>
      <c r="H375" s="7">
        <f t="shared" si="26"/>
        <v>15.310551619516195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4"/>
        <v>14.781000000000001</v>
      </c>
      <c r="F376" s="24"/>
      <c r="G376" s="8">
        <f t="shared" si="25"/>
        <v>0.51827650676506765</v>
      </c>
      <c r="H376" s="7">
        <f t="shared" si="26"/>
        <v>15.299276506765068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4"/>
        <v>14.307</v>
      </c>
      <c r="F377" s="24"/>
      <c r="G377" s="8">
        <f t="shared" si="25"/>
        <v>0.50642164821648228</v>
      </c>
      <c r="H377" s="7">
        <f t="shared" si="26"/>
        <v>14.813421648216483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4"/>
        <v>13.613</v>
      </c>
      <c r="F378" s="24"/>
      <c r="G378" s="8">
        <f t="shared" si="25"/>
        <v>0.48906453464534644</v>
      </c>
      <c r="H378" s="7">
        <f t="shared" si="26"/>
        <v>14.102064534645345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4"/>
        <v>13.686999999999999</v>
      </c>
      <c r="F379" s="24"/>
      <c r="G379" s="8">
        <f t="shared" si="25"/>
        <v>0.49091529315293153</v>
      </c>
      <c r="H379" s="7">
        <f t="shared" si="26"/>
        <v>14.177915293152932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4"/>
        <v>13.826000000000001</v>
      </c>
      <c r="F380" s="24"/>
      <c r="G380" s="8">
        <f t="shared" si="25"/>
        <v>0.49439171791717917</v>
      </c>
      <c r="H380" s="7">
        <f t="shared" si="26"/>
        <v>14.320391717917179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4"/>
        <v>14.284000000000001</v>
      </c>
      <c r="F381" s="24"/>
      <c r="G381" s="8">
        <f t="shared" si="25"/>
        <v>0.50584641246412465</v>
      </c>
      <c r="H381" s="7">
        <f t="shared" si="26"/>
        <v>14.789846412464126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4"/>
        <v>14.404</v>
      </c>
      <c r="F382" s="24"/>
      <c r="G382" s="8">
        <f t="shared" si="25"/>
        <v>0.50884764247642478</v>
      </c>
      <c r="H382" s="7">
        <f t="shared" si="26"/>
        <v>14.912847642476425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4"/>
        <v>14.278</v>
      </c>
      <c r="F383" s="24"/>
      <c r="G383" s="8">
        <f t="shared" si="25"/>
        <v>0.50569635096350973</v>
      </c>
      <c r="H383" s="7">
        <f t="shared" si="26"/>
        <v>14.78369635096351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4"/>
        <v>13.81</v>
      </c>
      <c r="F384" s="24"/>
      <c r="G384" s="8">
        <f t="shared" si="25"/>
        <v>0.49399155391553917</v>
      </c>
      <c r="H384" s="7">
        <f t="shared" si="26"/>
        <v>14.303991553915539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4"/>
        <v>14.17</v>
      </c>
      <c r="F385" s="24"/>
      <c r="G385" s="8">
        <f t="shared" si="25"/>
        <v>0.50299524395243955</v>
      </c>
      <c r="H385" s="7">
        <f t="shared" si="26"/>
        <v>14.672995243952439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si="24"/>
        <v>14.662000000000001</v>
      </c>
      <c r="F386" s="24"/>
      <c r="G386" s="8">
        <f t="shared" si="25"/>
        <v>0.51530028700287001</v>
      </c>
      <c r="H386" s="7">
        <f t="shared" si="26"/>
        <v>15.17730028700287</v>
      </c>
    </row>
  </sheetData>
  <printOptions horizontalCentered="1"/>
  <pageMargins left="0.25" right="0.25" top="0.5" bottom="0.25" header="0.5" footer="0"/>
  <pageSetup scale="84" orientation="portrait" horizontalDpi="4294967292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R386"/>
  <sheetViews>
    <sheetView zoomScaleNormal="100"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10.5546875" customWidth="1"/>
    <col min="10" max="10" width="2.6640625" bestFit="1" customWidth="1"/>
    <col min="11" max="11" width="19.44140625" bestFit="1" customWidth="1"/>
    <col min="12" max="12" width="8.33203125" bestFit="1" customWidth="1"/>
    <col min="13" max="13" width="5.6640625" customWidth="1"/>
    <col min="15" max="15" width="15.6640625" bestFit="1" customWidth="1"/>
    <col min="18" max="18" width="11.109375" customWidth="1"/>
  </cols>
  <sheetData>
    <row r="1" spans="1:15" x14ac:dyDescent="0.25">
      <c r="A1" s="1" t="s">
        <v>363</v>
      </c>
      <c r="D1"/>
    </row>
    <row r="2" spans="1:15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132</v>
      </c>
      <c r="H2" s="55" t="s">
        <v>133</v>
      </c>
      <c r="I2" s="24"/>
    </row>
    <row r="3" spans="1:15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1"/>
      <c r="G3" s="303">
        <f t="shared" ref="G3:G66" si="1">(E3/$L$6)*$L$5+($L$7*$L$8^(B3-$L$4))</f>
        <v>7.7752419765664799E-2</v>
      </c>
      <c r="H3" s="304">
        <f t="shared" ref="H3:H4" si="2">+E3+G3</f>
        <v>3.1417524197656648</v>
      </c>
      <c r="K3" s="58" t="s">
        <v>416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1"/>
      <c r="G4" s="303">
        <f t="shared" si="1"/>
        <v>7.0344880285277633E-2</v>
      </c>
      <c r="H4" s="304">
        <f t="shared" si="2"/>
        <v>2.7413448802852773</v>
      </c>
      <c r="K4" s="14" t="s">
        <v>5</v>
      </c>
      <c r="L4" s="26">
        <v>2019</v>
      </c>
      <c r="M4" s="25" t="s">
        <v>27</v>
      </c>
      <c r="N4" s="22" t="s">
        <v>412</v>
      </c>
      <c r="O4" s="81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si="1"/>
        <v>7.554712175241976E-2</v>
      </c>
      <c r="H5" s="304">
        <f t="shared" ref="H5:H12" si="4">+E5+G5</f>
        <v>3.02254712175242</v>
      </c>
      <c r="K5" s="14" t="s">
        <v>6</v>
      </c>
      <c r="L5" s="18">
        <v>1.8499999999999999E-2</v>
      </c>
      <c r="M5" s="25" t="s">
        <v>27</v>
      </c>
      <c r="N5" s="22" t="s">
        <v>412</v>
      </c>
      <c r="O5" s="81"/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1"/>
        <v>6.9930208863983698E-2</v>
      </c>
      <c r="H6" s="304">
        <f t="shared" si="4"/>
        <v>2.7189302088639837</v>
      </c>
      <c r="K6" s="14" t="s">
        <v>7</v>
      </c>
      <c r="L6" s="13">
        <f>100%-L5</f>
        <v>0.98150000000000004</v>
      </c>
      <c r="O6" s="39"/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1"/>
        <v>6.9854814060112069E-2</v>
      </c>
      <c r="H7" s="304">
        <f t="shared" si="4"/>
        <v>2.7148548140601121</v>
      </c>
      <c r="K7" s="14" t="s">
        <v>11</v>
      </c>
      <c r="L7" s="12">
        <f>L14</f>
        <v>0.02</v>
      </c>
      <c r="O7" s="39"/>
    </row>
    <row r="8" spans="1:15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1"/>
        <v>6.593428425878757E-2</v>
      </c>
      <c r="H8" s="304">
        <f t="shared" si="4"/>
        <v>2.5029342842587874</v>
      </c>
      <c r="K8" s="14" t="s">
        <v>8</v>
      </c>
      <c r="L8" s="350">
        <v>1</v>
      </c>
      <c r="M8" s="333" t="s">
        <v>27</v>
      </c>
      <c r="N8" s="81" t="s">
        <v>412</v>
      </c>
      <c r="O8" s="351"/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1"/>
        <v>6.5576158940397353E-2</v>
      </c>
      <c r="H9" s="304">
        <f t="shared" si="4"/>
        <v>2.4835761589403975</v>
      </c>
      <c r="K9" s="347"/>
      <c r="L9" s="19"/>
      <c r="O9" s="352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>ROUND(C10+D10,3)</f>
        <v>2.2759999999999998</v>
      </c>
      <c r="F10" s="307"/>
      <c r="G10" s="303">
        <f t="shared" si="1"/>
        <v>6.2899643402954661E-2</v>
      </c>
      <c r="H10" s="304">
        <f t="shared" si="4"/>
        <v>2.3388996434029545</v>
      </c>
      <c r="K10" s="347"/>
      <c r="L10" s="19"/>
      <c r="O10" s="352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1"/>
        <v>6.8554253693326545E-2</v>
      </c>
      <c r="H11" s="7">
        <f t="shared" si="4"/>
        <v>2.6445542536933266</v>
      </c>
      <c r="K11" s="348" t="s">
        <v>118</v>
      </c>
      <c r="L11" s="11"/>
      <c r="O11" s="352"/>
    </row>
    <row r="12" spans="1:15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1"/>
        <v>7.1890473764645954E-2</v>
      </c>
      <c r="H12" s="7">
        <f t="shared" si="4"/>
        <v>2.8248904737646461</v>
      </c>
      <c r="K12" s="14" t="s">
        <v>424</v>
      </c>
      <c r="L12" s="20">
        <v>0.02</v>
      </c>
      <c r="M12" s="25" t="s">
        <v>27</v>
      </c>
      <c r="N12" s="22" t="s">
        <v>412</v>
      </c>
      <c r="O12" s="353"/>
    </row>
    <row r="13" spans="1:15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1"/>
        <v>6.3634742740703007E-2</v>
      </c>
      <c r="H13" s="7">
        <f t="shared" ref="H13:H76" si="5">+E13+G13</f>
        <v>2.3786347427407031</v>
      </c>
      <c r="K13" s="14" t="s">
        <v>12</v>
      </c>
      <c r="L13" s="372">
        <v>0</v>
      </c>
      <c r="M13" s="25" t="s">
        <v>27</v>
      </c>
      <c r="N13" s="81" t="s">
        <v>412</v>
      </c>
      <c r="O13" s="351"/>
    </row>
    <row r="14" spans="1:15" ht="13.8" thickBot="1" x14ac:dyDescent="0.3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6">ROUND(C14+D14,3)</f>
        <v>2.5179999999999998</v>
      </c>
      <c r="F14" s="24"/>
      <c r="G14" s="8">
        <f t="shared" si="1"/>
        <v>6.7461029037187967E-2</v>
      </c>
      <c r="H14" s="7">
        <f t="shared" si="5"/>
        <v>2.5854610290371878</v>
      </c>
      <c r="K14" s="385" t="s">
        <v>11</v>
      </c>
      <c r="L14" s="12">
        <f>SUM(L12:L13)</f>
        <v>0.02</v>
      </c>
      <c r="M14" s="25"/>
      <c r="O14" s="39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6"/>
        <v>2.6469999999999998</v>
      </c>
      <c r="F15" s="24"/>
      <c r="G15" s="8">
        <f t="shared" si="1"/>
        <v>6.9892511462047877E-2</v>
      </c>
      <c r="H15" s="7">
        <f t="shared" si="5"/>
        <v>2.7168925114620475</v>
      </c>
      <c r="K15" s="370"/>
      <c r="L15" s="370"/>
      <c r="O15" s="39"/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6"/>
        <v>2.5990000000000002</v>
      </c>
      <c r="F16" s="24"/>
      <c r="G16" s="8">
        <f t="shared" si="1"/>
        <v>6.8987773815588391E-2</v>
      </c>
      <c r="H16" s="7">
        <f t="shared" si="5"/>
        <v>2.6679877738155886</v>
      </c>
      <c r="O16" s="39"/>
    </row>
    <row r="17" spans="1:18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6"/>
        <v>2.4420000000000002</v>
      </c>
      <c r="F17" s="24"/>
      <c r="G17" s="8">
        <f t="shared" si="1"/>
        <v>6.602852776362711E-2</v>
      </c>
      <c r="H17" s="7">
        <f t="shared" si="5"/>
        <v>2.5080285277636274</v>
      </c>
      <c r="K17" s="82"/>
      <c r="L17" s="82"/>
      <c r="M17" s="82"/>
      <c r="N17" s="82"/>
      <c r="O17" s="82"/>
      <c r="P17" s="82"/>
    </row>
    <row r="18" spans="1:18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6"/>
        <v>2.2280000000000002</v>
      </c>
      <c r="F18" s="24"/>
      <c r="G18" s="8">
        <f t="shared" si="1"/>
        <v>6.1994905756495161E-2</v>
      </c>
      <c r="H18" s="7">
        <f t="shared" si="5"/>
        <v>2.2899949057564952</v>
      </c>
      <c r="K18" s="82"/>
      <c r="L18" s="82"/>
      <c r="M18" s="82"/>
      <c r="N18" s="82"/>
      <c r="O18" s="82"/>
      <c r="P18" s="82"/>
    </row>
    <row r="19" spans="1:18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6"/>
        <v>2.2389999999999999</v>
      </c>
      <c r="F19" s="24"/>
      <c r="G19" s="8">
        <f t="shared" si="1"/>
        <v>6.2202241467142122E-2</v>
      </c>
      <c r="H19" s="7">
        <f t="shared" si="5"/>
        <v>2.3012022414671418</v>
      </c>
      <c r="I19" s="29"/>
      <c r="K19" s="65"/>
      <c r="L19" s="82"/>
      <c r="M19" s="341"/>
      <c r="N19" s="82"/>
      <c r="O19" s="342"/>
      <c r="P19" s="343"/>
    </row>
    <row r="20" spans="1:18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6"/>
        <v>2.3039999999999998</v>
      </c>
      <c r="F20" s="24"/>
      <c r="G20" s="8">
        <f t="shared" si="1"/>
        <v>6.3427407030056032E-2</v>
      </c>
      <c r="H20" s="7">
        <f t="shared" si="5"/>
        <v>2.3674274070300561</v>
      </c>
      <c r="I20" s="9"/>
      <c r="K20" s="345"/>
      <c r="L20" s="82"/>
      <c r="M20" s="341"/>
      <c r="N20" s="82"/>
      <c r="O20" s="344"/>
      <c r="P20" s="6"/>
      <c r="Q20" s="39"/>
      <c r="R20" s="39"/>
    </row>
    <row r="21" spans="1:18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>ROUND(C21+D21,3)</f>
        <v>2.3740000000000001</v>
      </c>
      <c r="F21" s="24"/>
      <c r="G21" s="8">
        <f t="shared" si="1"/>
        <v>6.4746816097809468E-2</v>
      </c>
      <c r="H21" s="7">
        <f t="shared" si="5"/>
        <v>2.4387468160978094</v>
      </c>
      <c r="I21" s="30"/>
      <c r="J21" s="25"/>
      <c r="K21" s="24"/>
      <c r="L21" s="24"/>
      <c r="N21" s="60"/>
      <c r="O21" s="6"/>
      <c r="P21" s="62"/>
    </row>
    <row r="22" spans="1:18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6"/>
        <v>2.39</v>
      </c>
      <c r="F22" s="24"/>
      <c r="G22" s="8">
        <f t="shared" si="1"/>
        <v>6.5048395313295967E-2</v>
      </c>
      <c r="H22" s="7">
        <f t="shared" si="5"/>
        <v>2.455048395313296</v>
      </c>
      <c r="I22" s="30"/>
      <c r="J22" s="24"/>
      <c r="K22" s="10"/>
      <c r="L22" s="29"/>
      <c r="N22" s="60"/>
      <c r="O22" s="9"/>
      <c r="P22" s="30"/>
    </row>
    <row r="23" spans="1:18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6"/>
        <v>2.33</v>
      </c>
      <c r="F23" s="24"/>
      <c r="G23" s="8">
        <f t="shared" si="1"/>
        <v>6.3917473255221596E-2</v>
      </c>
      <c r="H23" s="7">
        <f t="shared" si="5"/>
        <v>2.3939174732552218</v>
      </c>
      <c r="I23" s="31"/>
      <c r="J23" s="24"/>
      <c r="K23" s="9"/>
      <c r="L23" s="61"/>
      <c r="N23" s="60"/>
      <c r="O23" s="9"/>
      <c r="P23" s="31"/>
    </row>
    <row r="24" spans="1:18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6"/>
        <v>2.36</v>
      </c>
      <c r="F24" s="24"/>
      <c r="G24" s="8">
        <f t="shared" si="1"/>
        <v>6.4482934284258789E-2</v>
      </c>
      <c r="H24" s="7">
        <f t="shared" si="5"/>
        <v>2.4244829342842587</v>
      </c>
      <c r="I24" s="30"/>
      <c r="J24" s="24"/>
      <c r="K24" s="9"/>
      <c r="L24" s="62"/>
      <c r="M24" s="25"/>
      <c r="N24" s="60"/>
      <c r="O24" s="9"/>
      <c r="P24" s="63"/>
    </row>
    <row r="25" spans="1:18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6"/>
        <v>2.4340000000000002</v>
      </c>
      <c r="F25" s="24"/>
      <c r="G25" s="8">
        <f t="shared" si="1"/>
        <v>6.5877738155883853E-2</v>
      </c>
      <c r="H25" s="7">
        <f t="shared" si="5"/>
        <v>2.4998777381558841</v>
      </c>
      <c r="I25" s="32"/>
      <c r="J25" s="24"/>
      <c r="K25" s="9"/>
      <c r="L25" s="30"/>
      <c r="M25" s="25"/>
      <c r="N25" s="9"/>
      <c r="O25" s="6"/>
      <c r="P25" s="32"/>
    </row>
    <row r="26" spans="1:18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6"/>
        <v>2.6120000000000001</v>
      </c>
      <c r="F26" s="24"/>
      <c r="G26" s="8">
        <f t="shared" si="1"/>
        <v>6.9232806928171159E-2</v>
      </c>
      <c r="H26" s="7">
        <f t="shared" si="5"/>
        <v>2.6812328069281715</v>
      </c>
      <c r="I26" s="32"/>
      <c r="J26" s="24"/>
      <c r="K26" s="9"/>
      <c r="L26" s="31"/>
      <c r="N26" s="9"/>
      <c r="O26" s="6"/>
      <c r="P26" s="32"/>
    </row>
    <row r="27" spans="1:18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6"/>
        <v>2.7320000000000002</v>
      </c>
      <c r="F27" s="24"/>
      <c r="G27" s="8">
        <f t="shared" si="1"/>
        <v>7.1494651044319915E-2</v>
      </c>
      <c r="H27" s="7">
        <f t="shared" si="5"/>
        <v>2.8034946510443199</v>
      </c>
      <c r="I27" s="9"/>
      <c r="J27" s="24"/>
      <c r="K27" s="9"/>
      <c r="L27" s="63"/>
      <c r="N27" s="9"/>
      <c r="O27" s="10"/>
      <c r="P27" s="9"/>
    </row>
    <row r="28" spans="1:18" x14ac:dyDescent="0.25">
      <c r="A28" s="4" t="s">
        <v>13</v>
      </c>
      <c r="B28" s="28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6"/>
        <v>2.6859999999999999</v>
      </c>
      <c r="F28" s="24"/>
      <c r="G28" s="8">
        <f t="shared" si="1"/>
        <v>7.0627610799796223E-2</v>
      </c>
      <c r="H28" s="7">
        <f t="shared" si="5"/>
        <v>2.756627610799796</v>
      </c>
      <c r="I28" s="31"/>
      <c r="J28" s="25"/>
      <c r="K28" s="6"/>
      <c r="L28" s="32"/>
      <c r="M28" s="25"/>
      <c r="N28" s="9"/>
      <c r="O28" s="9"/>
      <c r="P28" s="33"/>
    </row>
    <row r="29" spans="1:18" x14ac:dyDescent="0.25">
      <c r="A29" s="4" t="s">
        <v>14</v>
      </c>
      <c r="B29" s="28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6"/>
        <v>2.5230000000000001</v>
      </c>
      <c r="F29" s="24"/>
      <c r="G29" s="8">
        <f t="shared" si="1"/>
        <v>6.7555272542027506E-2</v>
      </c>
      <c r="H29" s="7">
        <f t="shared" si="5"/>
        <v>2.5905552725420278</v>
      </c>
      <c r="I29" s="31"/>
      <c r="J29" s="25"/>
      <c r="K29" s="6"/>
      <c r="L29" s="32"/>
      <c r="N29" s="9"/>
      <c r="O29" s="9"/>
      <c r="P29" s="33"/>
    </row>
    <row r="30" spans="1:18" x14ac:dyDescent="0.25">
      <c r="A30" s="4" t="s">
        <v>15</v>
      </c>
      <c r="B30" s="28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6"/>
        <v>2.2719999999999998</v>
      </c>
      <c r="F30" s="24"/>
      <c r="G30" s="8">
        <f t="shared" si="1"/>
        <v>6.2824248599083032E-2</v>
      </c>
      <c r="H30" s="7">
        <f t="shared" si="5"/>
        <v>2.3348242485990829</v>
      </c>
      <c r="I30" s="33"/>
      <c r="J30" s="25"/>
      <c r="K30" s="10"/>
      <c r="L30" s="9"/>
      <c r="N30" s="9"/>
      <c r="O30" s="9"/>
      <c r="P30" s="33"/>
    </row>
    <row r="31" spans="1:18" x14ac:dyDescent="0.25">
      <c r="A31" s="4" t="s">
        <v>16</v>
      </c>
      <c r="B31" s="28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6"/>
        <v>2.286</v>
      </c>
      <c r="F31" s="24"/>
      <c r="G31" s="8">
        <f t="shared" si="1"/>
        <v>6.3088130412633725E-2</v>
      </c>
      <c r="H31" s="7">
        <f t="shared" si="5"/>
        <v>2.3490881304126336</v>
      </c>
      <c r="I31" s="31"/>
      <c r="J31" s="24"/>
      <c r="K31" s="9"/>
      <c r="L31" s="33"/>
      <c r="N31" s="9"/>
      <c r="O31" s="9"/>
      <c r="P31" s="31"/>
    </row>
    <row r="32" spans="1:18" x14ac:dyDescent="0.25">
      <c r="A32" s="4" t="s">
        <v>17</v>
      </c>
      <c r="B32" s="28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6"/>
        <v>2.3450000000000002</v>
      </c>
      <c r="F32" s="24"/>
      <c r="G32" s="8">
        <f t="shared" si="1"/>
        <v>6.4200203769740199E-2</v>
      </c>
      <c r="H32" s="7">
        <f t="shared" si="5"/>
        <v>2.4092002037697404</v>
      </c>
      <c r="I32" s="24"/>
      <c r="J32" s="24"/>
      <c r="K32" s="9"/>
      <c r="L32" s="33"/>
      <c r="M32" s="25"/>
      <c r="N32" s="9"/>
      <c r="O32" s="24"/>
      <c r="P32" s="24"/>
    </row>
    <row r="33" spans="1:16" x14ac:dyDescent="0.25">
      <c r="A33" s="4" t="s">
        <v>18</v>
      </c>
      <c r="B33" s="28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6"/>
        <v>2.407</v>
      </c>
      <c r="F33" s="24"/>
      <c r="G33" s="8">
        <f t="shared" si="1"/>
        <v>6.5368823229750378E-2</v>
      </c>
      <c r="H33" s="7">
        <f t="shared" si="5"/>
        <v>2.4723688232297505</v>
      </c>
      <c r="I33" s="24"/>
      <c r="J33" s="24"/>
      <c r="K33" s="9"/>
      <c r="L33" s="33"/>
      <c r="M33" s="25"/>
      <c r="N33" s="24"/>
      <c r="O33" s="24"/>
      <c r="P33" s="24"/>
    </row>
    <row r="34" spans="1:16" x14ac:dyDescent="0.25">
      <c r="A34" s="4" t="s">
        <v>19</v>
      </c>
      <c r="B34" s="28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6"/>
        <v>2.4350000000000001</v>
      </c>
      <c r="F34" s="24"/>
      <c r="G34" s="8">
        <f t="shared" si="1"/>
        <v>6.5896586856851749E-2</v>
      </c>
      <c r="H34" s="7">
        <f t="shared" si="5"/>
        <v>2.500896586856852</v>
      </c>
      <c r="I34" s="24"/>
      <c r="J34" s="24"/>
      <c r="K34" s="9"/>
      <c r="L34" s="31"/>
      <c r="M34" s="25"/>
    </row>
    <row r="35" spans="1:16" x14ac:dyDescent="0.25">
      <c r="A35" s="4" t="s">
        <v>20</v>
      </c>
      <c r="B35" s="28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6"/>
        <v>2.395</v>
      </c>
      <c r="F35" s="24"/>
      <c r="G35" s="8">
        <f t="shared" si="1"/>
        <v>6.5142638818135506E-2</v>
      </c>
      <c r="H35" s="7">
        <f t="shared" si="5"/>
        <v>2.4601426388181356</v>
      </c>
      <c r="I35" s="24"/>
      <c r="J35" s="24"/>
      <c r="K35" s="24"/>
      <c r="L35" s="24"/>
    </row>
    <row r="36" spans="1:16" x14ac:dyDescent="0.25">
      <c r="A36" s="4" t="s">
        <v>21</v>
      </c>
      <c r="B36" s="28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6"/>
        <v>2.4260000000000002</v>
      </c>
      <c r="F36" s="24"/>
      <c r="G36" s="8">
        <f t="shared" si="1"/>
        <v>6.572694854814061E-2</v>
      </c>
      <c r="H36" s="7">
        <f t="shared" si="5"/>
        <v>2.4917269485481408</v>
      </c>
      <c r="I36" s="24"/>
      <c r="J36" s="24"/>
      <c r="K36" s="24"/>
      <c r="L36" s="24"/>
    </row>
    <row r="37" spans="1:16" x14ac:dyDescent="0.25">
      <c r="A37" s="4" t="s">
        <v>22</v>
      </c>
      <c r="B37" s="28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6"/>
        <v>2.5099999999999998</v>
      </c>
      <c r="F37" s="24"/>
      <c r="G37" s="8">
        <f t="shared" si="1"/>
        <v>6.7310239429444724E-2</v>
      </c>
      <c r="H37" s="7">
        <f t="shared" si="5"/>
        <v>2.5773102394294445</v>
      </c>
      <c r="I37" s="24"/>
      <c r="J37" s="24"/>
      <c r="K37" s="24"/>
      <c r="L37" s="24"/>
    </row>
    <row r="38" spans="1:16" x14ac:dyDescent="0.25">
      <c r="A38" s="4" t="s">
        <v>23</v>
      </c>
      <c r="B38" s="28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6"/>
        <v>2.6859999999999999</v>
      </c>
      <c r="F38" s="24"/>
      <c r="G38" s="8">
        <f t="shared" si="1"/>
        <v>7.0627610799796223E-2</v>
      </c>
      <c r="H38" s="7">
        <f t="shared" si="5"/>
        <v>2.756627610799796</v>
      </c>
      <c r="I38" s="24"/>
      <c r="J38" s="24"/>
    </row>
    <row r="39" spans="1:16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6"/>
        <v>2.7949999999999999</v>
      </c>
      <c r="F39" s="24"/>
      <c r="G39" s="8">
        <f t="shared" si="1"/>
        <v>7.2682119205298004E-2</v>
      </c>
      <c r="H39" s="7">
        <f t="shared" si="5"/>
        <v>2.8676821192052979</v>
      </c>
      <c r="I39" s="24"/>
    </row>
    <row r="40" spans="1:16" x14ac:dyDescent="0.25">
      <c r="A40" s="4" t="s">
        <v>13</v>
      </c>
      <c r="B40" s="28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6"/>
        <v>2.7810000000000001</v>
      </c>
      <c r="F40" s="24"/>
      <c r="G40" s="8">
        <f t="shared" si="1"/>
        <v>7.2418237391747325E-2</v>
      </c>
      <c r="H40" s="7">
        <f t="shared" si="5"/>
        <v>2.8534182373917476</v>
      </c>
      <c r="I40" s="24"/>
    </row>
    <row r="41" spans="1:16" x14ac:dyDescent="0.25">
      <c r="A41" s="4" t="s">
        <v>14</v>
      </c>
      <c r="B41" s="28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6"/>
        <v>2.6749999999999998</v>
      </c>
      <c r="F41" s="24"/>
      <c r="G41" s="8">
        <f t="shared" si="1"/>
        <v>7.0420275089149248E-2</v>
      </c>
      <c r="H41" s="7">
        <f t="shared" si="5"/>
        <v>2.745420275089149</v>
      </c>
      <c r="I41" s="24"/>
    </row>
    <row r="42" spans="1:16" x14ac:dyDescent="0.25">
      <c r="A42" s="4" t="s">
        <v>15</v>
      </c>
      <c r="B42" s="28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6"/>
        <v>2.5459999999999998</v>
      </c>
      <c r="F42" s="24"/>
      <c r="G42" s="8">
        <f t="shared" si="1"/>
        <v>6.7988792664289352E-2</v>
      </c>
      <c r="H42" s="7">
        <f t="shared" si="5"/>
        <v>2.6139887926642893</v>
      </c>
      <c r="I42" s="24"/>
    </row>
    <row r="43" spans="1:16" x14ac:dyDescent="0.25">
      <c r="A43" s="4" t="s">
        <v>16</v>
      </c>
      <c r="B43" s="28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6"/>
        <v>2.581</v>
      </c>
      <c r="F43" s="24"/>
      <c r="G43" s="8">
        <f t="shared" si="1"/>
        <v>6.864849719816607E-2</v>
      </c>
      <c r="H43" s="7">
        <f t="shared" si="5"/>
        <v>2.6496484971981662</v>
      </c>
      <c r="I43" s="24"/>
    </row>
    <row r="44" spans="1:16" x14ac:dyDescent="0.25">
      <c r="A44" s="4" t="s">
        <v>17</v>
      </c>
      <c r="B44" s="28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6"/>
        <v>2.6560000000000001</v>
      </c>
      <c r="F44" s="24"/>
      <c r="G44" s="8">
        <f t="shared" si="1"/>
        <v>7.0062149770759044E-2</v>
      </c>
      <c r="H44" s="7">
        <f t="shared" si="5"/>
        <v>2.7260621497707591</v>
      </c>
      <c r="I44" s="24"/>
    </row>
    <row r="45" spans="1:16" x14ac:dyDescent="0.25">
      <c r="A45" s="4" t="s">
        <v>18</v>
      </c>
      <c r="B45" s="28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6"/>
        <v>2.7530000000000001</v>
      </c>
      <c r="F45" s="24"/>
      <c r="G45" s="8">
        <f t="shared" si="1"/>
        <v>7.1890473764645954E-2</v>
      </c>
      <c r="H45" s="7">
        <f t="shared" si="5"/>
        <v>2.8248904737646461</v>
      </c>
    </row>
    <row r="46" spans="1:16" x14ac:dyDescent="0.25">
      <c r="A46" s="4" t="s">
        <v>19</v>
      </c>
      <c r="B46" s="28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6"/>
        <v>2.7959999999999998</v>
      </c>
      <c r="F46" s="24"/>
      <c r="G46" s="8">
        <f t="shared" si="1"/>
        <v>7.2700967906265915E-2</v>
      </c>
      <c r="H46" s="7">
        <f t="shared" si="5"/>
        <v>2.8687009679062658</v>
      </c>
    </row>
    <row r="47" spans="1:16" x14ac:dyDescent="0.25">
      <c r="A47" s="4" t="s">
        <v>20</v>
      </c>
      <c r="B47" s="28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6"/>
        <v>2.7629999999999999</v>
      </c>
      <c r="F47" s="24"/>
      <c r="G47" s="8">
        <f t="shared" si="1"/>
        <v>7.2078960774325004E-2</v>
      </c>
      <c r="H47" s="7">
        <f t="shared" si="5"/>
        <v>2.8350789607743248</v>
      </c>
    </row>
    <row r="48" spans="1:16" x14ac:dyDescent="0.25">
      <c r="A48" s="4" t="s">
        <v>21</v>
      </c>
      <c r="B48" s="28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6"/>
        <v>2.7869999999999999</v>
      </c>
      <c r="F48" s="24"/>
      <c r="G48" s="8">
        <f t="shared" si="1"/>
        <v>7.2531329597554761E-2</v>
      </c>
      <c r="H48" s="7">
        <f t="shared" si="5"/>
        <v>2.8595313295975546</v>
      </c>
    </row>
    <row r="49" spans="1:8" x14ac:dyDescent="0.25">
      <c r="A49" s="4" t="s">
        <v>22</v>
      </c>
      <c r="B49" s="28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6"/>
        <v>2.8929999999999998</v>
      </c>
      <c r="F49" s="24"/>
      <c r="G49" s="8">
        <f t="shared" si="1"/>
        <v>7.4529291900152811E-2</v>
      </c>
      <c r="H49" s="7">
        <f t="shared" si="5"/>
        <v>2.9675292919001528</v>
      </c>
    </row>
    <row r="50" spans="1:8" x14ac:dyDescent="0.25">
      <c r="A50" s="4" t="s">
        <v>23</v>
      </c>
      <c r="B50" s="28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6"/>
        <v>3.0489999999999999</v>
      </c>
      <c r="F50" s="24"/>
      <c r="G50" s="8">
        <f t="shared" si="1"/>
        <v>7.7469689251146195E-2</v>
      </c>
      <c r="H50" s="7">
        <f t="shared" si="5"/>
        <v>3.1264696892511461</v>
      </c>
    </row>
    <row r="51" spans="1:8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6"/>
        <v>3.145</v>
      </c>
      <c r="F51" s="24"/>
      <c r="G51" s="8">
        <f t="shared" si="1"/>
        <v>7.9279164544065209E-2</v>
      </c>
      <c r="H51" s="7">
        <f t="shared" si="5"/>
        <v>3.2242791645440652</v>
      </c>
    </row>
    <row r="52" spans="1:8" x14ac:dyDescent="0.25">
      <c r="A52" s="4" t="s">
        <v>13</v>
      </c>
      <c r="B52" s="28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6"/>
        <v>3.1560000000000001</v>
      </c>
      <c r="F52" s="24"/>
      <c r="G52" s="8">
        <f t="shared" si="1"/>
        <v>7.948650025471217E-2</v>
      </c>
      <c r="H52" s="7">
        <f t="shared" si="5"/>
        <v>3.2354865002547122</v>
      </c>
    </row>
    <row r="53" spans="1:8" x14ac:dyDescent="0.25">
      <c r="A53" s="4" t="s">
        <v>14</v>
      </c>
      <c r="B53" s="28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6"/>
        <v>3.0419999999999998</v>
      </c>
      <c r="F53" s="24"/>
      <c r="G53" s="8">
        <f t="shared" si="1"/>
        <v>7.7337748344370849E-2</v>
      </c>
      <c r="H53" s="7">
        <f t="shared" si="5"/>
        <v>3.1193377483443707</v>
      </c>
    </row>
    <row r="54" spans="1:8" x14ac:dyDescent="0.25">
      <c r="A54" s="4" t="s">
        <v>15</v>
      </c>
      <c r="B54" s="28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6"/>
        <v>2.956</v>
      </c>
      <c r="F54" s="24"/>
      <c r="G54" s="8">
        <f t="shared" si="1"/>
        <v>7.5716760061130914E-2</v>
      </c>
      <c r="H54" s="7">
        <f t="shared" si="5"/>
        <v>3.0317167600611308</v>
      </c>
    </row>
    <row r="55" spans="1:8" x14ac:dyDescent="0.25">
      <c r="A55" s="4" t="s">
        <v>16</v>
      </c>
      <c r="B55" s="28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6"/>
        <v>3.012</v>
      </c>
      <c r="F55" s="24"/>
      <c r="G55" s="8">
        <f t="shared" si="1"/>
        <v>7.677228731533367E-2</v>
      </c>
      <c r="H55" s="7">
        <f t="shared" si="5"/>
        <v>3.0887722873153338</v>
      </c>
    </row>
    <row r="56" spans="1:8" x14ac:dyDescent="0.25">
      <c r="A56" s="4" t="s">
        <v>17</v>
      </c>
      <c r="B56" s="28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6"/>
        <v>3.0939999999999999</v>
      </c>
      <c r="F56" s="24"/>
      <c r="G56" s="8">
        <f t="shared" si="1"/>
        <v>7.8317880794701977E-2</v>
      </c>
      <c r="H56" s="7">
        <f t="shared" si="5"/>
        <v>3.1723178807947017</v>
      </c>
    </row>
    <row r="57" spans="1:8" x14ac:dyDescent="0.25">
      <c r="A57" s="4" t="s">
        <v>18</v>
      </c>
      <c r="B57" s="28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6"/>
        <v>3.242</v>
      </c>
      <c r="F57" s="24"/>
      <c r="G57" s="8">
        <f t="shared" si="1"/>
        <v>8.1107488537952105E-2</v>
      </c>
      <c r="H57" s="7">
        <f t="shared" si="5"/>
        <v>3.3231074885379521</v>
      </c>
    </row>
    <row r="58" spans="1:8" x14ac:dyDescent="0.25">
      <c r="A58" s="4" t="s">
        <v>19</v>
      </c>
      <c r="B58" s="28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6"/>
        <v>3.2949999999999999</v>
      </c>
      <c r="F58" s="24"/>
      <c r="G58" s="8">
        <f t="shared" si="1"/>
        <v>8.2106469689251144E-2</v>
      </c>
      <c r="H58" s="7">
        <f t="shared" si="5"/>
        <v>3.377106469689251</v>
      </c>
    </row>
    <row r="59" spans="1:8" x14ac:dyDescent="0.25">
      <c r="A59" s="4" t="s">
        <v>20</v>
      </c>
      <c r="B59" s="28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6"/>
        <v>3.2429999999999999</v>
      </c>
      <c r="F59" s="24"/>
      <c r="G59" s="8">
        <f t="shared" si="1"/>
        <v>8.1126337238920015E-2</v>
      </c>
      <c r="H59" s="7">
        <f t="shared" si="5"/>
        <v>3.32412633723892</v>
      </c>
    </row>
    <row r="60" spans="1:8" x14ac:dyDescent="0.25">
      <c r="A60" s="4" t="s">
        <v>21</v>
      </c>
      <c r="B60" s="28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6"/>
        <v>3.2480000000000002</v>
      </c>
      <c r="F60" s="24"/>
      <c r="G60" s="8">
        <f t="shared" si="1"/>
        <v>8.1220580743759554E-2</v>
      </c>
      <c r="H60" s="7">
        <f t="shared" si="5"/>
        <v>3.3292205807437596</v>
      </c>
    </row>
    <row r="61" spans="1:8" x14ac:dyDescent="0.25">
      <c r="A61" s="4" t="s">
        <v>22</v>
      </c>
      <c r="B61" s="28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6"/>
        <v>3.46</v>
      </c>
      <c r="F61" s="24"/>
      <c r="G61" s="8">
        <f t="shared" si="1"/>
        <v>8.5216505348955682E-2</v>
      </c>
      <c r="H61" s="7">
        <f t="shared" si="5"/>
        <v>3.5452165053489555</v>
      </c>
    </row>
    <row r="62" spans="1:8" x14ac:dyDescent="0.25">
      <c r="A62" s="4" t="s">
        <v>23</v>
      </c>
      <c r="B62" s="28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6"/>
        <v>3.5670000000000002</v>
      </c>
      <c r="F62" s="24"/>
      <c r="G62" s="8">
        <f t="shared" si="1"/>
        <v>8.7233316352521656E-2</v>
      </c>
      <c r="H62" s="7">
        <f t="shared" si="5"/>
        <v>3.654233316352522</v>
      </c>
    </row>
    <row r="63" spans="1:8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si="6"/>
        <v>3.6659999999999999</v>
      </c>
      <c r="F63" s="24"/>
      <c r="G63" s="8">
        <f t="shared" si="1"/>
        <v>8.9099337748344373E-2</v>
      </c>
      <c r="H63" s="7">
        <f t="shared" si="5"/>
        <v>3.7550993377483444</v>
      </c>
    </row>
    <row r="64" spans="1:8" x14ac:dyDescent="0.25">
      <c r="A64" s="4" t="s">
        <v>13</v>
      </c>
      <c r="B64" s="28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si="6"/>
        <v>3.681</v>
      </c>
      <c r="F64" s="24"/>
      <c r="G64" s="8">
        <f t="shared" si="1"/>
        <v>8.9382068262862963E-2</v>
      </c>
      <c r="H64" s="7">
        <f t="shared" si="5"/>
        <v>3.770382068262863</v>
      </c>
    </row>
    <row r="65" spans="1:8" x14ac:dyDescent="0.25">
      <c r="A65" s="4" t="s">
        <v>14</v>
      </c>
      <c r="B65" s="28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6"/>
        <v>3.6160000000000001</v>
      </c>
      <c r="F65" s="24"/>
      <c r="G65" s="8">
        <f t="shared" si="1"/>
        <v>8.8156902699949066E-2</v>
      </c>
      <c r="H65" s="7">
        <f t="shared" si="5"/>
        <v>3.7041569026999492</v>
      </c>
    </row>
    <row r="66" spans="1:8" x14ac:dyDescent="0.25">
      <c r="A66" s="4" t="s">
        <v>15</v>
      </c>
      <c r="B66" s="28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6"/>
        <v>3.585</v>
      </c>
      <c r="F66" s="24"/>
      <c r="G66" s="8">
        <f t="shared" si="1"/>
        <v>8.7572592969943963E-2</v>
      </c>
      <c r="H66" s="7">
        <f t="shared" si="5"/>
        <v>3.672572592969944</v>
      </c>
    </row>
    <row r="67" spans="1:8" x14ac:dyDescent="0.25">
      <c r="A67" s="4" t="s">
        <v>16</v>
      </c>
      <c r="B67" s="28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6"/>
        <v>3.6320000000000001</v>
      </c>
      <c r="F67" s="24"/>
      <c r="G67" s="8">
        <f t="shared" ref="G67:G130" si="7">(E67/$L$6)*$L$5+($L$7*$L$8^(B67-$L$4))</f>
        <v>8.8458481915435552E-2</v>
      </c>
      <c r="H67" s="7">
        <f t="shared" si="5"/>
        <v>3.7204584819154358</v>
      </c>
    </row>
    <row r="68" spans="1:8" x14ac:dyDescent="0.25">
      <c r="A68" s="4" t="s">
        <v>17</v>
      </c>
      <c r="B68" s="28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6"/>
        <v>3.73</v>
      </c>
      <c r="F68" s="24"/>
      <c r="G68" s="8">
        <f t="shared" si="7"/>
        <v>9.0305654610290373E-2</v>
      </c>
      <c r="H68" s="7">
        <f t="shared" si="5"/>
        <v>3.8203056546102903</v>
      </c>
    </row>
    <row r="69" spans="1:8" x14ac:dyDescent="0.25">
      <c r="A69" s="4" t="s">
        <v>18</v>
      </c>
      <c r="B69" s="28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6"/>
        <v>3.883</v>
      </c>
      <c r="F69" s="24"/>
      <c r="G69" s="8">
        <f t="shared" si="7"/>
        <v>9.3189505858380026E-2</v>
      </c>
      <c r="H69" s="7">
        <f t="shared" si="5"/>
        <v>3.9761895058583798</v>
      </c>
    </row>
    <row r="70" spans="1:8" x14ac:dyDescent="0.25">
      <c r="A70" s="4" t="s">
        <v>19</v>
      </c>
      <c r="B70" s="28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6"/>
        <v>3.9169999999999998</v>
      </c>
      <c r="F70" s="24"/>
      <c r="G70" s="8">
        <f t="shared" si="7"/>
        <v>9.3830361691288833E-2</v>
      </c>
      <c r="H70" s="7">
        <f t="shared" si="5"/>
        <v>4.0108303616912888</v>
      </c>
    </row>
    <row r="71" spans="1:8" x14ac:dyDescent="0.25">
      <c r="A71" s="4" t="s">
        <v>20</v>
      </c>
      <c r="B71" s="28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6"/>
        <v>3.8490000000000002</v>
      </c>
      <c r="F71" s="24"/>
      <c r="G71" s="8">
        <f t="shared" si="7"/>
        <v>9.2548650025471219E-2</v>
      </c>
      <c r="H71" s="7">
        <f t="shared" si="5"/>
        <v>3.9415486500254713</v>
      </c>
    </row>
    <row r="72" spans="1:8" x14ac:dyDescent="0.25">
      <c r="A72" s="4" t="s">
        <v>21</v>
      </c>
      <c r="B72" s="28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6"/>
        <v>3.8149999999999999</v>
      </c>
      <c r="F72" s="24"/>
      <c r="G72" s="8">
        <f t="shared" si="7"/>
        <v>9.1907794192562398E-2</v>
      </c>
      <c r="H72" s="7">
        <f t="shared" si="5"/>
        <v>3.9069077941925623</v>
      </c>
    </row>
    <row r="73" spans="1:8" x14ac:dyDescent="0.25">
      <c r="A73" s="4" t="s">
        <v>22</v>
      </c>
      <c r="B73" s="28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6"/>
        <v>3.976</v>
      </c>
      <c r="F73" s="24"/>
      <c r="G73" s="8">
        <f t="shared" si="7"/>
        <v>9.4942435048395321E-2</v>
      </c>
      <c r="H73" s="7">
        <f t="shared" si="5"/>
        <v>4.0709424350483951</v>
      </c>
    </row>
    <row r="74" spans="1:8" x14ac:dyDescent="0.25">
      <c r="A74" s="4" t="s">
        <v>23</v>
      </c>
      <c r="B74" s="28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6"/>
        <v>4.133</v>
      </c>
      <c r="F74" s="24"/>
      <c r="G74" s="8">
        <f t="shared" si="7"/>
        <v>9.7901681100356588E-2</v>
      </c>
      <c r="H74" s="7">
        <f t="shared" si="5"/>
        <v>4.2309016811003568</v>
      </c>
    </row>
    <row r="75" spans="1:8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6"/>
        <v>4.1959999999999997</v>
      </c>
      <c r="F75" s="24"/>
      <c r="G75" s="8">
        <f t="shared" si="7"/>
        <v>9.9089149261334691E-2</v>
      </c>
      <c r="H75" s="7">
        <f t="shared" si="5"/>
        <v>4.2950891492613348</v>
      </c>
    </row>
    <row r="76" spans="1:8" x14ac:dyDescent="0.25">
      <c r="A76" s="4" t="s">
        <v>13</v>
      </c>
      <c r="B76" s="28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6"/>
        <v>4.2160000000000002</v>
      </c>
      <c r="F76" s="24"/>
      <c r="G76" s="8">
        <f t="shared" si="7"/>
        <v>9.9466123280692806E-2</v>
      </c>
      <c r="H76" s="7">
        <f t="shared" si="5"/>
        <v>4.315466123280693</v>
      </c>
    </row>
    <row r="77" spans="1:8" x14ac:dyDescent="0.25">
      <c r="A77" s="4" t="s">
        <v>14</v>
      </c>
      <c r="B77" s="28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6"/>
        <v>4.0830000000000002</v>
      </c>
      <c r="F77" s="24"/>
      <c r="G77" s="8">
        <f t="shared" si="7"/>
        <v>9.6959246051961295E-2</v>
      </c>
      <c r="H77" s="7">
        <f t="shared" ref="H77:H140" si="8">+E77+G77</f>
        <v>4.1799592460519612</v>
      </c>
    </row>
    <row r="78" spans="1:8" x14ac:dyDescent="0.25">
      <c r="A78" s="4" t="s">
        <v>15</v>
      </c>
      <c r="B78" s="28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ref="E78:E141" si="9">ROUND(C78+D78,3)</f>
        <v>4.0129999999999999</v>
      </c>
      <c r="F78" s="24"/>
      <c r="G78" s="8">
        <f t="shared" si="7"/>
        <v>9.5639836984207846E-2</v>
      </c>
      <c r="H78" s="7">
        <f t="shared" si="8"/>
        <v>4.1086398369842074</v>
      </c>
    </row>
    <row r="79" spans="1:8" x14ac:dyDescent="0.25">
      <c r="A79" s="4" t="s">
        <v>16</v>
      </c>
      <c r="B79" s="28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9"/>
        <v>4.0629999999999997</v>
      </c>
      <c r="F79" s="24"/>
      <c r="G79" s="8">
        <f t="shared" si="7"/>
        <v>9.6582272032603153E-2</v>
      </c>
      <c r="H79" s="7">
        <f t="shared" si="8"/>
        <v>4.159582272032603</v>
      </c>
    </row>
    <row r="80" spans="1:8" x14ac:dyDescent="0.25">
      <c r="A80" s="4" t="s">
        <v>17</v>
      </c>
      <c r="B80" s="28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9"/>
        <v>4.1310000000000002</v>
      </c>
      <c r="F80" s="24"/>
      <c r="G80" s="8">
        <f t="shared" si="7"/>
        <v>9.7863983698420781E-2</v>
      </c>
      <c r="H80" s="7">
        <f t="shared" si="8"/>
        <v>4.228863983698421</v>
      </c>
    </row>
    <row r="81" spans="1:8" x14ac:dyDescent="0.25">
      <c r="A81" s="4" t="s">
        <v>18</v>
      </c>
      <c r="B81" s="28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9"/>
        <v>4.37</v>
      </c>
      <c r="F81" s="24"/>
      <c r="G81" s="8">
        <f t="shared" si="7"/>
        <v>0.10236882322975037</v>
      </c>
      <c r="H81" s="7">
        <f t="shared" si="8"/>
        <v>4.4723688232297505</v>
      </c>
    </row>
    <row r="82" spans="1:8" x14ac:dyDescent="0.25">
      <c r="A82" s="4" t="s">
        <v>19</v>
      </c>
      <c r="B82" s="28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9"/>
        <v>4.4039999999999999</v>
      </c>
      <c r="F82" s="24"/>
      <c r="G82" s="8">
        <f t="shared" si="7"/>
        <v>0.10300967906265919</v>
      </c>
      <c r="H82" s="7">
        <f t="shared" si="8"/>
        <v>4.5070096790626595</v>
      </c>
    </row>
    <row r="83" spans="1:8" x14ac:dyDescent="0.25">
      <c r="A83" s="4" t="s">
        <v>20</v>
      </c>
      <c r="B83" s="28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si="9"/>
        <v>3.9990000000000001</v>
      </c>
      <c r="F83" s="24"/>
      <c r="G83" s="8">
        <f t="shared" si="7"/>
        <v>9.5375955170657153E-2</v>
      </c>
      <c r="H83" s="7">
        <f t="shared" si="8"/>
        <v>4.0943759551706576</v>
      </c>
    </row>
    <row r="84" spans="1:8" x14ac:dyDescent="0.25">
      <c r="A84" s="4" t="s">
        <v>21</v>
      </c>
      <c r="B84" s="28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9"/>
        <v>3.9660000000000002</v>
      </c>
      <c r="F84" s="24"/>
      <c r="G84" s="8">
        <f t="shared" si="7"/>
        <v>9.4753948038716257E-2</v>
      </c>
      <c r="H84" s="7">
        <f t="shared" si="8"/>
        <v>4.060753948038716</v>
      </c>
    </row>
    <row r="85" spans="1:8" x14ac:dyDescent="0.25">
      <c r="A85" s="4" t="s">
        <v>22</v>
      </c>
      <c r="B85" s="28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9"/>
        <v>4.08</v>
      </c>
      <c r="F85" s="24"/>
      <c r="G85" s="8">
        <f t="shared" si="7"/>
        <v>9.6902699949057564E-2</v>
      </c>
      <c r="H85" s="7">
        <f t="shared" si="8"/>
        <v>4.1769026999490579</v>
      </c>
    </row>
    <row r="86" spans="1:8" x14ac:dyDescent="0.25">
      <c r="A86" s="4" t="s">
        <v>23</v>
      </c>
      <c r="B86" s="28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9"/>
        <v>4.282</v>
      </c>
      <c r="F86" s="24"/>
      <c r="G86" s="8">
        <f t="shared" si="7"/>
        <v>0.10071013754457463</v>
      </c>
      <c r="H86" s="7">
        <f t="shared" si="8"/>
        <v>4.3827101375445743</v>
      </c>
    </row>
    <row r="87" spans="1:8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9"/>
        <v>4.5430000000000001</v>
      </c>
      <c r="F87" s="24"/>
      <c r="G87" s="8">
        <f t="shared" si="7"/>
        <v>0.10562964849719816</v>
      </c>
      <c r="H87" s="7">
        <f t="shared" si="8"/>
        <v>4.6486296484971987</v>
      </c>
    </row>
    <row r="88" spans="1:8" x14ac:dyDescent="0.25">
      <c r="A88" s="4" t="s">
        <v>13</v>
      </c>
      <c r="B88" s="28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9"/>
        <v>4.5640000000000001</v>
      </c>
      <c r="F88" s="24"/>
      <c r="G88" s="8">
        <f t="shared" si="7"/>
        <v>0.10602547121752419</v>
      </c>
      <c r="H88" s="7">
        <f t="shared" si="8"/>
        <v>4.6700254712175244</v>
      </c>
    </row>
    <row r="89" spans="1:8" x14ac:dyDescent="0.25">
      <c r="A89" s="4" t="s">
        <v>14</v>
      </c>
      <c r="B89" s="28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9"/>
        <v>4.4009999999999998</v>
      </c>
      <c r="F89" s="24"/>
      <c r="G89" s="8">
        <f t="shared" si="7"/>
        <v>0.10295313295975546</v>
      </c>
      <c r="H89" s="7">
        <f t="shared" si="8"/>
        <v>4.5039531329597553</v>
      </c>
    </row>
    <row r="90" spans="1:8" x14ac:dyDescent="0.25">
      <c r="A90" s="4" t="s">
        <v>15</v>
      </c>
      <c r="B90" s="28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9"/>
        <v>4.3280000000000003</v>
      </c>
      <c r="F90" s="24"/>
      <c r="G90" s="8">
        <f t="shared" si="7"/>
        <v>0.10157717778909832</v>
      </c>
      <c r="H90" s="7">
        <f t="shared" si="8"/>
        <v>4.4295771777890982</v>
      </c>
    </row>
    <row r="91" spans="1:8" x14ac:dyDescent="0.25">
      <c r="A91" s="4" t="s">
        <v>16</v>
      </c>
      <c r="B91" s="28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9"/>
        <v>4.3780000000000001</v>
      </c>
      <c r="F91" s="24"/>
      <c r="G91" s="8">
        <f t="shared" si="7"/>
        <v>0.10251961283749363</v>
      </c>
      <c r="H91" s="7">
        <f t="shared" si="8"/>
        <v>4.4805196128374938</v>
      </c>
    </row>
    <row r="92" spans="1:8" x14ac:dyDescent="0.25">
      <c r="A92" s="4" t="s">
        <v>17</v>
      </c>
      <c r="B92" s="28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9"/>
        <v>4.4710000000000001</v>
      </c>
      <c r="F92" s="24"/>
      <c r="G92" s="8">
        <f t="shared" si="7"/>
        <v>0.10427254202750891</v>
      </c>
      <c r="H92" s="7">
        <f t="shared" si="8"/>
        <v>4.5752725420275091</v>
      </c>
    </row>
    <row r="93" spans="1:8" x14ac:dyDescent="0.25">
      <c r="A93" s="4" t="s">
        <v>18</v>
      </c>
      <c r="B93" s="28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9"/>
        <v>4.806</v>
      </c>
      <c r="F93" s="24"/>
      <c r="G93" s="8">
        <f t="shared" si="7"/>
        <v>0.11058685685175752</v>
      </c>
      <c r="H93" s="7">
        <f t="shared" si="8"/>
        <v>4.9165868568517572</v>
      </c>
    </row>
    <row r="94" spans="1:8" x14ac:dyDescent="0.25">
      <c r="A94" s="4" t="s">
        <v>19</v>
      </c>
      <c r="B94" s="28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9"/>
        <v>4.8449999999999998</v>
      </c>
      <c r="F94" s="24"/>
      <c r="G94" s="8">
        <f t="shared" si="7"/>
        <v>0.11132195618950586</v>
      </c>
      <c r="H94" s="7">
        <f t="shared" si="8"/>
        <v>4.9563219561895053</v>
      </c>
    </row>
    <row r="95" spans="1:8" x14ac:dyDescent="0.25">
      <c r="A95" s="4" t="s">
        <v>20</v>
      </c>
      <c r="B95" s="28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9"/>
        <v>4.6210000000000004</v>
      </c>
      <c r="F95" s="24"/>
      <c r="G95" s="8">
        <f t="shared" si="7"/>
        <v>0.10709984717269487</v>
      </c>
      <c r="H95" s="7">
        <f t="shared" si="8"/>
        <v>4.7280998471726949</v>
      </c>
    </row>
    <row r="96" spans="1:8" x14ac:dyDescent="0.25">
      <c r="A96" s="4" t="s">
        <v>21</v>
      </c>
      <c r="B96" s="28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9"/>
        <v>4.5430000000000001</v>
      </c>
      <c r="F96" s="24"/>
      <c r="G96" s="8">
        <f t="shared" si="7"/>
        <v>0.10562964849719816</v>
      </c>
      <c r="H96" s="7">
        <f t="shared" si="8"/>
        <v>4.6486296484971987</v>
      </c>
    </row>
    <row r="97" spans="1:8" x14ac:dyDescent="0.25">
      <c r="A97" s="4" t="s">
        <v>22</v>
      </c>
      <c r="B97" s="28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9"/>
        <v>4.6219999999999999</v>
      </c>
      <c r="F97" s="24"/>
      <c r="G97" s="8">
        <f t="shared" si="7"/>
        <v>0.10711869587366277</v>
      </c>
      <c r="H97" s="7">
        <f t="shared" si="8"/>
        <v>4.7291186958736624</v>
      </c>
    </row>
    <row r="98" spans="1:8" x14ac:dyDescent="0.25">
      <c r="A98" s="4" t="s">
        <v>23</v>
      </c>
      <c r="B98" s="28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9"/>
        <v>4.8390000000000004</v>
      </c>
      <c r="F98" s="24"/>
      <c r="G98" s="8">
        <f t="shared" si="7"/>
        <v>0.11120886398369842</v>
      </c>
      <c r="H98" s="7">
        <f t="shared" si="8"/>
        <v>4.9502088639836987</v>
      </c>
    </row>
    <row r="99" spans="1:8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9"/>
        <v>4.9950000000000001</v>
      </c>
      <c r="F99" s="24"/>
      <c r="G99" s="8">
        <f t="shared" si="7"/>
        <v>0.11414926133469179</v>
      </c>
      <c r="H99" s="7">
        <f t="shared" si="8"/>
        <v>5.109149261334692</v>
      </c>
    </row>
    <row r="100" spans="1:8" x14ac:dyDescent="0.25">
      <c r="A100" s="4" t="s">
        <v>13</v>
      </c>
      <c r="B100" s="28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9"/>
        <v>5.0209999999999999</v>
      </c>
      <c r="F100" s="24"/>
      <c r="G100" s="8">
        <f t="shared" si="7"/>
        <v>0.11463932755985735</v>
      </c>
      <c r="H100" s="7">
        <f t="shared" si="8"/>
        <v>5.1356393275598569</v>
      </c>
    </row>
    <row r="101" spans="1:8" x14ac:dyDescent="0.25">
      <c r="A101" s="4" t="s">
        <v>14</v>
      </c>
      <c r="B101" s="28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9"/>
        <v>4.883</v>
      </c>
      <c r="F101" s="24"/>
      <c r="G101" s="8">
        <f t="shared" si="7"/>
        <v>0.11203820682628629</v>
      </c>
      <c r="H101" s="7">
        <f t="shared" si="8"/>
        <v>4.995038206826286</v>
      </c>
    </row>
    <row r="102" spans="1:8" x14ac:dyDescent="0.25">
      <c r="A102" s="4" t="s">
        <v>15</v>
      </c>
      <c r="B102" s="28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9"/>
        <v>4.71</v>
      </c>
      <c r="F102" s="24"/>
      <c r="G102" s="8">
        <f t="shared" si="7"/>
        <v>0.10877738155883851</v>
      </c>
      <c r="H102" s="7">
        <f t="shared" si="8"/>
        <v>4.8187773815588386</v>
      </c>
    </row>
    <row r="103" spans="1:8" x14ac:dyDescent="0.25">
      <c r="A103" s="4" t="s">
        <v>16</v>
      </c>
      <c r="B103" s="28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9"/>
        <v>4.7610000000000001</v>
      </c>
      <c r="F103" s="24"/>
      <c r="G103" s="8">
        <f t="shared" si="7"/>
        <v>0.10973866530820174</v>
      </c>
      <c r="H103" s="7">
        <f t="shared" si="8"/>
        <v>4.8707386653082017</v>
      </c>
    </row>
    <row r="104" spans="1:8" x14ac:dyDescent="0.25">
      <c r="A104" s="4" t="s">
        <v>17</v>
      </c>
      <c r="B104" s="28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9"/>
        <v>4.88</v>
      </c>
      <c r="F104" s="24"/>
      <c r="G104" s="8">
        <f t="shared" si="7"/>
        <v>0.11198166072338257</v>
      </c>
      <c r="H104" s="7">
        <f t="shared" si="8"/>
        <v>4.9919816607233827</v>
      </c>
    </row>
    <row r="105" spans="1:8" x14ac:dyDescent="0.25">
      <c r="A105" s="4" t="s">
        <v>18</v>
      </c>
      <c r="B105" s="28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9"/>
        <v>5.2729999999999997</v>
      </c>
      <c r="F105" s="24"/>
      <c r="G105" s="8">
        <f t="shared" si="7"/>
        <v>0.11938920020376972</v>
      </c>
      <c r="H105" s="7">
        <f t="shared" si="8"/>
        <v>5.3923892002037697</v>
      </c>
    </row>
    <row r="106" spans="1:8" x14ac:dyDescent="0.25">
      <c r="A106" s="4" t="s">
        <v>19</v>
      </c>
      <c r="B106" s="28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9"/>
        <v>5.3129999999999997</v>
      </c>
      <c r="F106" s="24"/>
      <c r="G106" s="8">
        <f t="shared" si="7"/>
        <v>0.12014314824248598</v>
      </c>
      <c r="H106" s="7">
        <f t="shared" si="8"/>
        <v>5.4331431482424861</v>
      </c>
    </row>
    <row r="107" spans="1:8" x14ac:dyDescent="0.25">
      <c r="A107" s="4" t="s">
        <v>20</v>
      </c>
      <c r="B107" s="28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9"/>
        <v>5.22</v>
      </c>
      <c r="F107" s="24"/>
      <c r="G107" s="8">
        <f t="shared" si="7"/>
        <v>0.1183902190524707</v>
      </c>
      <c r="H107" s="7">
        <f t="shared" si="8"/>
        <v>5.3383902190524708</v>
      </c>
    </row>
    <row r="108" spans="1:8" x14ac:dyDescent="0.25">
      <c r="A108" s="4" t="s">
        <v>21</v>
      </c>
      <c r="B108" s="28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9"/>
        <v>4.9770000000000003</v>
      </c>
      <c r="F108" s="24"/>
      <c r="G108" s="8">
        <f t="shared" si="7"/>
        <v>0.11380998471726948</v>
      </c>
      <c r="H108" s="7">
        <f t="shared" si="8"/>
        <v>5.0908099847172696</v>
      </c>
    </row>
    <row r="109" spans="1:8" x14ac:dyDescent="0.25">
      <c r="A109" s="4" t="s">
        <v>22</v>
      </c>
      <c r="B109" s="28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9"/>
        <v>5.0570000000000004</v>
      </c>
      <c r="F109" s="24"/>
      <c r="G109" s="8">
        <f t="shared" si="7"/>
        <v>0.11531788079470198</v>
      </c>
      <c r="H109" s="7">
        <f t="shared" si="8"/>
        <v>5.1723178807947026</v>
      </c>
    </row>
    <row r="110" spans="1:8" x14ac:dyDescent="0.25">
      <c r="A110" s="4" t="s">
        <v>23</v>
      </c>
      <c r="B110" s="28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9"/>
        <v>5.3090000000000002</v>
      </c>
      <c r="F110" s="24"/>
      <c r="G110" s="8">
        <f t="shared" si="7"/>
        <v>0.12006775343861435</v>
      </c>
      <c r="H110" s="7">
        <f t="shared" si="8"/>
        <v>5.4290677534386145</v>
      </c>
    </row>
    <row r="111" spans="1:8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9"/>
        <v>5.5049999999999999</v>
      </c>
      <c r="F111" s="24"/>
      <c r="G111" s="8">
        <f t="shared" si="7"/>
        <v>0.12376209882832399</v>
      </c>
      <c r="H111" s="7">
        <f t="shared" si="8"/>
        <v>5.6287620988283242</v>
      </c>
    </row>
    <row r="112" spans="1:8" x14ac:dyDescent="0.25">
      <c r="A112" s="4" t="s">
        <v>13</v>
      </c>
      <c r="B112" s="28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9"/>
        <v>5.5220000000000002</v>
      </c>
      <c r="F112" s="24"/>
      <c r="G112" s="8">
        <f t="shared" si="7"/>
        <v>0.1240825267447784</v>
      </c>
      <c r="H112" s="7">
        <f t="shared" si="8"/>
        <v>5.6460825267447783</v>
      </c>
    </row>
    <row r="113" spans="1:8" x14ac:dyDescent="0.25">
      <c r="A113" s="4" t="s">
        <v>14</v>
      </c>
      <c r="B113" s="28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9"/>
        <v>5.3440000000000003</v>
      </c>
      <c r="F113" s="24"/>
      <c r="G113" s="8">
        <f t="shared" si="7"/>
        <v>0.12072745797249108</v>
      </c>
      <c r="H113" s="7">
        <f t="shared" si="8"/>
        <v>5.4647274579724918</v>
      </c>
    </row>
    <row r="114" spans="1:8" x14ac:dyDescent="0.25">
      <c r="A114" s="4" t="s">
        <v>15</v>
      </c>
      <c r="B114" s="28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9"/>
        <v>5.3049999999999997</v>
      </c>
      <c r="F114" s="24"/>
      <c r="G114" s="8">
        <f t="shared" si="7"/>
        <v>0.11999235863474274</v>
      </c>
      <c r="H114" s="7">
        <f t="shared" si="8"/>
        <v>5.4249923586347428</v>
      </c>
    </row>
    <row r="115" spans="1:8" x14ac:dyDescent="0.25">
      <c r="A115" s="4" t="s">
        <v>16</v>
      </c>
      <c r="B115" s="28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9"/>
        <v>5.367</v>
      </c>
      <c r="F115" s="24"/>
      <c r="G115" s="8">
        <f t="shared" si="7"/>
        <v>0.12116097809475293</v>
      </c>
      <c r="H115" s="7">
        <f t="shared" si="8"/>
        <v>5.4881609780947533</v>
      </c>
    </row>
    <row r="116" spans="1:8" x14ac:dyDescent="0.25">
      <c r="A116" s="4" t="s">
        <v>17</v>
      </c>
      <c r="B116" s="28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9"/>
        <v>5.6449999999999996</v>
      </c>
      <c r="F116" s="24"/>
      <c r="G116" s="8">
        <f t="shared" si="7"/>
        <v>0.12640091696383085</v>
      </c>
      <c r="H116" s="7">
        <f t="shared" si="8"/>
        <v>5.7714009169638301</v>
      </c>
    </row>
    <row r="117" spans="1:8" x14ac:dyDescent="0.25">
      <c r="A117" s="4" t="s">
        <v>18</v>
      </c>
      <c r="B117" s="28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9"/>
        <v>5.6669999999999998</v>
      </c>
      <c r="F117" s="24"/>
      <c r="G117" s="8">
        <f t="shared" si="7"/>
        <v>0.1268155883851248</v>
      </c>
      <c r="H117" s="7">
        <f t="shared" si="8"/>
        <v>5.793815588385125</v>
      </c>
    </row>
    <row r="118" spans="1:8" x14ac:dyDescent="0.25">
      <c r="A118" s="4" t="s">
        <v>19</v>
      </c>
      <c r="B118" s="28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9"/>
        <v>5.7069999999999999</v>
      </c>
      <c r="F118" s="24"/>
      <c r="G118" s="8">
        <f t="shared" si="7"/>
        <v>0.12756953642384106</v>
      </c>
      <c r="H118" s="7">
        <f t="shared" si="8"/>
        <v>5.8345695364238406</v>
      </c>
    </row>
    <row r="119" spans="1:8" x14ac:dyDescent="0.25">
      <c r="A119" s="4" t="s">
        <v>20</v>
      </c>
      <c r="B119" s="28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9"/>
        <v>5.72</v>
      </c>
      <c r="F119" s="24"/>
      <c r="G119" s="8">
        <f t="shared" si="7"/>
        <v>0.12781456953642381</v>
      </c>
      <c r="H119" s="7">
        <f t="shared" si="8"/>
        <v>5.8478145695364239</v>
      </c>
    </row>
    <row r="120" spans="1:8" x14ac:dyDescent="0.25">
      <c r="A120" s="4" t="s">
        <v>21</v>
      </c>
      <c r="B120" s="28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9"/>
        <v>5.6630000000000003</v>
      </c>
      <c r="F120" s="24"/>
      <c r="G120" s="8">
        <f t="shared" si="7"/>
        <v>0.12674019358125316</v>
      </c>
      <c r="H120" s="7">
        <f t="shared" si="8"/>
        <v>5.7897401935812534</v>
      </c>
    </row>
    <row r="121" spans="1:8" x14ac:dyDescent="0.25">
      <c r="A121" s="4" t="s">
        <v>22</v>
      </c>
      <c r="B121" s="28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9"/>
        <v>5.7220000000000004</v>
      </c>
      <c r="F121" s="24"/>
      <c r="G121" s="8">
        <f t="shared" si="7"/>
        <v>0.12785226693835966</v>
      </c>
      <c r="H121" s="7">
        <f t="shared" si="8"/>
        <v>5.8498522669383597</v>
      </c>
    </row>
    <row r="122" spans="1:8" x14ac:dyDescent="0.25">
      <c r="A122" s="4" t="s">
        <v>23</v>
      </c>
      <c r="B122" s="28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9"/>
        <v>6.0529999999999999</v>
      </c>
      <c r="F122" s="24"/>
      <c r="G122" s="8">
        <f t="shared" si="7"/>
        <v>0.13409118695873662</v>
      </c>
      <c r="H122" s="7">
        <f t="shared" si="8"/>
        <v>6.1870911869587362</v>
      </c>
    </row>
    <row r="123" spans="1:8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9"/>
        <v>6.2149999999999999</v>
      </c>
      <c r="F123" s="24"/>
      <c r="G123" s="8">
        <f t="shared" si="7"/>
        <v>0.13714467651553744</v>
      </c>
      <c r="H123" s="7">
        <f t="shared" si="8"/>
        <v>6.3521446765155369</v>
      </c>
    </row>
    <row r="124" spans="1:8" x14ac:dyDescent="0.25">
      <c r="A124" s="4" t="s">
        <v>13</v>
      </c>
      <c r="B124" s="28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9"/>
        <v>6.2460000000000004</v>
      </c>
      <c r="F124" s="24"/>
      <c r="G124" s="8">
        <f t="shared" si="7"/>
        <v>0.13772898624554253</v>
      </c>
      <c r="H124" s="7">
        <f t="shared" si="8"/>
        <v>6.3837289862455426</v>
      </c>
    </row>
    <row r="125" spans="1:8" x14ac:dyDescent="0.25">
      <c r="A125" s="4" t="s">
        <v>14</v>
      </c>
      <c r="B125" s="28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9"/>
        <v>5.9020000000000001</v>
      </c>
      <c r="F125" s="24"/>
      <c r="G125" s="8">
        <f t="shared" si="7"/>
        <v>0.13124503311258276</v>
      </c>
      <c r="H125" s="7">
        <f t="shared" si="8"/>
        <v>6.0332450331125829</v>
      </c>
    </row>
    <row r="126" spans="1:8" x14ac:dyDescent="0.25">
      <c r="A126" s="4" t="s">
        <v>15</v>
      </c>
      <c r="B126" s="28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9"/>
        <v>5.9160000000000004</v>
      </c>
      <c r="F126" s="24"/>
      <c r="G126" s="8">
        <f t="shared" si="7"/>
        <v>0.13150891492613345</v>
      </c>
      <c r="H126" s="7">
        <f t="shared" si="8"/>
        <v>6.0475089149261336</v>
      </c>
    </row>
    <row r="127" spans="1:8" x14ac:dyDescent="0.25">
      <c r="A127" s="4" t="s">
        <v>16</v>
      </c>
      <c r="B127" s="28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si="9"/>
        <v>6.0259999999999998</v>
      </c>
      <c r="F127" s="24"/>
      <c r="G127" s="8">
        <f t="shared" si="7"/>
        <v>0.13358227203260314</v>
      </c>
      <c r="H127" s="7">
        <f t="shared" si="8"/>
        <v>6.159582272032603</v>
      </c>
    </row>
    <row r="128" spans="1:8" x14ac:dyDescent="0.25">
      <c r="A128" s="4" t="s">
        <v>17</v>
      </c>
      <c r="B128" s="28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si="9"/>
        <v>6.2240000000000002</v>
      </c>
      <c r="F128" s="24"/>
      <c r="G128" s="8">
        <f t="shared" si="7"/>
        <v>0.13731431482424858</v>
      </c>
      <c r="H128" s="7">
        <f t="shared" si="8"/>
        <v>6.3613143148242486</v>
      </c>
    </row>
    <row r="129" spans="1:8" x14ac:dyDescent="0.25">
      <c r="A129" s="4" t="s">
        <v>18</v>
      </c>
      <c r="B129" s="28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9"/>
        <v>5.8929999999999998</v>
      </c>
      <c r="F129" s="24"/>
      <c r="G129" s="8">
        <f t="shared" si="7"/>
        <v>0.13107539480387159</v>
      </c>
      <c r="H129" s="7">
        <f t="shared" si="8"/>
        <v>6.0240753948038712</v>
      </c>
    </row>
    <row r="130" spans="1:8" x14ac:dyDescent="0.25">
      <c r="A130" s="4" t="s">
        <v>19</v>
      </c>
      <c r="B130" s="28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9"/>
        <v>5.9429999999999996</v>
      </c>
      <c r="F130" s="24"/>
      <c r="G130" s="8">
        <f t="shared" si="7"/>
        <v>0.13201782985226693</v>
      </c>
      <c r="H130" s="7">
        <f t="shared" si="8"/>
        <v>6.0750178298522668</v>
      </c>
    </row>
    <row r="131" spans="1:8" x14ac:dyDescent="0.25">
      <c r="A131" s="4" t="s">
        <v>20</v>
      </c>
      <c r="B131" s="28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9"/>
        <v>6.0540000000000003</v>
      </c>
      <c r="F131" s="24"/>
      <c r="G131" s="8">
        <f t="shared" ref="G131:G194" si="10">(E131/$L$6)*$L$5+($L$7*$L$8^(B131-$L$4))</f>
        <v>0.13411003565970453</v>
      </c>
      <c r="H131" s="7">
        <f t="shared" si="8"/>
        <v>6.1881100356597045</v>
      </c>
    </row>
    <row r="132" spans="1:8" x14ac:dyDescent="0.25">
      <c r="A132" s="4" t="s">
        <v>21</v>
      </c>
      <c r="B132" s="28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9"/>
        <v>6.0270000000000001</v>
      </c>
      <c r="F132" s="24"/>
      <c r="G132" s="8">
        <f t="shared" si="10"/>
        <v>0.13360112073357105</v>
      </c>
      <c r="H132" s="7">
        <f t="shared" si="8"/>
        <v>6.1606011207335714</v>
      </c>
    </row>
    <row r="133" spans="1:8" x14ac:dyDescent="0.25">
      <c r="A133" s="4" t="s">
        <v>22</v>
      </c>
      <c r="B133" s="28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9"/>
        <v>5.9240000000000004</v>
      </c>
      <c r="F133" s="24"/>
      <c r="G133" s="8">
        <f t="shared" si="10"/>
        <v>0.13165970453387671</v>
      </c>
      <c r="H133" s="7">
        <f t="shared" si="8"/>
        <v>6.0556597045338769</v>
      </c>
    </row>
    <row r="134" spans="1:8" x14ac:dyDescent="0.25">
      <c r="A134" s="4" t="s">
        <v>23</v>
      </c>
      <c r="B134" s="28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9"/>
        <v>6.1929999999999996</v>
      </c>
      <c r="F134" s="24"/>
      <c r="G134" s="8">
        <f t="shared" si="10"/>
        <v>0.13673000509424349</v>
      </c>
      <c r="H134" s="7">
        <f t="shared" si="8"/>
        <v>6.3297300050942429</v>
      </c>
    </row>
    <row r="135" spans="1:8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9"/>
        <v>6.2549999999999999</v>
      </c>
      <c r="F135" s="24"/>
      <c r="G135" s="8">
        <f t="shared" si="10"/>
        <v>0.13789862455425367</v>
      </c>
      <c r="H135" s="7">
        <f t="shared" si="8"/>
        <v>6.3928986245542534</v>
      </c>
    </row>
    <row r="136" spans="1:8" x14ac:dyDescent="0.25">
      <c r="A136" s="4" t="s">
        <v>13</v>
      </c>
      <c r="B136" s="28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9"/>
        <v>6.2869999999999999</v>
      </c>
      <c r="F136" s="24"/>
      <c r="G136" s="8">
        <f t="shared" si="10"/>
        <v>0.13850178298522667</v>
      </c>
      <c r="H136" s="7">
        <f t="shared" si="8"/>
        <v>6.4255017829852266</v>
      </c>
    </row>
    <row r="137" spans="1:8" x14ac:dyDescent="0.25">
      <c r="A137" s="4" t="s">
        <v>14</v>
      </c>
      <c r="B137" s="28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9"/>
        <v>6.0739999999999998</v>
      </c>
      <c r="F137" s="24"/>
      <c r="G137" s="8">
        <f t="shared" si="10"/>
        <v>0.13448700967906263</v>
      </c>
      <c r="H137" s="7">
        <f t="shared" si="8"/>
        <v>6.2084870096790628</v>
      </c>
    </row>
    <row r="138" spans="1:8" x14ac:dyDescent="0.25">
      <c r="A138" s="4" t="s">
        <v>15</v>
      </c>
      <c r="B138" s="28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9"/>
        <v>6.02</v>
      </c>
      <c r="F138" s="24"/>
      <c r="G138" s="8">
        <f t="shared" si="10"/>
        <v>0.13346917982679571</v>
      </c>
      <c r="H138" s="7">
        <f t="shared" si="8"/>
        <v>6.1534691798267955</v>
      </c>
    </row>
    <row r="139" spans="1:8" x14ac:dyDescent="0.25">
      <c r="A139" s="4" t="s">
        <v>16</v>
      </c>
      <c r="B139" s="28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9"/>
        <v>6.093</v>
      </c>
      <c r="F139" s="24"/>
      <c r="G139" s="8">
        <f t="shared" si="10"/>
        <v>0.13484513499745285</v>
      </c>
      <c r="H139" s="7">
        <f t="shared" si="8"/>
        <v>6.2278451349974526</v>
      </c>
    </row>
    <row r="140" spans="1:8" x14ac:dyDescent="0.25">
      <c r="A140" s="4" t="s">
        <v>17</v>
      </c>
      <c r="B140" s="28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9"/>
        <v>6.2320000000000002</v>
      </c>
      <c r="F140" s="24"/>
      <c r="G140" s="8">
        <f t="shared" si="10"/>
        <v>0.13746510443199184</v>
      </c>
      <c r="H140" s="7">
        <f t="shared" si="8"/>
        <v>6.3694651044319919</v>
      </c>
    </row>
    <row r="141" spans="1:8" x14ac:dyDescent="0.25">
      <c r="A141" s="4" t="s">
        <v>18</v>
      </c>
      <c r="B141" s="28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9"/>
        <v>6.7039999999999997</v>
      </c>
      <c r="F141" s="24"/>
      <c r="G141" s="8">
        <f t="shared" si="10"/>
        <v>0.14636169128884358</v>
      </c>
      <c r="H141" s="7">
        <f t="shared" ref="H141:H181" si="11">+E141+G141</f>
        <v>6.8503616912888434</v>
      </c>
    </row>
    <row r="142" spans="1:8" x14ac:dyDescent="0.25">
      <c r="A142" s="4" t="s">
        <v>19</v>
      </c>
      <c r="B142" s="28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ref="E142:E181" si="12">ROUND(C142+D142,3)</f>
        <v>6.7610000000000001</v>
      </c>
      <c r="F142" s="24"/>
      <c r="G142" s="8">
        <f t="shared" si="10"/>
        <v>0.14743606724401426</v>
      </c>
      <c r="H142" s="7">
        <f t="shared" si="11"/>
        <v>6.9084360672440148</v>
      </c>
    </row>
    <row r="143" spans="1:8" x14ac:dyDescent="0.25">
      <c r="A143" s="4" t="s">
        <v>20</v>
      </c>
      <c r="B143" s="28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12"/>
        <v>6.6070000000000002</v>
      </c>
      <c r="F143" s="24"/>
      <c r="G143" s="8">
        <f t="shared" si="10"/>
        <v>0.14453336729495669</v>
      </c>
      <c r="H143" s="7">
        <f t="shared" si="11"/>
        <v>6.7515333672949573</v>
      </c>
    </row>
    <row r="144" spans="1:8" x14ac:dyDescent="0.25">
      <c r="A144" s="4" t="s">
        <v>21</v>
      </c>
      <c r="B144" s="28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12"/>
        <v>6.3070000000000004</v>
      </c>
      <c r="F144" s="24"/>
      <c r="G144" s="8">
        <f t="shared" si="10"/>
        <v>0.13887875700458482</v>
      </c>
      <c r="H144" s="7">
        <f t="shared" si="11"/>
        <v>6.4458787570045848</v>
      </c>
    </row>
    <row r="145" spans="1:8" x14ac:dyDescent="0.25">
      <c r="A145" s="4" t="s">
        <v>22</v>
      </c>
      <c r="B145" s="28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12"/>
        <v>6.1959999999999997</v>
      </c>
      <c r="F145" s="24"/>
      <c r="G145" s="8">
        <f t="shared" si="10"/>
        <v>0.13678655119714719</v>
      </c>
      <c r="H145" s="7">
        <f t="shared" si="11"/>
        <v>6.3327865511971471</v>
      </c>
    </row>
    <row r="146" spans="1:8" x14ac:dyDescent="0.25">
      <c r="A146" s="4" t="s">
        <v>23</v>
      </c>
      <c r="B146" s="28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12"/>
        <v>6.5030000000000001</v>
      </c>
      <c r="F146" s="24"/>
      <c r="G146" s="8">
        <f t="shared" si="10"/>
        <v>0.14257310239429444</v>
      </c>
      <c r="H146" s="7">
        <f t="shared" si="11"/>
        <v>6.6455731023942946</v>
      </c>
    </row>
    <row r="147" spans="1:8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si="12"/>
        <v>6.6719999999999997</v>
      </c>
      <c r="F147" s="24"/>
      <c r="G147" s="8">
        <f t="shared" si="10"/>
        <v>0.14575853285787058</v>
      </c>
      <c r="H147" s="7">
        <f t="shared" si="11"/>
        <v>6.8177585328578703</v>
      </c>
    </row>
    <row r="148" spans="1:8" x14ac:dyDescent="0.25">
      <c r="A148" s="4" t="s">
        <v>13</v>
      </c>
      <c r="B148" s="28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12"/>
        <v>6.7080000000000002</v>
      </c>
      <c r="F148" s="24"/>
      <c r="G148" s="8">
        <f t="shared" si="10"/>
        <v>0.14643708609271522</v>
      </c>
      <c r="H148" s="7">
        <f t="shared" si="11"/>
        <v>6.8544370860927151</v>
      </c>
    </row>
    <row r="149" spans="1:8" x14ac:dyDescent="0.25">
      <c r="A149" s="4" t="s">
        <v>14</v>
      </c>
      <c r="B149" s="28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12"/>
        <v>6.5039999999999996</v>
      </c>
      <c r="F149" s="24"/>
      <c r="G149" s="8">
        <f t="shared" si="10"/>
        <v>0.14259195109526232</v>
      </c>
      <c r="H149" s="7">
        <f t="shared" si="11"/>
        <v>6.646591951095262</v>
      </c>
    </row>
    <row r="150" spans="1:8" x14ac:dyDescent="0.25">
      <c r="A150" s="4" t="s">
        <v>15</v>
      </c>
      <c r="B150" s="28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12"/>
        <v>6.431</v>
      </c>
      <c r="F150" s="24"/>
      <c r="G150" s="8">
        <f t="shared" si="10"/>
        <v>0.14121599592460518</v>
      </c>
      <c r="H150" s="7">
        <f t="shared" si="11"/>
        <v>6.5722159959246049</v>
      </c>
    </row>
    <row r="151" spans="1:8" x14ac:dyDescent="0.25">
      <c r="A151" s="4" t="s">
        <v>16</v>
      </c>
      <c r="B151" s="28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12"/>
        <v>6.5250000000000004</v>
      </c>
      <c r="F151" s="24"/>
      <c r="G151" s="8">
        <f t="shared" si="10"/>
        <v>0.14298777381558836</v>
      </c>
      <c r="H151" s="7">
        <f t="shared" si="11"/>
        <v>6.6679877738155886</v>
      </c>
    </row>
    <row r="152" spans="1:8" x14ac:dyDescent="0.25">
      <c r="A152" s="4" t="s">
        <v>17</v>
      </c>
      <c r="B152" s="28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12"/>
        <v>6.64</v>
      </c>
      <c r="F152" s="24"/>
      <c r="G152" s="8">
        <f t="shared" si="10"/>
        <v>0.14515537442689758</v>
      </c>
      <c r="H152" s="7">
        <f t="shared" si="11"/>
        <v>6.7851553744268971</v>
      </c>
    </row>
    <row r="153" spans="1:8" x14ac:dyDescent="0.25">
      <c r="A153" s="4" t="s">
        <v>18</v>
      </c>
      <c r="B153" s="28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12"/>
        <v>7.117</v>
      </c>
      <c r="F153" s="24"/>
      <c r="G153" s="8">
        <f t="shared" si="10"/>
        <v>0.15414620478858887</v>
      </c>
      <c r="H153" s="7">
        <f t="shared" si="11"/>
        <v>7.2711462047885886</v>
      </c>
    </row>
    <row r="154" spans="1:8" x14ac:dyDescent="0.25">
      <c r="A154" s="4" t="s">
        <v>19</v>
      </c>
      <c r="B154" s="28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12"/>
        <v>7.21</v>
      </c>
      <c r="F154" s="24"/>
      <c r="G154" s="8">
        <f t="shared" si="10"/>
        <v>0.15589913397860414</v>
      </c>
      <c r="H154" s="7">
        <f t="shared" si="11"/>
        <v>7.365899133978604</v>
      </c>
    </row>
    <row r="155" spans="1:8" x14ac:dyDescent="0.25">
      <c r="A155" s="4" t="s">
        <v>20</v>
      </c>
      <c r="B155" s="28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12"/>
        <v>7.0259999999999998</v>
      </c>
      <c r="F155" s="24"/>
      <c r="G155" s="8">
        <f t="shared" si="10"/>
        <v>0.1524309730005094</v>
      </c>
      <c r="H155" s="7">
        <f t="shared" si="11"/>
        <v>7.1784309730005091</v>
      </c>
    </row>
    <row r="156" spans="1:8" x14ac:dyDescent="0.25">
      <c r="A156" s="4" t="s">
        <v>21</v>
      </c>
      <c r="B156" s="28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12"/>
        <v>6.806</v>
      </c>
      <c r="F156" s="24"/>
      <c r="G156" s="8">
        <f t="shared" si="10"/>
        <v>0.14828425878757004</v>
      </c>
      <c r="H156" s="7">
        <f t="shared" si="11"/>
        <v>6.9542842587875704</v>
      </c>
    </row>
    <row r="157" spans="1:8" x14ac:dyDescent="0.25">
      <c r="A157" s="4" t="s">
        <v>22</v>
      </c>
      <c r="B157" s="28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12"/>
        <v>6.8840000000000003</v>
      </c>
      <c r="F157" s="24"/>
      <c r="G157" s="8">
        <f t="shared" si="10"/>
        <v>0.14975445746306673</v>
      </c>
      <c r="H157" s="7">
        <f t="shared" si="11"/>
        <v>7.0337544574630675</v>
      </c>
    </row>
    <row r="158" spans="1:8" x14ac:dyDescent="0.25">
      <c r="A158" s="4" t="s">
        <v>23</v>
      </c>
      <c r="B158" s="28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12"/>
        <v>7.1349999999999998</v>
      </c>
      <c r="F158" s="24"/>
      <c r="G158" s="8">
        <f t="shared" si="10"/>
        <v>0.15448548140601118</v>
      </c>
      <c r="H158" s="7">
        <f t="shared" si="11"/>
        <v>7.289485481406011</v>
      </c>
    </row>
    <row r="159" spans="1:8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12"/>
        <v>7.1550000000000002</v>
      </c>
      <c r="F159" s="24"/>
      <c r="G159" s="8">
        <f t="shared" si="10"/>
        <v>0.15486245542536933</v>
      </c>
      <c r="H159" s="7">
        <f t="shared" si="11"/>
        <v>7.3098624554253693</v>
      </c>
    </row>
    <row r="160" spans="1:8" x14ac:dyDescent="0.25">
      <c r="A160" s="4" t="s">
        <v>13</v>
      </c>
      <c r="B160" s="28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12"/>
        <v>7.165</v>
      </c>
      <c r="F160" s="24"/>
      <c r="G160" s="8">
        <f t="shared" si="10"/>
        <v>0.15505094243504838</v>
      </c>
      <c r="H160" s="7">
        <f t="shared" si="11"/>
        <v>7.3200509424350484</v>
      </c>
    </row>
    <row r="161" spans="1:8" x14ac:dyDescent="0.25">
      <c r="A161" s="4" t="s">
        <v>14</v>
      </c>
      <c r="B161" s="28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12"/>
        <v>7.109</v>
      </c>
      <c r="F161" s="24"/>
      <c r="G161" s="8">
        <f t="shared" si="10"/>
        <v>0.15399541518084564</v>
      </c>
      <c r="H161" s="7">
        <f t="shared" si="11"/>
        <v>7.2629954151808453</v>
      </c>
    </row>
    <row r="162" spans="1:8" x14ac:dyDescent="0.25">
      <c r="A162" s="4" t="s">
        <v>15</v>
      </c>
      <c r="B162" s="28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12"/>
        <v>6.8689999999999998</v>
      </c>
      <c r="F162" s="24"/>
      <c r="G162" s="8">
        <f t="shared" si="10"/>
        <v>0.14947172694854813</v>
      </c>
      <c r="H162" s="7">
        <f t="shared" si="11"/>
        <v>7.0184717269485475</v>
      </c>
    </row>
    <row r="163" spans="1:8" x14ac:dyDescent="0.25">
      <c r="A163" s="4" t="s">
        <v>16</v>
      </c>
      <c r="B163" s="28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12"/>
        <v>6.9489999999999998</v>
      </c>
      <c r="F163" s="24"/>
      <c r="G163" s="8">
        <f t="shared" si="10"/>
        <v>0.15097962302598061</v>
      </c>
      <c r="H163" s="7">
        <f t="shared" si="11"/>
        <v>7.0999796230259804</v>
      </c>
    </row>
    <row r="164" spans="1:8" x14ac:dyDescent="0.25">
      <c r="A164" s="4" t="s">
        <v>17</v>
      </c>
      <c r="B164" s="28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12"/>
        <v>7.0190000000000001</v>
      </c>
      <c r="F164" s="24"/>
      <c r="G164" s="8">
        <f t="shared" si="10"/>
        <v>0.15229903209373405</v>
      </c>
      <c r="H164" s="7">
        <f t="shared" si="11"/>
        <v>7.1712990320937342</v>
      </c>
    </row>
    <row r="165" spans="1:8" x14ac:dyDescent="0.25">
      <c r="A165" s="4" t="s">
        <v>18</v>
      </c>
      <c r="B165" s="28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12"/>
        <v>7.2539999999999996</v>
      </c>
      <c r="F165" s="24"/>
      <c r="G165" s="8">
        <f t="shared" si="10"/>
        <v>0.15672847682119204</v>
      </c>
      <c r="H165" s="7">
        <f t="shared" si="11"/>
        <v>7.4107284768211912</v>
      </c>
    </row>
    <row r="166" spans="1:8" x14ac:dyDescent="0.25">
      <c r="A166" s="4" t="s">
        <v>19</v>
      </c>
      <c r="B166" s="28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12"/>
        <v>7.3380000000000001</v>
      </c>
      <c r="F166" s="24"/>
      <c r="G166" s="8">
        <f t="shared" si="10"/>
        <v>0.15831176770249616</v>
      </c>
      <c r="H166" s="7">
        <f t="shared" si="11"/>
        <v>7.4963117677024966</v>
      </c>
    </row>
    <row r="167" spans="1:8" x14ac:dyDescent="0.25">
      <c r="A167" s="4" t="s">
        <v>20</v>
      </c>
      <c r="B167" s="28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12"/>
        <v>7.1660000000000004</v>
      </c>
      <c r="F167" s="24"/>
      <c r="G167" s="8">
        <f t="shared" si="10"/>
        <v>0.15506979113601629</v>
      </c>
      <c r="H167" s="7">
        <f t="shared" si="11"/>
        <v>7.3210697911360167</v>
      </c>
    </row>
    <row r="168" spans="1:8" x14ac:dyDescent="0.25">
      <c r="A168" s="4" t="s">
        <v>21</v>
      </c>
      <c r="B168" s="28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12"/>
        <v>7.117</v>
      </c>
      <c r="F168" s="24"/>
      <c r="G168" s="8">
        <f t="shared" si="10"/>
        <v>0.15414620478858887</v>
      </c>
      <c r="H168" s="7">
        <f t="shared" si="11"/>
        <v>7.2711462047885886</v>
      </c>
    </row>
    <row r="169" spans="1:8" x14ac:dyDescent="0.25">
      <c r="A169" s="4" t="s">
        <v>22</v>
      </c>
      <c r="B169" s="28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12"/>
        <v>7.2469999999999999</v>
      </c>
      <c r="F169" s="24"/>
      <c r="G169" s="8">
        <f t="shared" si="10"/>
        <v>0.15659653591441669</v>
      </c>
      <c r="H169" s="7">
        <f t="shared" si="11"/>
        <v>7.4035965359144162</v>
      </c>
    </row>
    <row r="170" spans="1:8" x14ac:dyDescent="0.25">
      <c r="A170" s="4" t="s">
        <v>23</v>
      </c>
      <c r="B170" s="28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12"/>
        <v>7.2830000000000004</v>
      </c>
      <c r="F170" s="24"/>
      <c r="G170" s="8">
        <f t="shared" si="10"/>
        <v>0.15727508914926133</v>
      </c>
      <c r="H170" s="7">
        <f t="shared" si="11"/>
        <v>7.4402750891492619</v>
      </c>
    </row>
    <row r="171" spans="1:8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12"/>
        <v>6.9379999999999997</v>
      </c>
      <c r="F171" s="24"/>
      <c r="G171" s="8">
        <f t="shared" si="10"/>
        <v>0.15077228731533365</v>
      </c>
      <c r="H171" s="7">
        <f t="shared" si="11"/>
        <v>7.0887722873153329</v>
      </c>
    </row>
    <row r="172" spans="1:8" x14ac:dyDescent="0.25">
      <c r="A172" s="4" t="s">
        <v>13</v>
      </c>
      <c r="B172" s="28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12"/>
        <v>6.9829999999999997</v>
      </c>
      <c r="F172" s="24"/>
      <c r="G172" s="8">
        <f t="shared" si="10"/>
        <v>0.15162047885888943</v>
      </c>
      <c r="H172" s="7">
        <f t="shared" si="11"/>
        <v>7.1346204788588894</v>
      </c>
    </row>
    <row r="173" spans="1:8" x14ac:dyDescent="0.25">
      <c r="A173" s="4" t="s">
        <v>14</v>
      </c>
      <c r="B173" s="28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12"/>
        <v>6.8460000000000001</v>
      </c>
      <c r="F173" s="24"/>
      <c r="G173" s="8">
        <f t="shared" si="10"/>
        <v>0.14903820682628627</v>
      </c>
      <c r="H173" s="7">
        <f t="shared" si="11"/>
        <v>6.995038206826286</v>
      </c>
    </row>
    <row r="174" spans="1:8" x14ac:dyDescent="0.25">
      <c r="A174" s="4" t="s">
        <v>15</v>
      </c>
      <c r="B174" s="28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12"/>
        <v>6.8390000000000004</v>
      </c>
      <c r="F174" s="24"/>
      <c r="G174" s="8">
        <f t="shared" si="10"/>
        <v>0.14890626591951095</v>
      </c>
      <c r="H174" s="7">
        <f t="shared" si="11"/>
        <v>6.987906265919511</v>
      </c>
    </row>
    <row r="175" spans="1:8" x14ac:dyDescent="0.25">
      <c r="A175" s="4" t="s">
        <v>16</v>
      </c>
      <c r="B175" s="28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12"/>
        <v>6.899</v>
      </c>
      <c r="F175" s="24"/>
      <c r="G175" s="8">
        <f t="shared" si="10"/>
        <v>0.15003718797758531</v>
      </c>
      <c r="H175" s="7">
        <f t="shared" si="11"/>
        <v>7.0490371879775857</v>
      </c>
    </row>
    <row r="176" spans="1:8" x14ac:dyDescent="0.25">
      <c r="A176" s="4" t="s">
        <v>17</v>
      </c>
      <c r="B176" s="28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12"/>
        <v>6.9950000000000001</v>
      </c>
      <c r="F176" s="24"/>
      <c r="G176" s="8">
        <f t="shared" si="10"/>
        <v>0.15184666327050431</v>
      </c>
      <c r="H176" s="7">
        <f t="shared" si="11"/>
        <v>7.1468466632705043</v>
      </c>
    </row>
    <row r="177" spans="1:8" x14ac:dyDescent="0.25">
      <c r="A177" s="4" t="s">
        <v>18</v>
      </c>
      <c r="B177" s="28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12"/>
        <v>7.2460000000000004</v>
      </c>
      <c r="F177" s="24"/>
      <c r="G177" s="8">
        <f t="shared" si="10"/>
        <v>0.15657768721344881</v>
      </c>
      <c r="H177" s="7">
        <f t="shared" si="11"/>
        <v>7.4025776872134497</v>
      </c>
    </row>
    <row r="178" spans="1:8" x14ac:dyDescent="0.25">
      <c r="A178" s="4" t="s">
        <v>19</v>
      </c>
      <c r="B178" s="28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12"/>
        <v>7.3159999999999998</v>
      </c>
      <c r="F178" s="24"/>
      <c r="G178" s="8">
        <f t="shared" si="10"/>
        <v>0.15789709628120221</v>
      </c>
      <c r="H178" s="7">
        <f t="shared" si="11"/>
        <v>7.4738970962812017</v>
      </c>
    </row>
    <row r="179" spans="1:8" x14ac:dyDescent="0.25">
      <c r="A179" s="4" t="s">
        <v>20</v>
      </c>
      <c r="B179" s="28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12"/>
        <v>7.1630000000000003</v>
      </c>
      <c r="F179" s="24"/>
      <c r="G179" s="8">
        <f t="shared" si="10"/>
        <v>0.15501324503311256</v>
      </c>
      <c r="H179" s="7">
        <f t="shared" si="11"/>
        <v>7.3180132450331126</v>
      </c>
    </row>
    <row r="180" spans="1:8" x14ac:dyDescent="0.25">
      <c r="A180" s="4" t="s">
        <v>21</v>
      </c>
      <c r="B180" s="28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12"/>
        <v>7.0819999999999999</v>
      </c>
      <c r="F180" s="24"/>
      <c r="G180" s="8">
        <f t="shared" si="10"/>
        <v>0.15348650025471214</v>
      </c>
      <c r="H180" s="7">
        <f t="shared" si="11"/>
        <v>7.2354865002547122</v>
      </c>
    </row>
    <row r="181" spans="1:8" x14ac:dyDescent="0.25">
      <c r="A181" s="4" t="s">
        <v>22</v>
      </c>
      <c r="B181" s="28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12"/>
        <v>7.2679999999999998</v>
      </c>
      <c r="F181" s="24"/>
      <c r="G181" s="8">
        <f t="shared" si="10"/>
        <v>0.15699235863474273</v>
      </c>
      <c r="H181" s="7">
        <f t="shared" si="11"/>
        <v>7.4249923586347428</v>
      </c>
    </row>
    <row r="182" spans="1:8" x14ac:dyDescent="0.25">
      <c r="A182" s="4" t="s">
        <v>23</v>
      </c>
      <c r="B182" s="28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>ROUND(C182+D182,3)</f>
        <v>7.5369999999999999</v>
      </c>
      <c r="F182" s="24"/>
      <c r="G182" s="8">
        <f t="shared" si="10"/>
        <v>0.16206265919510951</v>
      </c>
      <c r="H182" s="7">
        <f>+E182+G182</f>
        <v>7.6990626591951097</v>
      </c>
    </row>
    <row r="183" spans="1:8" x14ac:dyDescent="0.25">
      <c r="A183" s="4" t="s">
        <v>24</v>
      </c>
      <c r="B183" s="28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 t="shared" ref="E183:E242" si="13">ROUND(C183+D183,3)</f>
        <v>7.7690000000000001</v>
      </c>
      <c r="F183" s="24"/>
      <c r="G183" s="8">
        <f t="shared" si="10"/>
        <v>0.16643555781966377</v>
      </c>
      <c r="H183" s="7">
        <f t="shared" ref="H183:H242" si="14">+E183+G183</f>
        <v>7.9354355578196643</v>
      </c>
    </row>
    <row r="184" spans="1:8" x14ac:dyDescent="0.25">
      <c r="A184" s="4" t="s">
        <v>13</v>
      </c>
      <c r="B184" s="28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si="13"/>
        <v>7.5220000000000002</v>
      </c>
      <c r="F184" s="24"/>
      <c r="G184" s="8">
        <f t="shared" si="10"/>
        <v>0.16177992868059091</v>
      </c>
      <c r="H184" s="7">
        <f t="shared" si="14"/>
        <v>7.6837799286805915</v>
      </c>
    </row>
    <row r="185" spans="1:8" x14ac:dyDescent="0.25">
      <c r="A185" s="4" t="s">
        <v>14</v>
      </c>
      <c r="B185" s="28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3"/>
        <v>7.2439999999999998</v>
      </c>
      <c r="F185" s="24"/>
      <c r="G185" s="8">
        <f t="shared" si="10"/>
        <v>0.15653998981151296</v>
      </c>
      <c r="H185" s="7">
        <f t="shared" si="14"/>
        <v>7.400539989811513</v>
      </c>
    </row>
    <row r="186" spans="1:8" x14ac:dyDescent="0.25">
      <c r="A186" s="4" t="s">
        <v>15</v>
      </c>
      <c r="B186" s="28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3"/>
        <v>7.1740000000000004</v>
      </c>
      <c r="F186" s="24"/>
      <c r="G186" s="8">
        <f t="shared" si="10"/>
        <v>0.15522058074375952</v>
      </c>
      <c r="H186" s="7">
        <f t="shared" si="14"/>
        <v>7.32922058074376</v>
      </c>
    </row>
    <row r="187" spans="1:8" x14ac:dyDescent="0.25">
      <c r="A187" s="4" t="s">
        <v>16</v>
      </c>
      <c r="B187" s="28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3"/>
        <v>7.25</v>
      </c>
      <c r="F187" s="24"/>
      <c r="G187" s="8">
        <f t="shared" si="10"/>
        <v>0.15665308201732039</v>
      </c>
      <c r="H187" s="7">
        <f t="shared" si="14"/>
        <v>7.4066530820173204</v>
      </c>
    </row>
    <row r="188" spans="1:8" x14ac:dyDescent="0.25">
      <c r="A188" s="4" t="s">
        <v>17</v>
      </c>
      <c r="B188" s="28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3"/>
        <v>7.343</v>
      </c>
      <c r="F188" s="24"/>
      <c r="G188" s="8">
        <f t="shared" si="10"/>
        <v>0.15840601120733569</v>
      </c>
      <c r="H188" s="7">
        <f t="shared" si="14"/>
        <v>7.5014060112073357</v>
      </c>
    </row>
    <row r="189" spans="1:8" x14ac:dyDescent="0.25">
      <c r="A189" s="4" t="s">
        <v>18</v>
      </c>
      <c r="B189" s="28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3"/>
        <v>7.7320000000000002</v>
      </c>
      <c r="F189" s="24"/>
      <c r="G189" s="8">
        <f t="shared" si="10"/>
        <v>0.16573815588385124</v>
      </c>
      <c r="H189" s="7">
        <f t="shared" si="14"/>
        <v>7.8977381558838511</v>
      </c>
    </row>
    <row r="190" spans="1:8" x14ac:dyDescent="0.25">
      <c r="A190" s="4" t="s">
        <v>19</v>
      </c>
      <c r="B190" s="28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3"/>
        <v>7.8090000000000002</v>
      </c>
      <c r="F190" s="24"/>
      <c r="G190" s="8">
        <f t="shared" si="10"/>
        <v>0.16718950585838002</v>
      </c>
      <c r="H190" s="7">
        <f t="shared" si="14"/>
        <v>7.9761895058583798</v>
      </c>
    </row>
    <row r="191" spans="1:8" x14ac:dyDescent="0.25">
      <c r="A191" s="4" t="s">
        <v>20</v>
      </c>
      <c r="B191" s="28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3"/>
        <v>7.5949999999999998</v>
      </c>
      <c r="F191" s="24"/>
      <c r="G191" s="8">
        <f t="shared" si="10"/>
        <v>0.16315588385124805</v>
      </c>
      <c r="H191" s="7">
        <f t="shared" si="14"/>
        <v>7.7581558838512477</v>
      </c>
    </row>
    <row r="192" spans="1:8" x14ac:dyDescent="0.25">
      <c r="A192" s="4" t="s">
        <v>21</v>
      </c>
      <c r="B192" s="28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3"/>
        <v>7.3840000000000003</v>
      </c>
      <c r="F192" s="24"/>
      <c r="G192" s="8">
        <f t="shared" si="10"/>
        <v>0.15917880794701986</v>
      </c>
      <c r="H192" s="7">
        <f t="shared" si="14"/>
        <v>7.5431788079470206</v>
      </c>
    </row>
    <row r="193" spans="1:8" x14ac:dyDescent="0.25">
      <c r="A193" s="4" t="s">
        <v>22</v>
      </c>
      <c r="B193" s="28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3"/>
        <v>7.6859999999999999</v>
      </c>
      <c r="F193" s="24"/>
      <c r="G193" s="8">
        <f t="shared" si="10"/>
        <v>0.16487111563932755</v>
      </c>
      <c r="H193" s="7">
        <f t="shared" si="14"/>
        <v>7.8508711156393272</v>
      </c>
    </row>
    <row r="194" spans="1:8" x14ac:dyDescent="0.25">
      <c r="A194" s="4" t="s">
        <v>23</v>
      </c>
      <c r="B194" s="28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3"/>
        <v>7.9770000000000003</v>
      </c>
      <c r="F194" s="24"/>
      <c r="G194" s="8">
        <f t="shared" si="10"/>
        <v>0.17035608762098828</v>
      </c>
      <c r="H194" s="7">
        <f t="shared" si="14"/>
        <v>8.1473560876209881</v>
      </c>
    </row>
    <row r="195" spans="1:8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3"/>
        <v>8.1259999999999994</v>
      </c>
      <c r="F195" s="24"/>
      <c r="G195" s="8">
        <f t="shared" ref="G195:G258" si="15">(E195/$L$6)*$L$5+($L$7*$L$8^(B195-$L$4))</f>
        <v>0.17316454406520629</v>
      </c>
      <c r="H195" s="7">
        <f t="shared" si="14"/>
        <v>8.2991645440652064</v>
      </c>
    </row>
    <row r="196" spans="1:8" x14ac:dyDescent="0.25">
      <c r="A196" s="4" t="s">
        <v>13</v>
      </c>
      <c r="B196" s="28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3"/>
        <v>8.1460000000000008</v>
      </c>
      <c r="F196" s="24"/>
      <c r="G196" s="8">
        <f t="shared" si="15"/>
        <v>0.17354151808456444</v>
      </c>
      <c r="H196" s="7">
        <f t="shared" si="14"/>
        <v>8.3195415180845647</v>
      </c>
    </row>
    <row r="197" spans="1:8" x14ac:dyDescent="0.25">
      <c r="A197" s="4" t="s">
        <v>14</v>
      </c>
      <c r="B197" s="28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3"/>
        <v>7.8529999999999998</v>
      </c>
      <c r="F197" s="24"/>
      <c r="G197" s="8">
        <f t="shared" si="15"/>
        <v>0.16801884870096789</v>
      </c>
      <c r="H197" s="7">
        <f t="shared" si="14"/>
        <v>8.021018848700967</v>
      </c>
    </row>
    <row r="198" spans="1:8" x14ac:dyDescent="0.25">
      <c r="A198" s="4" t="s">
        <v>15</v>
      </c>
      <c r="B198" s="28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3"/>
        <v>7.5049999999999999</v>
      </c>
      <c r="F198" s="24"/>
      <c r="G198" s="8">
        <f t="shared" si="15"/>
        <v>0.16145950076413651</v>
      </c>
      <c r="H198" s="7">
        <f t="shared" si="14"/>
        <v>7.6664595007641365</v>
      </c>
    </row>
    <row r="199" spans="1:8" x14ac:dyDescent="0.25">
      <c r="A199" s="4" t="s">
        <v>16</v>
      </c>
      <c r="B199" s="28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3"/>
        <v>7.5739999999999998</v>
      </c>
      <c r="F199" s="24"/>
      <c r="G199" s="8">
        <f t="shared" si="15"/>
        <v>0.16276006113092203</v>
      </c>
      <c r="H199" s="7">
        <f t="shared" si="14"/>
        <v>7.736760061130922</v>
      </c>
    </row>
    <row r="200" spans="1:8" x14ac:dyDescent="0.25">
      <c r="A200" s="4" t="s">
        <v>17</v>
      </c>
      <c r="B200" s="28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3"/>
        <v>7.6669999999999998</v>
      </c>
      <c r="F200" s="24"/>
      <c r="G200" s="8">
        <f t="shared" si="15"/>
        <v>0.1645129903209373</v>
      </c>
      <c r="H200" s="7">
        <f t="shared" si="14"/>
        <v>7.8315129903209373</v>
      </c>
    </row>
    <row r="201" spans="1:8" x14ac:dyDescent="0.25">
      <c r="A201" s="4" t="s">
        <v>18</v>
      </c>
      <c r="B201" s="28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3"/>
        <v>8.0980000000000008</v>
      </c>
      <c r="F201" s="24"/>
      <c r="G201" s="8">
        <f t="shared" si="15"/>
        <v>0.17263678043810493</v>
      </c>
      <c r="H201" s="7">
        <f t="shared" si="14"/>
        <v>8.2706367804381049</v>
      </c>
    </row>
    <row r="202" spans="1:8" x14ac:dyDescent="0.25">
      <c r="A202" s="4" t="s">
        <v>19</v>
      </c>
      <c r="B202" s="28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3"/>
        <v>8.1649999999999991</v>
      </c>
      <c r="F202" s="24"/>
      <c r="G202" s="8">
        <f t="shared" si="15"/>
        <v>0.17389964340295463</v>
      </c>
      <c r="H202" s="7">
        <f t="shared" si="14"/>
        <v>8.3388996434029536</v>
      </c>
    </row>
    <row r="203" spans="1:8" x14ac:dyDescent="0.25">
      <c r="A203" s="4" t="s">
        <v>20</v>
      </c>
      <c r="B203" s="28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3"/>
        <v>7.9589999999999996</v>
      </c>
      <c r="F203" s="24"/>
      <c r="G203" s="8">
        <f t="shared" si="15"/>
        <v>0.17001681100356594</v>
      </c>
      <c r="H203" s="7">
        <f t="shared" si="14"/>
        <v>8.1290168110035648</v>
      </c>
    </row>
    <row r="204" spans="1:8" x14ac:dyDescent="0.25">
      <c r="A204" s="4" t="s">
        <v>21</v>
      </c>
      <c r="B204" s="28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3"/>
        <v>7.73</v>
      </c>
      <c r="F204" s="24"/>
      <c r="G204" s="8">
        <f t="shared" si="15"/>
        <v>0.16570045848191542</v>
      </c>
      <c r="H204" s="7">
        <f t="shared" si="14"/>
        <v>7.8957004584819162</v>
      </c>
    </row>
    <row r="205" spans="1:8" x14ac:dyDescent="0.25">
      <c r="A205" s="4" t="s">
        <v>22</v>
      </c>
      <c r="B205" s="28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3"/>
        <v>7.7809999999999997</v>
      </c>
      <c r="F205" s="24"/>
      <c r="G205" s="8">
        <f t="shared" si="15"/>
        <v>0.16666174223127861</v>
      </c>
      <c r="H205" s="7">
        <f t="shared" si="14"/>
        <v>7.9476617422312783</v>
      </c>
    </row>
    <row r="206" spans="1:8" x14ac:dyDescent="0.25">
      <c r="A206" s="4" t="s">
        <v>23</v>
      </c>
      <c r="B206" s="28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3"/>
        <v>8.0210000000000008</v>
      </c>
      <c r="F206" s="24"/>
      <c r="G206" s="8">
        <f t="shared" si="15"/>
        <v>0.17118543046357615</v>
      </c>
      <c r="H206" s="7">
        <f t="shared" si="14"/>
        <v>8.1921854304635762</v>
      </c>
    </row>
    <row r="207" spans="1:8" x14ac:dyDescent="0.25">
      <c r="A207" s="4" t="s">
        <v>24</v>
      </c>
      <c r="B207" s="28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3"/>
        <v>8.1020000000000003</v>
      </c>
      <c r="F207" s="24"/>
      <c r="G207" s="8">
        <f t="shared" si="15"/>
        <v>0.17271217524197655</v>
      </c>
      <c r="H207" s="7">
        <f t="shared" si="14"/>
        <v>8.2747121752419766</v>
      </c>
    </row>
    <row r="208" spans="1:8" x14ac:dyDescent="0.25">
      <c r="A208" s="4" t="s">
        <v>13</v>
      </c>
      <c r="B208" s="28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3"/>
        <v>8.0779999999999994</v>
      </c>
      <c r="F208" s="24"/>
      <c r="G208" s="8">
        <f t="shared" si="15"/>
        <v>0.17225980641874677</v>
      </c>
      <c r="H208" s="7">
        <f t="shared" si="14"/>
        <v>8.2502598064187467</v>
      </c>
    </row>
    <row r="209" spans="1:8" x14ac:dyDescent="0.25">
      <c r="A209" s="4" t="s">
        <v>14</v>
      </c>
      <c r="B209" s="28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3"/>
        <v>7.9290000000000003</v>
      </c>
      <c r="F209" s="24"/>
      <c r="G209" s="8">
        <f t="shared" si="15"/>
        <v>0.16945134997452876</v>
      </c>
      <c r="H209" s="7">
        <f t="shared" si="14"/>
        <v>8.0984513499745283</v>
      </c>
    </row>
    <row r="210" spans="1:8" x14ac:dyDescent="0.25">
      <c r="A210" s="4" t="s">
        <v>15</v>
      </c>
      <c r="B210" s="28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3"/>
        <v>7.6219999999999999</v>
      </c>
      <c r="F210" s="24"/>
      <c r="G210" s="8">
        <f t="shared" si="15"/>
        <v>0.16366479877738155</v>
      </c>
      <c r="H210" s="7">
        <f t="shared" si="14"/>
        <v>7.7856647987773817</v>
      </c>
    </row>
    <row r="211" spans="1:8" x14ac:dyDescent="0.25">
      <c r="A211" s="4" t="s">
        <v>16</v>
      </c>
      <c r="B211" s="28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3"/>
        <v>7.6959999999999997</v>
      </c>
      <c r="F211" s="24"/>
      <c r="G211" s="8">
        <f t="shared" si="15"/>
        <v>0.1650596026490066</v>
      </c>
      <c r="H211" s="7">
        <f t="shared" si="14"/>
        <v>7.8610596026490063</v>
      </c>
    </row>
    <row r="212" spans="1:8" x14ac:dyDescent="0.25">
      <c r="A212" s="4" t="s">
        <v>17</v>
      </c>
      <c r="B212" s="28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3"/>
        <v>7.7990000000000004</v>
      </c>
      <c r="F212" s="24"/>
      <c r="G212" s="8">
        <f t="shared" si="15"/>
        <v>0.16700101884870094</v>
      </c>
      <c r="H212" s="7">
        <f t="shared" si="14"/>
        <v>7.9660010188487016</v>
      </c>
    </row>
    <row r="213" spans="1:8" x14ac:dyDescent="0.25">
      <c r="A213" s="4" t="s">
        <v>18</v>
      </c>
      <c r="B213" s="28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3"/>
        <v>8.0649999999999995</v>
      </c>
      <c r="F213" s="24"/>
      <c r="G213" s="8">
        <f t="shared" si="15"/>
        <v>0.17201477330616399</v>
      </c>
      <c r="H213" s="7">
        <f t="shared" si="14"/>
        <v>8.2370147733061643</v>
      </c>
    </row>
    <row r="214" spans="1:8" x14ac:dyDescent="0.25">
      <c r="A214" s="4" t="s">
        <v>19</v>
      </c>
      <c r="B214" s="28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3"/>
        <v>8.1370000000000005</v>
      </c>
      <c r="F214" s="24"/>
      <c r="G214" s="8">
        <f t="shared" si="15"/>
        <v>0.17337187977585325</v>
      </c>
      <c r="H214" s="7">
        <f t="shared" si="14"/>
        <v>8.3103718797758539</v>
      </c>
    </row>
    <row r="215" spans="1:8" x14ac:dyDescent="0.25">
      <c r="A215" s="4" t="s">
        <v>20</v>
      </c>
      <c r="B215" s="28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3"/>
        <v>8.0370000000000008</v>
      </c>
      <c r="F215" s="24"/>
      <c r="G215" s="8">
        <f t="shared" si="15"/>
        <v>0.17148700967906266</v>
      </c>
      <c r="H215" s="7">
        <f t="shared" si="14"/>
        <v>8.2084870096790628</v>
      </c>
    </row>
    <row r="216" spans="1:8" x14ac:dyDescent="0.25">
      <c r="A216" s="4" t="s">
        <v>21</v>
      </c>
      <c r="B216" s="28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3"/>
        <v>7.9710000000000001</v>
      </c>
      <c r="F216" s="24"/>
      <c r="G216" s="8">
        <f t="shared" si="15"/>
        <v>0.17024299541518081</v>
      </c>
      <c r="H216" s="7">
        <f t="shared" si="14"/>
        <v>8.1412429954151815</v>
      </c>
    </row>
    <row r="217" spans="1:8" x14ac:dyDescent="0.25">
      <c r="A217" s="4" t="s">
        <v>22</v>
      </c>
      <c r="B217" s="28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3"/>
        <v>8.0530000000000008</v>
      </c>
      <c r="F217" s="24"/>
      <c r="G217" s="8">
        <f t="shared" si="15"/>
        <v>0.17178858889454915</v>
      </c>
      <c r="H217" s="7">
        <f t="shared" si="14"/>
        <v>8.2247885888945493</v>
      </c>
    </row>
    <row r="218" spans="1:8" x14ac:dyDescent="0.25">
      <c r="A218" s="4" t="s">
        <v>23</v>
      </c>
      <c r="B218" s="28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3"/>
        <v>8.4320000000000004</v>
      </c>
      <c r="F218" s="24"/>
      <c r="G218" s="8">
        <f t="shared" si="15"/>
        <v>0.17893224656138559</v>
      </c>
      <c r="H218" s="7">
        <f t="shared" si="14"/>
        <v>8.6109322465613864</v>
      </c>
    </row>
    <row r="219" spans="1:8" x14ac:dyDescent="0.25">
      <c r="A219" s="4" t="s">
        <v>24</v>
      </c>
      <c r="B219" s="28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3"/>
        <v>8.6310000000000002</v>
      </c>
      <c r="F219" s="24"/>
      <c r="G219" s="8">
        <f t="shared" si="15"/>
        <v>0.18268313805399894</v>
      </c>
      <c r="H219" s="7">
        <f t="shared" si="14"/>
        <v>8.8136831380539995</v>
      </c>
    </row>
    <row r="220" spans="1:8" x14ac:dyDescent="0.25">
      <c r="A220" s="4" t="s">
        <v>13</v>
      </c>
      <c r="B220" s="28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3"/>
        <v>8.6609999999999996</v>
      </c>
      <c r="F220" s="24"/>
      <c r="G220" s="8">
        <f t="shared" si="15"/>
        <v>0.18324859908303612</v>
      </c>
      <c r="H220" s="7">
        <f t="shared" si="14"/>
        <v>8.844248599083036</v>
      </c>
    </row>
    <row r="221" spans="1:8" x14ac:dyDescent="0.25">
      <c r="A221" s="4" t="s">
        <v>14</v>
      </c>
      <c r="B221" s="28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3"/>
        <v>8.4770000000000003</v>
      </c>
      <c r="F221" s="24"/>
      <c r="G221" s="8">
        <f t="shared" si="15"/>
        <v>0.17978043810494138</v>
      </c>
      <c r="H221" s="7">
        <f t="shared" si="14"/>
        <v>8.656780438104942</v>
      </c>
    </row>
    <row r="222" spans="1:8" x14ac:dyDescent="0.25">
      <c r="A222" s="4" t="s">
        <v>15</v>
      </c>
      <c r="B222" s="28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3"/>
        <v>8.2289999999999992</v>
      </c>
      <c r="F222" s="24"/>
      <c r="G222" s="8">
        <f t="shared" si="15"/>
        <v>0.17510596026490063</v>
      </c>
      <c r="H222" s="7">
        <f t="shared" si="14"/>
        <v>8.4041059602649</v>
      </c>
    </row>
    <row r="223" spans="1:8" x14ac:dyDescent="0.25">
      <c r="A223" s="4" t="s">
        <v>16</v>
      </c>
      <c r="B223" s="28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3"/>
        <v>8.3140000000000001</v>
      </c>
      <c r="F223" s="24"/>
      <c r="G223" s="8">
        <f t="shared" si="15"/>
        <v>0.17670809984717267</v>
      </c>
      <c r="H223" s="7">
        <f t="shared" si="14"/>
        <v>8.490708099847172</v>
      </c>
    </row>
    <row r="224" spans="1:8" x14ac:dyDescent="0.25">
      <c r="A224" s="4" t="s">
        <v>17</v>
      </c>
      <c r="B224" s="28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3"/>
        <v>8.452</v>
      </c>
      <c r="F224" s="24"/>
      <c r="G224" s="8">
        <f t="shared" si="15"/>
        <v>0.17930922058074372</v>
      </c>
      <c r="H224" s="7">
        <f t="shared" si="14"/>
        <v>8.6313092205807429</v>
      </c>
    </row>
    <row r="225" spans="1:8" x14ac:dyDescent="0.25">
      <c r="A225" s="4" t="s">
        <v>18</v>
      </c>
      <c r="B225" s="28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3"/>
        <v>8.8460000000000001</v>
      </c>
      <c r="F225" s="24"/>
      <c r="G225" s="8">
        <f t="shared" si="15"/>
        <v>0.1867356087620988</v>
      </c>
      <c r="H225" s="7">
        <f t="shared" si="14"/>
        <v>9.0327356087620991</v>
      </c>
    </row>
    <row r="226" spans="1:8" x14ac:dyDescent="0.25">
      <c r="A226" s="4" t="s">
        <v>19</v>
      </c>
      <c r="B226" s="28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3"/>
        <v>8.9039999999999999</v>
      </c>
      <c r="F226" s="24"/>
      <c r="G226" s="8">
        <f t="shared" si="15"/>
        <v>0.18782883341823739</v>
      </c>
      <c r="H226" s="7">
        <f t="shared" si="14"/>
        <v>9.0918288334182371</v>
      </c>
    </row>
    <row r="227" spans="1:8" x14ac:dyDescent="0.25">
      <c r="A227" s="4" t="s">
        <v>20</v>
      </c>
      <c r="B227" s="28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3"/>
        <v>8.7319999999999993</v>
      </c>
      <c r="F227" s="24"/>
      <c r="G227" s="8">
        <f t="shared" si="15"/>
        <v>0.18458685685175749</v>
      </c>
      <c r="H227" s="7">
        <f t="shared" si="14"/>
        <v>8.9165868568517563</v>
      </c>
    </row>
    <row r="228" spans="1:8" x14ac:dyDescent="0.25">
      <c r="A228" s="4" t="s">
        <v>21</v>
      </c>
      <c r="B228" s="28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3"/>
        <v>8.6159999999999997</v>
      </c>
      <c r="F228" s="24"/>
      <c r="G228" s="8">
        <f t="shared" si="15"/>
        <v>0.18240040753948034</v>
      </c>
      <c r="H228" s="7">
        <f t="shared" si="14"/>
        <v>8.7984004075394804</v>
      </c>
    </row>
    <row r="229" spans="1:8" x14ac:dyDescent="0.25">
      <c r="A229" s="4" t="s">
        <v>22</v>
      </c>
      <c r="B229" s="28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3"/>
        <v>8.702</v>
      </c>
      <c r="F229" s="24"/>
      <c r="G229" s="8">
        <f t="shared" si="15"/>
        <v>0.18402139582272031</v>
      </c>
      <c r="H229" s="7">
        <f t="shared" si="14"/>
        <v>8.8860213958227199</v>
      </c>
    </row>
    <row r="230" spans="1:8" x14ac:dyDescent="0.25">
      <c r="A230" s="4" t="s">
        <v>23</v>
      </c>
      <c r="B230" s="28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3"/>
        <v>9.0890000000000004</v>
      </c>
      <c r="F230" s="24"/>
      <c r="G230" s="8">
        <f t="shared" si="15"/>
        <v>0.19131584309730004</v>
      </c>
      <c r="H230" s="7">
        <f t="shared" si="14"/>
        <v>9.2803158430973003</v>
      </c>
    </row>
    <row r="231" spans="1:8" x14ac:dyDescent="0.25">
      <c r="A231" s="4" t="s">
        <v>24</v>
      </c>
      <c r="B231" s="28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3"/>
        <v>9.2859999999999996</v>
      </c>
      <c r="F231" s="24"/>
      <c r="G231" s="8">
        <f t="shared" si="15"/>
        <v>0.19502903718797757</v>
      </c>
      <c r="H231" s="7">
        <f t="shared" si="14"/>
        <v>9.4810290371879766</v>
      </c>
    </row>
    <row r="232" spans="1:8" x14ac:dyDescent="0.25">
      <c r="A232" s="4" t="s">
        <v>13</v>
      </c>
      <c r="B232" s="28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3"/>
        <v>9.3190000000000008</v>
      </c>
      <c r="F232" s="24"/>
      <c r="G232" s="8">
        <f t="shared" si="15"/>
        <v>0.1956510443199185</v>
      </c>
      <c r="H232" s="7">
        <f t="shared" si="14"/>
        <v>9.514651044319919</v>
      </c>
    </row>
    <row r="233" spans="1:8" x14ac:dyDescent="0.25">
      <c r="A233" s="4" t="s">
        <v>14</v>
      </c>
      <c r="B233" s="28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3"/>
        <v>9.1150000000000002</v>
      </c>
      <c r="F233" s="24"/>
      <c r="G233" s="8">
        <f t="shared" si="15"/>
        <v>0.19180590932246561</v>
      </c>
      <c r="H233" s="7">
        <f t="shared" si="14"/>
        <v>9.3068059093224651</v>
      </c>
    </row>
    <row r="234" spans="1:8" x14ac:dyDescent="0.25">
      <c r="A234" s="4" t="s">
        <v>15</v>
      </c>
      <c r="B234" s="28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3"/>
        <v>8.8230000000000004</v>
      </c>
      <c r="F234" s="24"/>
      <c r="G234" s="8">
        <f t="shared" si="15"/>
        <v>0.18630208863983697</v>
      </c>
      <c r="H234" s="7">
        <f t="shared" si="14"/>
        <v>9.0093020886398367</v>
      </c>
    </row>
    <row r="235" spans="1:8" x14ac:dyDescent="0.25">
      <c r="A235" s="4" t="s">
        <v>16</v>
      </c>
      <c r="B235" s="28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3"/>
        <v>8.8930000000000007</v>
      </c>
      <c r="F235" s="24"/>
      <c r="G235" s="8">
        <f t="shared" si="15"/>
        <v>0.1876214977075904</v>
      </c>
      <c r="H235" s="7">
        <f t="shared" si="14"/>
        <v>9.0806214977075914</v>
      </c>
    </row>
    <row r="236" spans="1:8" x14ac:dyDescent="0.25">
      <c r="A236" s="4" t="s">
        <v>17</v>
      </c>
      <c r="B236" s="28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3"/>
        <v>9.0150000000000006</v>
      </c>
      <c r="F236" s="24"/>
      <c r="G236" s="8">
        <f t="shared" si="15"/>
        <v>0.18992103922567496</v>
      </c>
      <c r="H236" s="7">
        <f t="shared" si="14"/>
        <v>9.2049210392256757</v>
      </c>
    </row>
    <row r="237" spans="1:8" x14ac:dyDescent="0.25">
      <c r="A237" s="4" t="s">
        <v>18</v>
      </c>
      <c r="B237" s="28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3"/>
        <v>9.3010000000000002</v>
      </c>
      <c r="F237" s="24"/>
      <c r="G237" s="8">
        <f t="shared" si="15"/>
        <v>0.19531176770249617</v>
      </c>
      <c r="H237" s="7">
        <f t="shared" si="14"/>
        <v>9.4963117677024957</v>
      </c>
    </row>
    <row r="238" spans="1:8" x14ac:dyDescent="0.25">
      <c r="A238" s="4" t="s">
        <v>19</v>
      </c>
      <c r="B238" s="28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3"/>
        <v>9.359</v>
      </c>
      <c r="F238" s="24"/>
      <c r="G238" s="8">
        <f t="shared" si="15"/>
        <v>0.19640499235863471</v>
      </c>
      <c r="H238" s="7">
        <f t="shared" si="14"/>
        <v>9.5554049923586355</v>
      </c>
    </row>
    <row r="239" spans="1:8" x14ac:dyDescent="0.25">
      <c r="A239" s="4" t="s">
        <v>20</v>
      </c>
      <c r="B239" s="28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3"/>
        <v>9.1110000000000007</v>
      </c>
      <c r="F239" s="24"/>
      <c r="G239" s="8">
        <f t="shared" si="15"/>
        <v>0.19173051451859396</v>
      </c>
      <c r="H239" s="7">
        <f t="shared" si="14"/>
        <v>9.3027305145185952</v>
      </c>
    </row>
    <row r="240" spans="1:8" x14ac:dyDescent="0.25">
      <c r="A240" s="4" t="s">
        <v>21</v>
      </c>
      <c r="B240" s="28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3"/>
        <v>8.98</v>
      </c>
      <c r="F240" s="24"/>
      <c r="G240" s="8">
        <f t="shared" si="15"/>
        <v>0.18926133469179826</v>
      </c>
      <c r="H240" s="7">
        <f t="shared" si="14"/>
        <v>9.1692613346917984</v>
      </c>
    </row>
    <row r="241" spans="1:8" x14ac:dyDescent="0.25">
      <c r="A241" s="4" t="s">
        <v>22</v>
      </c>
      <c r="B241" s="28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3"/>
        <v>9.1370000000000005</v>
      </c>
      <c r="F241" s="24"/>
      <c r="G241" s="8">
        <f t="shared" si="15"/>
        <v>0.19222058074375956</v>
      </c>
      <c r="H241" s="7">
        <f t="shared" si="14"/>
        <v>9.32922058074376</v>
      </c>
    </row>
    <row r="242" spans="1:8" x14ac:dyDescent="0.25">
      <c r="A242" s="4" t="s">
        <v>23</v>
      </c>
      <c r="B242" s="28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3"/>
        <v>9.4879999999999995</v>
      </c>
      <c r="F242" s="24"/>
      <c r="G242" s="8">
        <f t="shared" si="15"/>
        <v>0.19883647478349462</v>
      </c>
      <c r="H242" s="7">
        <f t="shared" si="14"/>
        <v>9.6868364747834939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ref="E243:E306" si="16">ROUND(C243+D243,3)</f>
        <v>9.5239999999999991</v>
      </c>
      <c r="F243" s="24"/>
      <c r="G243" s="8">
        <f t="shared" si="15"/>
        <v>0.19951502801833923</v>
      </c>
      <c r="H243" s="7">
        <f t="shared" ref="H243:H306" si="17">+E243+G243</f>
        <v>9.7235150280183387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6"/>
        <v>9.5640000000000001</v>
      </c>
      <c r="F244" s="24"/>
      <c r="G244" s="8">
        <f t="shared" si="15"/>
        <v>0.20026897605705551</v>
      </c>
      <c r="H244" s="7">
        <f t="shared" si="17"/>
        <v>9.7642689760570551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6"/>
        <v>9.2690000000000001</v>
      </c>
      <c r="F245" s="24"/>
      <c r="G245" s="8">
        <f t="shared" si="15"/>
        <v>0.19470860927152317</v>
      </c>
      <c r="H245" s="7">
        <f t="shared" si="17"/>
        <v>9.4637086092715226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6"/>
        <v>8.6850000000000005</v>
      </c>
      <c r="F246" s="24"/>
      <c r="G246" s="8">
        <f t="shared" si="15"/>
        <v>0.18370096790626592</v>
      </c>
      <c r="H246" s="7">
        <f t="shared" si="17"/>
        <v>8.8687009679062658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si="16"/>
        <v>8.7460000000000004</v>
      </c>
      <c r="F247" s="24"/>
      <c r="G247" s="8">
        <f t="shared" si="15"/>
        <v>0.18485073866530818</v>
      </c>
      <c r="H247" s="7">
        <f t="shared" si="17"/>
        <v>8.930850738665308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6"/>
        <v>8.8650000000000002</v>
      </c>
      <c r="F248" s="24"/>
      <c r="G248" s="8">
        <f t="shared" si="15"/>
        <v>0.18709373408048902</v>
      </c>
      <c r="H248" s="7">
        <f t="shared" si="17"/>
        <v>9.0520937340804899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6"/>
        <v>8.9670000000000005</v>
      </c>
      <c r="F249" s="24"/>
      <c r="G249" s="8">
        <f t="shared" si="15"/>
        <v>0.18901630157921548</v>
      </c>
      <c r="H249" s="7">
        <f t="shared" si="17"/>
        <v>9.156016301579216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6"/>
        <v>9.7490000000000006</v>
      </c>
      <c r="F250" s="24"/>
      <c r="G250" s="8">
        <f t="shared" si="15"/>
        <v>0.20375598573611817</v>
      </c>
      <c r="H250" s="7">
        <f t="shared" si="17"/>
        <v>9.9527559857361183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6"/>
        <v>9.6489999999999991</v>
      </c>
      <c r="F251" s="24"/>
      <c r="G251" s="8">
        <f t="shared" si="15"/>
        <v>0.2018711156393275</v>
      </c>
      <c r="H251" s="7">
        <f t="shared" si="17"/>
        <v>9.8508711156393272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6"/>
        <v>9.2870000000000008</v>
      </c>
      <c r="F252" s="24"/>
      <c r="G252" s="8">
        <f t="shared" si="15"/>
        <v>0.19504788588894548</v>
      </c>
      <c r="H252" s="7">
        <f t="shared" si="17"/>
        <v>9.4820478858889459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6"/>
        <v>9.3729999999999993</v>
      </c>
      <c r="F253" s="24"/>
      <c r="G253" s="8">
        <f t="shared" si="15"/>
        <v>0.1966688741721854</v>
      </c>
      <c r="H253" s="7">
        <f t="shared" si="17"/>
        <v>9.5696688741721854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6"/>
        <v>9.6829999999999998</v>
      </c>
      <c r="F254" s="24"/>
      <c r="G254" s="8">
        <f t="shared" si="15"/>
        <v>0.20251197147223635</v>
      </c>
      <c r="H254" s="7">
        <f t="shared" si="17"/>
        <v>9.885511971472237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6"/>
        <v>9.92</v>
      </c>
      <c r="F255" s="24"/>
      <c r="G255" s="8">
        <f t="shared" si="15"/>
        <v>0.20697911360163013</v>
      </c>
      <c r="H255" s="7">
        <f t="shared" si="17"/>
        <v>10.12697911360163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6"/>
        <v>9.9350000000000005</v>
      </c>
      <c r="F256" s="24"/>
      <c r="G256" s="8">
        <f t="shared" si="15"/>
        <v>0.20726184411614876</v>
      </c>
      <c r="H256" s="7">
        <f t="shared" si="17"/>
        <v>10.142261844116149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6"/>
        <v>9.7469999999999999</v>
      </c>
      <c r="F257" s="24"/>
      <c r="G257" s="8">
        <f t="shared" si="15"/>
        <v>0.20371828833418235</v>
      </c>
      <c r="H257" s="7">
        <f t="shared" si="17"/>
        <v>9.9507182883341816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6"/>
        <v>9.4049999999999994</v>
      </c>
      <c r="F258" s="24"/>
      <c r="G258" s="8">
        <f t="shared" si="15"/>
        <v>0.1972720326031584</v>
      </c>
      <c r="H258" s="7">
        <f t="shared" si="17"/>
        <v>9.6022720326031585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6"/>
        <v>9.5039999999999996</v>
      </c>
      <c r="F259" s="24"/>
      <c r="G259" s="8">
        <f t="shared" ref="G259:G322" si="18">(E259/$L$6)*$L$5+($L$7*$L$8^(B259-$L$4))</f>
        <v>0.19913805399898113</v>
      </c>
      <c r="H259" s="7">
        <f t="shared" si="17"/>
        <v>9.7031380539989804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6"/>
        <v>9.6340000000000003</v>
      </c>
      <c r="F260" s="24"/>
      <c r="G260" s="8">
        <f t="shared" si="18"/>
        <v>0.20158838512480895</v>
      </c>
      <c r="H260" s="7">
        <f t="shared" si="17"/>
        <v>9.8355883851248098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6"/>
        <v>10.02</v>
      </c>
      <c r="F261" s="24"/>
      <c r="G261" s="8">
        <f t="shared" si="18"/>
        <v>0.20886398369842074</v>
      </c>
      <c r="H261" s="7">
        <f t="shared" si="17"/>
        <v>10.228863983698421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6"/>
        <v>10.09</v>
      </c>
      <c r="F262" s="24"/>
      <c r="G262" s="8">
        <f t="shared" si="18"/>
        <v>0.2101833927661742</v>
      </c>
      <c r="H262" s="7">
        <f t="shared" si="17"/>
        <v>10.300183392766174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6"/>
        <v>10.013999999999999</v>
      </c>
      <c r="F263" s="24"/>
      <c r="G263" s="8">
        <f t="shared" si="18"/>
        <v>0.20875089149261333</v>
      </c>
      <c r="H263" s="7">
        <f t="shared" si="17"/>
        <v>10.222750891492613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6"/>
        <v>9.7799999999999994</v>
      </c>
      <c r="F264" s="24"/>
      <c r="G264" s="8">
        <f t="shared" si="18"/>
        <v>0.20434029546612326</v>
      </c>
      <c r="H264" s="7">
        <f t="shared" si="17"/>
        <v>9.9843402954661222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6"/>
        <v>9.8659999999999997</v>
      </c>
      <c r="F265" s="24"/>
      <c r="G265" s="8">
        <f t="shared" si="18"/>
        <v>0.20596128374936318</v>
      </c>
      <c r="H265" s="7">
        <f t="shared" si="17"/>
        <v>10.071961283749364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6"/>
        <v>10.243</v>
      </c>
      <c r="F266" s="24"/>
      <c r="G266" s="8">
        <f t="shared" si="18"/>
        <v>0.21306724401426386</v>
      </c>
      <c r="H266" s="7">
        <f t="shared" si="17"/>
        <v>10.456067244014264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6"/>
        <v>10.414999999999999</v>
      </c>
      <c r="F267" s="24"/>
      <c r="G267" s="8">
        <f t="shared" si="18"/>
        <v>0.21630922058074373</v>
      </c>
      <c r="H267" s="7">
        <f t="shared" si="17"/>
        <v>10.631309220580743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6"/>
        <v>10.425000000000001</v>
      </c>
      <c r="F268" s="24"/>
      <c r="G268" s="8">
        <f t="shared" si="18"/>
        <v>0.21649770759042281</v>
      </c>
      <c r="H268" s="7">
        <f t="shared" si="17"/>
        <v>10.641497707590423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6"/>
        <v>10.159000000000001</v>
      </c>
      <c r="F269" s="24"/>
      <c r="G269" s="8">
        <f t="shared" si="18"/>
        <v>0.21148395313295973</v>
      </c>
      <c r="H269" s="7">
        <f t="shared" si="17"/>
        <v>10.370483953132961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6"/>
        <v>9.8010000000000002</v>
      </c>
      <c r="F270" s="24"/>
      <c r="G270" s="8">
        <f t="shared" si="18"/>
        <v>0.20473611818644927</v>
      </c>
      <c r="H270" s="7">
        <f t="shared" si="17"/>
        <v>10.00573611818645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6"/>
        <v>9.8740000000000006</v>
      </c>
      <c r="F271" s="24"/>
      <c r="G271" s="8">
        <f t="shared" si="18"/>
        <v>0.20611207335710646</v>
      </c>
      <c r="H271" s="7">
        <f t="shared" si="17"/>
        <v>10.080112073357107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6"/>
        <v>10.041</v>
      </c>
      <c r="F272" s="24"/>
      <c r="G272" s="8">
        <f t="shared" si="18"/>
        <v>0.20925980641874681</v>
      </c>
      <c r="H272" s="7">
        <f t="shared" si="17"/>
        <v>10.250259806418747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6"/>
        <v>10.519</v>
      </c>
      <c r="F273" s="24"/>
      <c r="G273" s="8">
        <f t="shared" si="18"/>
        <v>0.21826948548140598</v>
      </c>
      <c r="H273" s="7">
        <f t="shared" si="17"/>
        <v>10.737269485481406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6"/>
        <v>10.571999999999999</v>
      </c>
      <c r="F274" s="24"/>
      <c r="G274" s="8">
        <f t="shared" si="18"/>
        <v>0.21926846663270499</v>
      </c>
      <c r="H274" s="7">
        <f t="shared" si="17"/>
        <v>10.791268466632705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6"/>
        <v>10.534000000000001</v>
      </c>
      <c r="F275" s="24"/>
      <c r="G275" s="8">
        <f t="shared" si="18"/>
        <v>0.21855221599592459</v>
      </c>
      <c r="H275" s="7">
        <f t="shared" si="17"/>
        <v>10.752552215995925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6"/>
        <v>10.137</v>
      </c>
      <c r="F276" s="24"/>
      <c r="G276" s="8">
        <f t="shared" si="18"/>
        <v>0.21106928171166581</v>
      </c>
      <c r="H276" s="7">
        <f t="shared" si="17"/>
        <v>10.348069281711666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6"/>
        <v>10.337999999999999</v>
      </c>
      <c r="F277" s="24"/>
      <c r="G277" s="8">
        <f t="shared" si="18"/>
        <v>0.21485787060621495</v>
      </c>
      <c r="H277" s="7">
        <f t="shared" si="17"/>
        <v>10.552857870606214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6"/>
        <v>10.678000000000001</v>
      </c>
      <c r="F278" s="24"/>
      <c r="G278" s="8">
        <f t="shared" si="18"/>
        <v>0.22126642893530307</v>
      </c>
      <c r="H278" s="7">
        <f t="shared" si="17"/>
        <v>10.899266428935304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6"/>
        <v>10.807</v>
      </c>
      <c r="F279" s="24"/>
      <c r="G279" s="8">
        <f t="shared" si="18"/>
        <v>0.22369791136016298</v>
      </c>
      <c r="H279" s="7">
        <f t="shared" si="17"/>
        <v>11.030697911360164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6"/>
        <v>10.82</v>
      </c>
      <c r="F280" s="24"/>
      <c r="G280" s="8">
        <f t="shared" si="18"/>
        <v>0.22394294447274576</v>
      </c>
      <c r="H280" s="7">
        <f t="shared" si="17"/>
        <v>11.043942944472747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6"/>
        <v>10.537000000000001</v>
      </c>
      <c r="F281" s="24"/>
      <c r="G281" s="8">
        <f t="shared" si="18"/>
        <v>0.21860876209882832</v>
      </c>
      <c r="H281" s="7">
        <f t="shared" si="17"/>
        <v>10.755608762098829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6"/>
        <v>10.255000000000001</v>
      </c>
      <c r="F282" s="24"/>
      <c r="G282" s="8">
        <f t="shared" si="18"/>
        <v>0.21329342842587876</v>
      </c>
      <c r="H282" s="7">
        <f t="shared" si="17"/>
        <v>10.468293428425879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6"/>
        <v>10.336</v>
      </c>
      <c r="F283" s="24"/>
      <c r="G283" s="8">
        <f t="shared" si="18"/>
        <v>0.21482017320427915</v>
      </c>
      <c r="H283" s="7">
        <f t="shared" si="17"/>
        <v>10.550820173204279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6"/>
        <v>10.507</v>
      </c>
      <c r="F284" s="24"/>
      <c r="G284" s="8">
        <f t="shared" si="18"/>
        <v>0.21804330106979111</v>
      </c>
      <c r="H284" s="7">
        <f t="shared" si="17"/>
        <v>10.725043301069791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6"/>
        <v>11.07</v>
      </c>
      <c r="F285" s="24"/>
      <c r="G285" s="8">
        <f t="shared" si="18"/>
        <v>0.22865511971472235</v>
      </c>
      <c r="H285" s="7">
        <f t="shared" si="17"/>
        <v>11.298655119714722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6"/>
        <v>11.141999999999999</v>
      </c>
      <c r="F286" s="24"/>
      <c r="G286" s="8">
        <f t="shared" si="18"/>
        <v>0.23001222618441156</v>
      </c>
      <c r="H286" s="7">
        <f t="shared" si="17"/>
        <v>11.372012226184411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6"/>
        <v>11.055</v>
      </c>
      <c r="F287" s="24"/>
      <c r="G287" s="8">
        <f t="shared" si="18"/>
        <v>0.22837238920020372</v>
      </c>
      <c r="H287" s="7">
        <f t="shared" si="17"/>
        <v>11.283372389200203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6"/>
        <v>10.64</v>
      </c>
      <c r="F288" s="24"/>
      <c r="G288" s="8">
        <f t="shared" si="18"/>
        <v>0.22055017829852266</v>
      </c>
      <c r="H288" s="7">
        <f t="shared" si="17"/>
        <v>10.860550178298523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6"/>
        <v>10.693</v>
      </c>
      <c r="F289" s="24"/>
      <c r="G289" s="8">
        <f t="shared" si="18"/>
        <v>0.22154915944982165</v>
      </c>
      <c r="H289" s="7">
        <f t="shared" si="17"/>
        <v>10.914549159449821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6"/>
        <v>11.055</v>
      </c>
      <c r="F290" s="24"/>
      <c r="G290" s="8">
        <f t="shared" si="18"/>
        <v>0.22837238920020372</v>
      </c>
      <c r="H290" s="7">
        <f t="shared" si="17"/>
        <v>11.283372389200203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6"/>
        <v>11.26</v>
      </c>
      <c r="F291" s="24"/>
      <c r="G291" s="8">
        <f t="shared" si="18"/>
        <v>0.23223637289862453</v>
      </c>
      <c r="H291" s="7">
        <f t="shared" si="17"/>
        <v>11.492236372898624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6"/>
        <v>11.249000000000001</v>
      </c>
      <c r="F292" s="24"/>
      <c r="G292" s="8">
        <f t="shared" si="18"/>
        <v>0.23202903718797754</v>
      </c>
      <c r="H292" s="7">
        <f t="shared" si="17"/>
        <v>11.481029037187978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6"/>
        <v>11.007</v>
      </c>
      <c r="F293" s="24"/>
      <c r="G293" s="8">
        <f t="shared" si="18"/>
        <v>0.22746765155374424</v>
      </c>
      <c r="H293" s="7">
        <f t="shared" si="17"/>
        <v>11.234467651553745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6"/>
        <v>10.62</v>
      </c>
      <c r="F294" s="24"/>
      <c r="G294" s="8">
        <f t="shared" si="18"/>
        <v>0.22017320427916451</v>
      </c>
      <c r="H294" s="7">
        <f t="shared" si="17"/>
        <v>10.840173204279164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6"/>
        <v>10.707000000000001</v>
      </c>
      <c r="F295" s="24"/>
      <c r="G295" s="8">
        <f t="shared" si="18"/>
        <v>0.2218130412633724</v>
      </c>
      <c r="H295" s="7">
        <f t="shared" si="17"/>
        <v>10.928813041263373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6"/>
        <v>10.843</v>
      </c>
      <c r="F296" s="24"/>
      <c r="G296" s="8">
        <f t="shared" si="18"/>
        <v>0.22437646459500762</v>
      </c>
      <c r="H296" s="7">
        <f t="shared" si="17"/>
        <v>11.067376464595007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6"/>
        <v>11.426</v>
      </c>
      <c r="F297" s="24"/>
      <c r="G297" s="8">
        <f t="shared" si="18"/>
        <v>0.23536525725929697</v>
      </c>
      <c r="H297" s="7">
        <f t="shared" si="17"/>
        <v>11.661365257259297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6"/>
        <v>11.484999999999999</v>
      </c>
      <c r="F298" s="24"/>
      <c r="G298" s="8">
        <f t="shared" si="18"/>
        <v>0.23647733061640341</v>
      </c>
      <c r="H298" s="7">
        <f t="shared" si="17"/>
        <v>11.721477330616402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6"/>
        <v>11.456</v>
      </c>
      <c r="F299" s="24"/>
      <c r="G299" s="8">
        <f t="shared" si="18"/>
        <v>0.23593071828833415</v>
      </c>
      <c r="H299" s="7">
        <f t="shared" si="17"/>
        <v>11.691930718288333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6"/>
        <v>11.018000000000001</v>
      </c>
      <c r="F300" s="24"/>
      <c r="G300" s="8">
        <f t="shared" si="18"/>
        <v>0.2276749872643912</v>
      </c>
      <c r="H300" s="7">
        <f t="shared" si="17"/>
        <v>11.245674987264392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6"/>
        <v>11.103</v>
      </c>
      <c r="F301" s="24"/>
      <c r="G301" s="8">
        <f t="shared" si="18"/>
        <v>0.22927712684666324</v>
      </c>
      <c r="H301" s="7">
        <f t="shared" si="17"/>
        <v>11.332277126846662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6"/>
        <v>11.491</v>
      </c>
      <c r="F302" s="24"/>
      <c r="G302" s="8">
        <f t="shared" si="18"/>
        <v>0.23659042282221088</v>
      </c>
      <c r="H302" s="7">
        <f t="shared" si="17"/>
        <v>11.72759042282221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6"/>
        <v>11.311</v>
      </c>
      <c r="F303" s="24"/>
      <c r="G303" s="8">
        <f t="shared" si="18"/>
        <v>0.23319765664798772</v>
      </c>
      <c r="H303" s="7">
        <f t="shared" si="17"/>
        <v>11.544197656647988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6"/>
        <v>11.32</v>
      </c>
      <c r="F304" s="24"/>
      <c r="G304" s="8">
        <f t="shared" si="18"/>
        <v>0.23336729495669892</v>
      </c>
      <c r="H304" s="7">
        <f t="shared" si="17"/>
        <v>11.553367294956699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6"/>
        <v>11.05</v>
      </c>
      <c r="F305" s="24"/>
      <c r="G305" s="8">
        <f t="shared" si="18"/>
        <v>0.22827814569536423</v>
      </c>
      <c r="H305" s="7">
        <f t="shared" si="17"/>
        <v>11.278278145695365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6"/>
        <v>10.853</v>
      </c>
      <c r="F306" s="24"/>
      <c r="G306" s="8">
        <f t="shared" si="18"/>
        <v>0.22456495160468667</v>
      </c>
      <c r="H306" s="7">
        <f t="shared" si="17"/>
        <v>11.077564951604687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ref="E307:E370" si="19">ROUND(C307+D307,3)</f>
        <v>10.926</v>
      </c>
      <c r="F307" s="24"/>
      <c r="G307" s="8">
        <f t="shared" si="18"/>
        <v>0.22594090677534381</v>
      </c>
      <c r="H307" s="7">
        <f t="shared" ref="H307:H370" si="20">+E307+G307</f>
        <v>11.151940906775344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19"/>
        <v>11.057</v>
      </c>
      <c r="F308" s="24"/>
      <c r="G308" s="8">
        <f t="shared" si="18"/>
        <v>0.22841008660213957</v>
      </c>
      <c r="H308" s="7">
        <f t="shared" si="20"/>
        <v>11.285410086602139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19"/>
        <v>11.615</v>
      </c>
      <c r="F309" s="24"/>
      <c r="G309" s="8">
        <f t="shared" si="18"/>
        <v>0.23892766174223126</v>
      </c>
      <c r="H309" s="7">
        <f t="shared" si="20"/>
        <v>11.853927661742231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19"/>
        <v>11.686999999999999</v>
      </c>
      <c r="F310" s="24"/>
      <c r="G310" s="8">
        <f t="shared" si="18"/>
        <v>0.24028476821192049</v>
      </c>
      <c r="H310" s="7">
        <f t="shared" si="20"/>
        <v>11.927284768211919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si="19"/>
        <v>11.584</v>
      </c>
      <c r="F311" s="24"/>
      <c r="G311" s="8">
        <f t="shared" si="18"/>
        <v>0.23834335201222617</v>
      </c>
      <c r="H311" s="7">
        <f t="shared" si="20"/>
        <v>11.822343352012226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19"/>
        <v>11.257999999999999</v>
      </c>
      <c r="F312" s="24"/>
      <c r="G312" s="8">
        <f t="shared" si="18"/>
        <v>0.23219867549668871</v>
      </c>
      <c r="H312" s="7">
        <f t="shared" si="20"/>
        <v>11.490198675496687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19"/>
        <v>11.446999999999999</v>
      </c>
      <c r="F313" s="24"/>
      <c r="G313" s="8">
        <f t="shared" si="18"/>
        <v>0.23576107997962298</v>
      </c>
      <c r="H313" s="7">
        <f t="shared" si="20"/>
        <v>11.682761079979622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19"/>
        <v>11.839</v>
      </c>
      <c r="F314" s="24"/>
      <c r="G314" s="8">
        <f t="shared" si="18"/>
        <v>0.24314977075904226</v>
      </c>
      <c r="H314" s="7">
        <f t="shared" si="20"/>
        <v>12.082149770759044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19"/>
        <v>11.91</v>
      </c>
      <c r="F315" s="24"/>
      <c r="G315" s="8">
        <f t="shared" si="18"/>
        <v>0.24448802852776358</v>
      </c>
      <c r="H315" s="7">
        <f t="shared" si="20"/>
        <v>12.154488028527764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19"/>
        <v>11.928000000000001</v>
      </c>
      <c r="F316" s="24"/>
      <c r="G316" s="8">
        <f t="shared" si="18"/>
        <v>0.24482730514518591</v>
      </c>
      <c r="H316" s="7">
        <f t="shared" si="20"/>
        <v>12.172827305145187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19"/>
        <v>11.714</v>
      </c>
      <c r="F317" s="24"/>
      <c r="G317" s="8">
        <f t="shared" si="18"/>
        <v>0.24079368313805397</v>
      </c>
      <c r="H317" s="7">
        <f t="shared" si="20"/>
        <v>11.954793683138055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19"/>
        <v>11.44</v>
      </c>
      <c r="F318" s="24"/>
      <c r="G318" s="8">
        <f t="shared" si="18"/>
        <v>0.23562913907284763</v>
      </c>
      <c r="H318" s="7">
        <f t="shared" si="20"/>
        <v>11.675629139072846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19"/>
        <v>11.516</v>
      </c>
      <c r="F319" s="24"/>
      <c r="G319" s="8">
        <f t="shared" si="18"/>
        <v>0.23706164034640853</v>
      </c>
      <c r="H319" s="7">
        <f t="shared" si="20"/>
        <v>11.753061640346409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19"/>
        <v>11.654</v>
      </c>
      <c r="F320" s="24"/>
      <c r="G320" s="8">
        <f t="shared" si="18"/>
        <v>0.23966276107997958</v>
      </c>
      <c r="H320" s="7">
        <f t="shared" si="20"/>
        <v>11.89366276107998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19"/>
        <v>12.234999999999999</v>
      </c>
      <c r="F321" s="24"/>
      <c r="G321" s="8">
        <f t="shared" si="18"/>
        <v>0.25061385634233313</v>
      </c>
      <c r="H321" s="7">
        <f t="shared" si="20"/>
        <v>12.485613856342333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19"/>
        <v>12.323</v>
      </c>
      <c r="F322" s="24"/>
      <c r="G322" s="8">
        <f t="shared" si="18"/>
        <v>0.25227254202750893</v>
      </c>
      <c r="H322" s="7">
        <f t="shared" si="20"/>
        <v>12.575272542027509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19"/>
        <v>12.259</v>
      </c>
      <c r="F323" s="24"/>
      <c r="G323" s="8">
        <f t="shared" ref="G323:G386" si="21">(E323/$L$6)*$L$5+($L$7*$L$8^(B323-$L$4))</f>
        <v>0.25106622516556293</v>
      </c>
      <c r="H323" s="7">
        <f t="shared" si="20"/>
        <v>12.510066225165563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19"/>
        <v>11.875999999999999</v>
      </c>
      <c r="F324" s="24"/>
      <c r="G324" s="8">
        <f t="shared" si="21"/>
        <v>0.24384717269485479</v>
      </c>
      <c r="H324" s="7">
        <f t="shared" si="20"/>
        <v>12.119847172694854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19"/>
        <v>12.067</v>
      </c>
      <c r="F325" s="24"/>
      <c r="G325" s="8">
        <f t="shared" si="21"/>
        <v>0.24744727457972487</v>
      </c>
      <c r="H325" s="7">
        <f t="shared" si="20"/>
        <v>12.314447274579726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19"/>
        <v>12.458</v>
      </c>
      <c r="F326" s="24"/>
      <c r="G326" s="8">
        <f t="shared" si="21"/>
        <v>0.25481711665817625</v>
      </c>
      <c r="H326" s="7">
        <f t="shared" si="20"/>
        <v>12.712817116658176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19"/>
        <v>12.723000000000001</v>
      </c>
      <c r="F327" s="24"/>
      <c r="G327" s="8">
        <f t="shared" si="21"/>
        <v>0.25981202241467144</v>
      </c>
      <c r="H327" s="7">
        <f t="shared" si="20"/>
        <v>12.982812022414672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19"/>
        <v>12.708</v>
      </c>
      <c r="F328" s="24"/>
      <c r="G328" s="8">
        <f t="shared" si="21"/>
        <v>0.25952929190015284</v>
      </c>
      <c r="H328" s="7">
        <f t="shared" si="20"/>
        <v>12.967529291900153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19"/>
        <v>12.374000000000001</v>
      </c>
      <c r="F329" s="24"/>
      <c r="G329" s="8">
        <f t="shared" si="21"/>
        <v>0.25323382577687215</v>
      </c>
      <c r="H329" s="7">
        <f t="shared" si="20"/>
        <v>12.627233825776873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19"/>
        <v>12.025</v>
      </c>
      <c r="F330" s="24"/>
      <c r="G330" s="8">
        <f t="shared" si="21"/>
        <v>0.24665562913907282</v>
      </c>
      <c r="H330" s="7">
        <f t="shared" si="20"/>
        <v>12.271655629139072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19"/>
        <v>12.103</v>
      </c>
      <c r="F331" s="24"/>
      <c r="G331" s="8">
        <f t="shared" si="21"/>
        <v>0.24812582781456952</v>
      </c>
      <c r="H331" s="7">
        <f t="shared" si="20"/>
        <v>12.351125827814569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19"/>
        <v>12.241</v>
      </c>
      <c r="F332" s="24"/>
      <c r="G332" s="8">
        <f t="shared" si="21"/>
        <v>0.25072694854814059</v>
      </c>
      <c r="H332" s="7">
        <f t="shared" si="20"/>
        <v>12.491726948548139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19"/>
        <v>12.907999999999999</v>
      </c>
      <c r="F333" s="24"/>
      <c r="G333" s="8">
        <f t="shared" si="21"/>
        <v>0.26329903209373406</v>
      </c>
      <c r="H333" s="7">
        <f t="shared" si="20"/>
        <v>13.171299032093733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19"/>
        <v>13.007</v>
      </c>
      <c r="F334" s="24"/>
      <c r="G334" s="8">
        <f t="shared" si="21"/>
        <v>0.26516505348955677</v>
      </c>
      <c r="H334" s="7">
        <f t="shared" si="20"/>
        <v>13.272165053489557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19"/>
        <v>12.87</v>
      </c>
      <c r="F335" s="24"/>
      <c r="G335" s="8">
        <f t="shared" si="21"/>
        <v>0.26258278145695363</v>
      </c>
      <c r="H335" s="7">
        <f t="shared" si="20"/>
        <v>13.132582781456954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19"/>
        <v>12.446999999999999</v>
      </c>
      <c r="F336" s="24"/>
      <c r="G336" s="8">
        <f t="shared" si="21"/>
        <v>0.25460978094752929</v>
      </c>
      <c r="H336" s="7">
        <f t="shared" si="20"/>
        <v>12.701609780947528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19"/>
        <v>12.563000000000001</v>
      </c>
      <c r="F337" s="24"/>
      <c r="G337" s="8">
        <f t="shared" si="21"/>
        <v>0.25679623025980641</v>
      </c>
      <c r="H337" s="7">
        <f t="shared" si="20"/>
        <v>12.819796230259808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19"/>
        <v>12.929</v>
      </c>
      <c r="F338" s="24"/>
      <c r="G338" s="8">
        <f t="shared" si="21"/>
        <v>0.26369485481406008</v>
      </c>
      <c r="H338" s="7">
        <f t="shared" si="20"/>
        <v>13.192694854814061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19"/>
        <v>13.294</v>
      </c>
      <c r="F339" s="24"/>
      <c r="G339" s="8">
        <f t="shared" si="21"/>
        <v>0.27057463066734594</v>
      </c>
      <c r="H339" s="7">
        <f t="shared" si="20"/>
        <v>13.564574630667346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19"/>
        <v>13.247999999999999</v>
      </c>
      <c r="F340" s="24"/>
      <c r="G340" s="8">
        <f t="shared" si="21"/>
        <v>0.26970759042282222</v>
      </c>
      <c r="H340" s="7">
        <f t="shared" si="20"/>
        <v>13.517707590422821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19"/>
        <v>12.74</v>
      </c>
      <c r="F341" s="24"/>
      <c r="G341" s="8">
        <f t="shared" si="21"/>
        <v>0.26013245033112581</v>
      </c>
      <c r="H341" s="7">
        <f t="shared" si="20"/>
        <v>13.000132450331126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19"/>
        <v>12.446999999999999</v>
      </c>
      <c r="F342" s="24"/>
      <c r="G342" s="8">
        <f t="shared" si="21"/>
        <v>0.25460978094752929</v>
      </c>
      <c r="H342" s="7">
        <f t="shared" si="20"/>
        <v>12.701609780947528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19"/>
        <v>12.513999999999999</v>
      </c>
      <c r="F343" s="24"/>
      <c r="G343" s="8">
        <f t="shared" si="21"/>
        <v>0.25587264391237896</v>
      </c>
      <c r="H343" s="7">
        <f t="shared" si="20"/>
        <v>12.769872643912379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19"/>
        <v>12.670999999999999</v>
      </c>
      <c r="F344" s="24"/>
      <c r="G344" s="8">
        <f t="shared" si="21"/>
        <v>0.25883188996434026</v>
      </c>
      <c r="H344" s="7">
        <f t="shared" si="20"/>
        <v>12.929831889964341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19"/>
        <v>13.327</v>
      </c>
      <c r="F345" s="24"/>
      <c r="G345" s="8">
        <f t="shared" si="21"/>
        <v>0.27119663779928677</v>
      </c>
      <c r="H345" s="7">
        <f t="shared" si="20"/>
        <v>13.598196637799287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19"/>
        <v>13.427</v>
      </c>
      <c r="F346" s="24"/>
      <c r="G346" s="8">
        <f t="shared" si="21"/>
        <v>0.27308150789607744</v>
      </c>
      <c r="H346" s="7">
        <f t="shared" si="20"/>
        <v>13.700081507896076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19"/>
        <v>13.327</v>
      </c>
      <c r="F347" s="24"/>
      <c r="G347" s="8">
        <f t="shared" si="21"/>
        <v>0.27119663779928677</v>
      </c>
      <c r="H347" s="7">
        <f t="shared" si="20"/>
        <v>13.598196637799287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19"/>
        <v>13.055</v>
      </c>
      <c r="F348" s="24"/>
      <c r="G348" s="8">
        <f t="shared" si="21"/>
        <v>0.26606979113601625</v>
      </c>
      <c r="H348" s="7">
        <f t="shared" si="20"/>
        <v>13.321069791136017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19"/>
        <v>13.17</v>
      </c>
      <c r="F349" s="24"/>
      <c r="G349" s="8">
        <f t="shared" si="21"/>
        <v>0.26823739174732553</v>
      </c>
      <c r="H349" s="7">
        <f t="shared" si="20"/>
        <v>13.438237391747325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19"/>
        <v>13.263</v>
      </c>
      <c r="F350" s="24"/>
      <c r="G350" s="8">
        <f t="shared" si="21"/>
        <v>0.26999032093734082</v>
      </c>
      <c r="H350" s="7">
        <f t="shared" si="20"/>
        <v>13.532990320937341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19"/>
        <v>13.42</v>
      </c>
      <c r="F351" s="24"/>
      <c r="G351" s="8">
        <f t="shared" si="21"/>
        <v>0.27294956698930206</v>
      </c>
      <c r="H351" s="7">
        <f t="shared" si="20"/>
        <v>13.692949566989302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19"/>
        <v>13.411</v>
      </c>
      <c r="F352" s="24"/>
      <c r="G352" s="8">
        <f t="shared" si="21"/>
        <v>0.27277992868059092</v>
      </c>
      <c r="H352" s="7">
        <f t="shared" si="20"/>
        <v>13.68377992868059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19"/>
        <v>13.08</v>
      </c>
      <c r="F353" s="24"/>
      <c r="G353" s="8">
        <f t="shared" si="21"/>
        <v>0.26654100866021391</v>
      </c>
      <c r="H353" s="7">
        <f t="shared" si="20"/>
        <v>13.346541008660214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19"/>
        <v>12.906000000000001</v>
      </c>
      <c r="F354" s="24"/>
      <c r="G354" s="8">
        <f t="shared" si="21"/>
        <v>0.26326133469179824</v>
      </c>
      <c r="H354" s="7">
        <f t="shared" si="20"/>
        <v>13.169261334691798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19"/>
        <v>12.989000000000001</v>
      </c>
      <c r="F355" s="24"/>
      <c r="G355" s="8">
        <f t="shared" si="21"/>
        <v>0.26482577687213449</v>
      </c>
      <c r="H355" s="7">
        <f t="shared" si="20"/>
        <v>13.253825776872135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19"/>
        <v>13.19</v>
      </c>
      <c r="F356" s="24"/>
      <c r="G356" s="8">
        <f t="shared" si="21"/>
        <v>0.26861436576668363</v>
      </c>
      <c r="H356" s="7">
        <f t="shared" si="20"/>
        <v>13.458614365766683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19"/>
        <v>14.019</v>
      </c>
      <c r="F357" s="24"/>
      <c r="G357" s="8">
        <f t="shared" si="21"/>
        <v>0.28423993886907795</v>
      </c>
      <c r="H357" s="7">
        <f t="shared" si="20"/>
        <v>14.303239938869078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19"/>
        <v>14.162000000000001</v>
      </c>
      <c r="F358" s="24"/>
      <c r="G358" s="8">
        <f t="shared" si="21"/>
        <v>0.28693530310748855</v>
      </c>
      <c r="H358" s="7">
        <f t="shared" si="20"/>
        <v>14.44893530310749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19"/>
        <v>14.08</v>
      </c>
      <c r="F359" s="24"/>
      <c r="G359" s="8">
        <f t="shared" si="21"/>
        <v>0.28538970962812021</v>
      </c>
      <c r="H359" s="7">
        <f t="shared" si="20"/>
        <v>14.36538970962812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19"/>
        <v>13.494</v>
      </c>
      <c r="F360" s="24"/>
      <c r="G360" s="8">
        <f t="shared" si="21"/>
        <v>0.27434437086092717</v>
      </c>
      <c r="H360" s="7">
        <f t="shared" si="20"/>
        <v>13.768344370860927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19"/>
        <v>13.692</v>
      </c>
      <c r="F361" s="24"/>
      <c r="G361" s="8">
        <f t="shared" si="21"/>
        <v>0.27807641365257257</v>
      </c>
      <c r="H361" s="7">
        <f t="shared" si="20"/>
        <v>13.970076413652572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19"/>
        <v>14.098000000000001</v>
      </c>
      <c r="F362" s="24"/>
      <c r="G362" s="8">
        <f t="shared" si="21"/>
        <v>0.28572898624554255</v>
      </c>
      <c r="H362" s="7">
        <f t="shared" si="20"/>
        <v>14.383728986245544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19"/>
        <v>14.225</v>
      </c>
      <c r="F363" s="24"/>
      <c r="G363" s="8">
        <f t="shared" si="21"/>
        <v>0.28812277126846664</v>
      </c>
      <c r="H363" s="7">
        <f t="shared" si="20"/>
        <v>14.513122771268467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19"/>
        <v>14.186</v>
      </c>
      <c r="F364" s="24"/>
      <c r="G364" s="8">
        <f t="shared" si="21"/>
        <v>0.28738767193071829</v>
      </c>
      <c r="H364" s="7">
        <f t="shared" si="20"/>
        <v>14.473387671930718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19"/>
        <v>14.071</v>
      </c>
      <c r="F365" s="24"/>
      <c r="G365" s="8">
        <f t="shared" si="21"/>
        <v>0.28522007131940907</v>
      </c>
      <c r="H365" s="7">
        <f t="shared" si="20"/>
        <v>14.356220071319409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19"/>
        <v>13.927</v>
      </c>
      <c r="F366" s="24"/>
      <c r="G366" s="8">
        <f t="shared" si="21"/>
        <v>0.28250585838003056</v>
      </c>
      <c r="H366" s="7">
        <f t="shared" si="20"/>
        <v>14.20950585838003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19"/>
        <v>13.411</v>
      </c>
      <c r="F367" s="24"/>
      <c r="G367" s="8">
        <f t="shared" si="21"/>
        <v>0.27277992868059092</v>
      </c>
      <c r="H367" s="7">
        <f t="shared" si="20"/>
        <v>13.68377992868059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19"/>
        <v>13.542999999999999</v>
      </c>
      <c r="F368" s="24"/>
      <c r="G368" s="8">
        <f t="shared" si="21"/>
        <v>0.27526795720835451</v>
      </c>
      <c r="H368" s="7">
        <f t="shared" si="20"/>
        <v>13.818267957208354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19"/>
        <v>13.898999999999999</v>
      </c>
      <c r="F369" s="24"/>
      <c r="G369" s="8">
        <f t="shared" si="21"/>
        <v>0.28197809475292918</v>
      </c>
      <c r="H369" s="7">
        <f t="shared" si="20"/>
        <v>14.180978094752929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19"/>
        <v>14.003</v>
      </c>
      <c r="F370" s="24"/>
      <c r="G370" s="8">
        <f t="shared" si="21"/>
        <v>0.28393835965359143</v>
      </c>
      <c r="H370" s="7">
        <f t="shared" si="20"/>
        <v>14.286938359653591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ref="E371:E386" si="22">ROUND(C371+D371,3)</f>
        <v>13.676</v>
      </c>
      <c r="F371" s="24"/>
      <c r="G371" s="8">
        <f t="shared" si="21"/>
        <v>0.27777483443708612</v>
      </c>
      <c r="H371" s="7">
        <f t="shared" ref="H371:H386" si="23">+E371+G371</f>
        <v>13.953774834437086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2"/>
        <v>13.416</v>
      </c>
      <c r="F372" s="24"/>
      <c r="G372" s="8">
        <f t="shared" si="21"/>
        <v>0.27287417218543047</v>
      </c>
      <c r="H372" s="7">
        <f t="shared" si="23"/>
        <v>13.688874172185431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2"/>
        <v>13.92</v>
      </c>
      <c r="F373" s="24"/>
      <c r="G373" s="8">
        <f t="shared" si="21"/>
        <v>0.28237391747325524</v>
      </c>
      <c r="H373" s="7">
        <f t="shared" si="23"/>
        <v>14.202373917473254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2"/>
        <v>14.499000000000001</v>
      </c>
      <c r="F374" s="24"/>
      <c r="G374" s="8">
        <f t="shared" si="21"/>
        <v>0.29328731533367297</v>
      </c>
      <c r="H374" s="7">
        <f t="shared" si="23"/>
        <v>14.792287315333674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si="22"/>
        <v>14.792</v>
      </c>
      <c r="F375" s="24"/>
      <c r="G375" s="8">
        <f t="shared" si="21"/>
        <v>0.29880998471726949</v>
      </c>
      <c r="H375" s="7">
        <f t="shared" si="23"/>
        <v>15.09080998471727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2"/>
        <v>14.781000000000001</v>
      </c>
      <c r="F376" s="24"/>
      <c r="G376" s="8">
        <f t="shared" si="21"/>
        <v>0.29860264900662253</v>
      </c>
      <c r="H376" s="7">
        <f t="shared" si="23"/>
        <v>15.079602649006624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2"/>
        <v>14.307</v>
      </c>
      <c r="F377" s="24"/>
      <c r="G377" s="8">
        <f t="shared" si="21"/>
        <v>0.28966836474783497</v>
      </c>
      <c r="H377" s="7">
        <f t="shared" si="23"/>
        <v>14.596668364747835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2"/>
        <v>13.613</v>
      </c>
      <c r="F378" s="24"/>
      <c r="G378" s="8">
        <f t="shared" si="21"/>
        <v>0.27658736627610797</v>
      </c>
      <c r="H378" s="7">
        <f t="shared" si="23"/>
        <v>13.889587366276107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2"/>
        <v>13.686999999999999</v>
      </c>
      <c r="F379" s="24"/>
      <c r="G379" s="8">
        <f t="shared" si="21"/>
        <v>0.27798217014773302</v>
      </c>
      <c r="H379" s="7">
        <f t="shared" si="23"/>
        <v>13.964982170147733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2"/>
        <v>13.826000000000001</v>
      </c>
      <c r="F380" s="24"/>
      <c r="G380" s="8">
        <f t="shared" si="21"/>
        <v>0.28060213958227204</v>
      </c>
      <c r="H380" s="7">
        <f t="shared" si="23"/>
        <v>14.106602139582273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2"/>
        <v>14.284000000000001</v>
      </c>
      <c r="F381" s="24"/>
      <c r="G381" s="8">
        <f t="shared" si="21"/>
        <v>0.28923484462557308</v>
      </c>
      <c r="H381" s="7">
        <f t="shared" si="23"/>
        <v>14.573234844625574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2"/>
        <v>14.404</v>
      </c>
      <c r="F382" s="24"/>
      <c r="G382" s="8">
        <f t="shared" si="21"/>
        <v>0.29149668874172185</v>
      </c>
      <c r="H382" s="7">
        <f t="shared" si="23"/>
        <v>14.695496688741722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2"/>
        <v>14.278</v>
      </c>
      <c r="F383" s="24"/>
      <c r="G383" s="8">
        <f t="shared" si="21"/>
        <v>0.28912175241976568</v>
      </c>
      <c r="H383" s="7">
        <f t="shared" si="23"/>
        <v>14.567121752419766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2"/>
        <v>13.81</v>
      </c>
      <c r="F384" s="24"/>
      <c r="G384" s="8">
        <f t="shared" si="21"/>
        <v>0.28030056036678552</v>
      </c>
      <c r="H384" s="7">
        <f t="shared" si="23"/>
        <v>14.090300560366787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2"/>
        <v>14.17</v>
      </c>
      <c r="F385" s="24"/>
      <c r="G385" s="8">
        <f t="shared" si="21"/>
        <v>0.28708609271523178</v>
      </c>
      <c r="H385" s="7">
        <f t="shared" si="23"/>
        <v>14.457086092715231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si="22"/>
        <v>14.662000000000001</v>
      </c>
      <c r="F386" s="24"/>
      <c r="G386" s="8">
        <f t="shared" si="21"/>
        <v>0.29635965359144167</v>
      </c>
      <c r="H386" s="7">
        <f t="shared" si="23"/>
        <v>14.958359653591442</v>
      </c>
    </row>
  </sheetData>
  <printOptions horizontalCentered="1"/>
  <pageMargins left="0.25" right="0.25" top="0.5" bottom="0.25" header="0.5" footer="0"/>
  <pageSetup scale="84" orientation="portrait" horizontalDpi="4294967292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  <pageSetUpPr fitToPage="1"/>
  </sheetPr>
  <dimension ref="A1:Q386"/>
  <sheetViews>
    <sheetView zoomScaleNormal="100"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10.5546875" customWidth="1"/>
    <col min="10" max="10" width="2.6640625" bestFit="1" customWidth="1"/>
    <col min="11" max="11" width="17.88671875" bestFit="1" customWidth="1"/>
    <col min="12" max="12" width="8.6640625" customWidth="1"/>
    <col min="13" max="13" width="5.6640625" customWidth="1"/>
    <col min="14" max="14" width="15.33203125" bestFit="1" customWidth="1"/>
    <col min="15" max="15" width="12.109375" customWidth="1"/>
    <col min="16" max="16" width="7.5546875" customWidth="1"/>
    <col min="17" max="17" width="8.33203125" bestFit="1" customWidth="1"/>
  </cols>
  <sheetData>
    <row r="1" spans="1:17" x14ac:dyDescent="0.25">
      <c r="A1" s="1" t="s">
        <v>363</v>
      </c>
      <c r="D1"/>
    </row>
    <row r="2" spans="1:17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132</v>
      </c>
      <c r="H2" s="55" t="s">
        <v>133</v>
      </c>
      <c r="I2" s="24"/>
    </row>
    <row r="3" spans="1:17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2"/>
      <c r="G3" s="303">
        <f t="shared" ref="G3:G4" si="1">(E3/$L$6)*$L$5+($L$7*$L$8^(B3-$L$4))</f>
        <v>0.13250175892395241</v>
      </c>
      <c r="H3" s="304">
        <f t="shared" ref="H3:H4" si="2">+E3+G3</f>
        <v>3.1965017589239526</v>
      </c>
      <c r="K3" s="58" t="s">
        <v>414</v>
      </c>
      <c r="L3" s="17"/>
    </row>
    <row r="4" spans="1:17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2"/>
      <c r="G4" s="303">
        <f t="shared" si="1"/>
        <v>0.1188799275737196</v>
      </c>
      <c r="H4" s="304">
        <f t="shared" si="2"/>
        <v>2.7898799275737196</v>
      </c>
      <c r="K4" s="14" t="s">
        <v>5</v>
      </c>
      <c r="L4" s="26">
        <v>2019</v>
      </c>
      <c r="M4" s="25" t="s">
        <v>27</v>
      </c>
      <c r="N4" s="22" t="s">
        <v>412</v>
      </c>
      <c r="O4" s="22"/>
      <c r="P4" s="22"/>
    </row>
    <row r="5" spans="1:17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ref="G5:G14" si="4">(E5/$L$6)*$L$5+($L$7*$L$8^(B5-$L$4))</f>
        <v>0.12844640455250905</v>
      </c>
      <c r="H5" s="304">
        <f t="shared" ref="H5:H12" si="5">+E5+G5</f>
        <v>3.0754464045525092</v>
      </c>
      <c r="K5" s="14" t="s">
        <v>426</v>
      </c>
      <c r="L5" s="13">
        <f>+L12+O12</f>
        <v>3.3500000000000002E-2</v>
      </c>
      <c r="M5" s="25"/>
      <c r="N5" s="22"/>
      <c r="O5" s="111"/>
      <c r="P5" s="111"/>
    </row>
    <row r="6" spans="1:17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0.11811738230729436</v>
      </c>
      <c r="H6" s="304">
        <f t="shared" si="5"/>
        <v>2.7671173823072945</v>
      </c>
      <c r="K6" s="14" t="s">
        <v>7</v>
      </c>
      <c r="L6" s="13">
        <f>100%-L5</f>
        <v>0.96650000000000003</v>
      </c>
      <c r="N6" s="22"/>
    </row>
    <row r="7" spans="1:17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0.11797873771339887</v>
      </c>
      <c r="H7" s="304">
        <f t="shared" si="5"/>
        <v>2.7629787377133987</v>
      </c>
      <c r="K7" s="14" t="s">
        <v>11</v>
      </c>
      <c r="L7" s="12">
        <f>L13+O15</f>
        <v>2.63E-2</v>
      </c>
      <c r="N7" s="22"/>
    </row>
    <row r="8" spans="1:17" ht="13.8" thickBot="1" x14ac:dyDescent="0.3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0.11076921883083291</v>
      </c>
      <c r="H8" s="304">
        <f t="shared" si="5"/>
        <v>2.5477692188308327</v>
      </c>
      <c r="K8" s="15" t="s">
        <v>8</v>
      </c>
      <c r="L8" s="373">
        <v>1</v>
      </c>
      <c r="M8" s="333" t="s">
        <v>27</v>
      </c>
      <c r="N8" s="81" t="s">
        <v>412</v>
      </c>
      <c r="O8" s="349"/>
      <c r="P8" s="349"/>
    </row>
    <row r="9" spans="1:17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>(E9/$L$6)*$L$5+($L$7*$L$8^(B9-$L$4))</f>
        <v>0.1101106570098293</v>
      </c>
      <c r="H9" s="304">
        <f t="shared" si="5"/>
        <v>2.5281106570098295</v>
      </c>
      <c r="K9" s="368"/>
      <c r="L9" s="369"/>
    </row>
    <row r="10" spans="1:17" ht="13.8" thickBot="1" x14ac:dyDescent="0.3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0.10518877392653905</v>
      </c>
      <c r="H10" s="304">
        <f t="shared" si="5"/>
        <v>2.3811887739265387</v>
      </c>
      <c r="K10" s="6"/>
      <c r="L10" s="32"/>
    </row>
    <row r="11" spans="1:17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0.11558711846870151</v>
      </c>
      <c r="H11" s="7">
        <f t="shared" si="5"/>
        <v>2.6915871184687017</v>
      </c>
      <c r="K11" s="66" t="s">
        <v>417</v>
      </c>
      <c r="L11" s="363"/>
      <c r="N11" s="66" t="s">
        <v>25</v>
      </c>
      <c r="O11" s="363"/>
      <c r="P11" s="340"/>
    </row>
    <row r="12" spans="1:17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0.12172214174857736</v>
      </c>
      <c r="H12" s="7">
        <f t="shared" si="5"/>
        <v>2.8747221417485775</v>
      </c>
      <c r="K12" s="14" t="s">
        <v>6</v>
      </c>
      <c r="L12" s="13">
        <f>'Gulfstream Firm Var'!L5</f>
        <v>1.8499999999999999E-2</v>
      </c>
      <c r="M12" s="22"/>
      <c r="N12" s="379" t="s">
        <v>6</v>
      </c>
      <c r="O12" s="380">
        <v>1.4999999999999999E-2</v>
      </c>
      <c r="P12" s="25" t="s">
        <v>27</v>
      </c>
      <c r="Q12" s="22" t="s">
        <v>412</v>
      </c>
    </row>
    <row r="13" spans="1:17" ht="13.8" thickBot="1" x14ac:dyDescent="0.3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0.10654055871702017</v>
      </c>
      <c r="H13" s="7">
        <f t="shared" ref="H13:H76" si="6">+E13+G13</f>
        <v>2.42154055871702</v>
      </c>
      <c r="K13" s="332" t="s">
        <v>121</v>
      </c>
      <c r="L13" s="364">
        <f>'Gulfstream Firm Var'!L14</f>
        <v>0.02</v>
      </c>
      <c r="M13" s="81"/>
      <c r="N13" s="382" t="s">
        <v>9</v>
      </c>
      <c r="O13" s="365">
        <v>5.0000000000000001E-3</v>
      </c>
      <c r="P13" s="25" t="s">
        <v>27</v>
      </c>
      <c r="Q13" s="22" t="s">
        <v>412</v>
      </c>
    </row>
    <row r="14" spans="1:17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7">ROUND(C14+D14,3)</f>
        <v>2.5179999999999998</v>
      </c>
      <c r="F14" s="24"/>
      <c r="G14" s="8">
        <f t="shared" si="4"/>
        <v>0.11357677185721675</v>
      </c>
      <c r="H14" s="7">
        <f t="shared" si="6"/>
        <v>2.6315767718572167</v>
      </c>
      <c r="K14" s="361"/>
      <c r="L14" s="24"/>
      <c r="N14" s="383" t="s">
        <v>10</v>
      </c>
      <c r="O14" s="366">
        <v>1.2999999999999999E-3</v>
      </c>
      <c r="P14" s="25" t="s">
        <v>27</v>
      </c>
      <c r="Q14" s="22" t="s">
        <v>412</v>
      </c>
    </row>
    <row r="15" spans="1:17" ht="13.8" thickBot="1" x14ac:dyDescent="0.3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7"/>
        <v>2.6469999999999998</v>
      </c>
      <c r="F15" s="24"/>
      <c r="G15" s="8">
        <f t="shared" ref="G15:G78" si="8">(E15/$L$6)*$L$5+($L$7*$L$8^(B15-$L$4))</f>
        <v>0.11804806001034661</v>
      </c>
      <c r="H15" s="7">
        <f t="shared" si="6"/>
        <v>2.7650480600103462</v>
      </c>
      <c r="K15" s="24"/>
      <c r="L15" s="29"/>
      <c r="N15" s="381" t="s">
        <v>425</v>
      </c>
      <c r="O15" s="367">
        <f>O13+O14</f>
        <v>6.3E-3</v>
      </c>
      <c r="P15" s="9"/>
    </row>
    <row r="16" spans="1:17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7"/>
        <v>2.5990000000000002</v>
      </c>
      <c r="F16" s="24"/>
      <c r="G16" s="8">
        <f t="shared" si="8"/>
        <v>0.11638432488360063</v>
      </c>
      <c r="H16" s="7">
        <f t="shared" si="6"/>
        <v>2.7153843248836007</v>
      </c>
      <c r="K16" s="10"/>
      <c r="L16" s="61"/>
      <c r="N16" s="60"/>
      <c r="O16" s="9"/>
      <c r="P16" s="9"/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7"/>
        <v>2.4420000000000002</v>
      </c>
      <c r="F17" s="24"/>
      <c r="G17" s="8">
        <f t="shared" si="8"/>
        <v>0.11094252457320229</v>
      </c>
      <c r="H17" s="7">
        <f t="shared" si="6"/>
        <v>2.5529425245732025</v>
      </c>
      <c r="K17" s="9"/>
      <c r="L17" s="62"/>
      <c r="M17" s="25"/>
      <c r="N17" s="60"/>
      <c r="O17" s="9"/>
      <c r="P17" s="9"/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7"/>
        <v>2.2280000000000002</v>
      </c>
      <c r="F18" s="24"/>
      <c r="G18" s="8">
        <f t="shared" si="8"/>
        <v>0.10352503879979308</v>
      </c>
      <c r="H18" s="7">
        <f t="shared" si="6"/>
        <v>2.3315250387997932</v>
      </c>
      <c r="K18" s="9"/>
      <c r="L18" s="30"/>
      <c r="M18" s="25"/>
      <c r="N18" s="60"/>
      <c r="O18" s="9"/>
      <c r="P18" s="9"/>
    </row>
    <row r="19" spans="1:16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7"/>
        <v>2.2389999999999999</v>
      </c>
      <c r="F19" s="24"/>
      <c r="G19" s="8">
        <f t="shared" si="8"/>
        <v>0.10390631143300569</v>
      </c>
      <c r="H19" s="7">
        <f t="shared" si="6"/>
        <v>2.3429063114330058</v>
      </c>
      <c r="I19" s="29"/>
      <c r="K19" s="9"/>
      <c r="L19" s="31"/>
      <c r="N19" s="9"/>
      <c r="O19" s="6"/>
      <c r="P19" s="6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0.10615928608380756</v>
      </c>
      <c r="H20" s="7">
        <f t="shared" si="6"/>
        <v>2.4101592860838075</v>
      </c>
      <c r="I20" s="9"/>
      <c r="K20" s="9"/>
      <c r="L20" s="63"/>
      <c r="N20" s="9"/>
      <c r="O20" s="6"/>
      <c r="P20" s="6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0.1085855664769788</v>
      </c>
      <c r="H21" s="7">
        <f t="shared" si="6"/>
        <v>2.4825855664769789</v>
      </c>
      <c r="I21" s="30"/>
      <c r="J21" s="25"/>
      <c r="K21" s="9"/>
      <c r="L21" s="32"/>
      <c r="M21" s="25"/>
      <c r="N21" s="9"/>
      <c r="O21" s="10"/>
      <c r="P21" s="10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0.10914014485256079</v>
      </c>
      <c r="H22" s="7">
        <f t="shared" si="6"/>
        <v>2.4991401448525608</v>
      </c>
      <c r="I22" s="30"/>
      <c r="J22" s="24"/>
      <c r="K22" s="6"/>
      <c r="L22" s="32"/>
      <c r="N22" s="9"/>
      <c r="O22" s="9"/>
      <c r="P22" s="9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0.10706047594412831</v>
      </c>
      <c r="H23" s="7">
        <f t="shared" si="6"/>
        <v>2.4370604759441283</v>
      </c>
      <c r="I23" s="31"/>
      <c r="J23" s="24"/>
      <c r="K23" s="6"/>
      <c r="L23" s="9"/>
      <c r="N23" s="9"/>
      <c r="O23" s="9"/>
      <c r="P23" s="9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0.10810031039834456</v>
      </c>
      <c r="H24" s="7">
        <f t="shared" si="6"/>
        <v>2.4681003103983445</v>
      </c>
      <c r="I24" s="30"/>
      <c r="J24" s="24"/>
      <c r="K24" s="10"/>
      <c r="L24" s="33"/>
      <c r="N24" s="9"/>
      <c r="O24" s="9"/>
      <c r="P24" s="9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0.11066523538541129</v>
      </c>
      <c r="H25" s="7">
        <f t="shared" si="6"/>
        <v>2.5446652353854113</v>
      </c>
      <c r="I25" s="32"/>
      <c r="J25" s="24"/>
      <c r="K25" s="9"/>
      <c r="L25" s="33"/>
      <c r="M25" s="25"/>
      <c r="N25" s="9"/>
      <c r="O25" s="9"/>
      <c r="P25" s="9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0.11683491981376101</v>
      </c>
      <c r="H26" s="7">
        <f t="shared" si="6"/>
        <v>2.7288349198137611</v>
      </c>
      <c r="I26" s="32"/>
      <c r="J26" s="24"/>
      <c r="K26" s="9"/>
      <c r="L26" s="33"/>
      <c r="M26" s="25"/>
      <c r="N26" s="9"/>
      <c r="O26" s="24"/>
      <c r="P26" s="24"/>
    </row>
    <row r="27" spans="1:16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7"/>
        <v>2.7320000000000002</v>
      </c>
      <c r="F27" s="24"/>
      <c r="G27" s="8">
        <f t="shared" si="8"/>
        <v>0.12099425763062598</v>
      </c>
      <c r="H27" s="7">
        <f t="shared" si="6"/>
        <v>2.852994257630626</v>
      </c>
      <c r="I27" s="9"/>
      <c r="J27" s="24"/>
      <c r="K27" s="9"/>
      <c r="L27" s="31"/>
      <c r="M27" s="25"/>
      <c r="N27" s="24"/>
      <c r="O27" s="24"/>
      <c r="P27" s="24"/>
    </row>
    <row r="28" spans="1:16" x14ac:dyDescent="0.25">
      <c r="A28" s="4" t="s">
        <v>13</v>
      </c>
      <c r="B28" s="28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7"/>
        <v>2.6859999999999999</v>
      </c>
      <c r="F28" s="24"/>
      <c r="G28" s="8">
        <f t="shared" si="8"/>
        <v>0.11939984480082773</v>
      </c>
      <c r="H28" s="7">
        <f t="shared" si="6"/>
        <v>2.8053998448008275</v>
      </c>
      <c r="I28" s="31"/>
      <c r="J28" s="25"/>
      <c r="K28" s="9"/>
      <c r="L28" s="24"/>
    </row>
    <row r="29" spans="1:16" x14ac:dyDescent="0.25">
      <c r="A29" s="4" t="s">
        <v>14</v>
      </c>
      <c r="B29" s="28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7"/>
        <v>2.5230000000000001</v>
      </c>
      <c r="F29" s="24"/>
      <c r="G29" s="8">
        <f t="shared" si="8"/>
        <v>0.11375007759958614</v>
      </c>
      <c r="H29" s="7">
        <f t="shared" si="6"/>
        <v>2.6367500775995865</v>
      </c>
      <c r="I29" s="31"/>
      <c r="J29" s="25"/>
      <c r="K29" s="24"/>
      <c r="L29" s="24"/>
    </row>
    <row r="30" spans="1:16" x14ac:dyDescent="0.25">
      <c r="A30" s="4" t="s">
        <v>15</v>
      </c>
      <c r="B30" s="28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7"/>
        <v>2.2719999999999998</v>
      </c>
      <c r="F30" s="24"/>
      <c r="G30" s="8">
        <f t="shared" si="8"/>
        <v>0.10505012933264356</v>
      </c>
      <c r="H30" s="7">
        <f t="shared" si="6"/>
        <v>2.3770501293326434</v>
      </c>
      <c r="I30" s="33"/>
      <c r="J30" s="25"/>
      <c r="K30" s="24"/>
      <c r="L30" s="24"/>
    </row>
    <row r="31" spans="1:16" x14ac:dyDescent="0.25">
      <c r="A31" s="4" t="s">
        <v>16</v>
      </c>
      <c r="B31" s="28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7"/>
        <v>2.286</v>
      </c>
      <c r="F31" s="24"/>
      <c r="G31" s="8">
        <f t="shared" si="8"/>
        <v>0.10553538541127781</v>
      </c>
      <c r="H31" s="7">
        <f t="shared" si="6"/>
        <v>2.3915353854112777</v>
      </c>
      <c r="I31" s="31"/>
      <c r="J31" s="24"/>
      <c r="K31" s="24"/>
    </row>
    <row r="32" spans="1:16" x14ac:dyDescent="0.25">
      <c r="A32" s="4" t="s">
        <v>17</v>
      </c>
      <c r="B32" s="28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7"/>
        <v>2.3450000000000002</v>
      </c>
      <c r="F32" s="24"/>
      <c r="G32" s="8">
        <f t="shared" si="8"/>
        <v>0.10758039317123644</v>
      </c>
      <c r="H32" s="7">
        <f t="shared" si="6"/>
        <v>2.4525803931712367</v>
      </c>
      <c r="I32" s="24"/>
      <c r="J32" s="24"/>
    </row>
    <row r="33" spans="1:10" x14ac:dyDescent="0.25">
      <c r="A33" s="4" t="s">
        <v>18</v>
      </c>
      <c r="B33" s="28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7"/>
        <v>2.407</v>
      </c>
      <c r="F33" s="24"/>
      <c r="G33" s="8">
        <f t="shared" si="8"/>
        <v>0.10972938437661667</v>
      </c>
      <c r="H33" s="7">
        <f t="shared" si="6"/>
        <v>2.5167293843766165</v>
      </c>
      <c r="I33" s="24"/>
      <c r="J33" s="24"/>
    </row>
    <row r="34" spans="1:10" x14ac:dyDescent="0.25">
      <c r="A34" s="4" t="s">
        <v>19</v>
      </c>
      <c r="B34" s="28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7"/>
        <v>2.4350000000000001</v>
      </c>
      <c r="F34" s="24"/>
      <c r="G34" s="8">
        <f t="shared" si="8"/>
        <v>0.11069989653388516</v>
      </c>
      <c r="H34" s="7">
        <f t="shared" si="6"/>
        <v>2.5456998965338853</v>
      </c>
      <c r="I34" s="24"/>
      <c r="J34" s="24"/>
    </row>
    <row r="35" spans="1:10" x14ac:dyDescent="0.25">
      <c r="A35" s="4" t="s">
        <v>20</v>
      </c>
      <c r="B35" s="28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7"/>
        <v>2.395</v>
      </c>
      <c r="F35" s="24"/>
      <c r="G35" s="8">
        <f t="shared" si="8"/>
        <v>0.10931345059493017</v>
      </c>
      <c r="H35" s="7">
        <f t="shared" si="6"/>
        <v>2.50431345059493</v>
      </c>
      <c r="I35" s="24"/>
      <c r="J35" s="24"/>
    </row>
    <row r="36" spans="1:10" x14ac:dyDescent="0.25">
      <c r="A36" s="4" t="s">
        <v>21</v>
      </c>
      <c r="B36" s="28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7"/>
        <v>2.4260000000000002</v>
      </c>
      <c r="F36" s="24"/>
      <c r="G36" s="8">
        <f t="shared" si="8"/>
        <v>0.11038794619762028</v>
      </c>
      <c r="H36" s="7">
        <f t="shared" si="6"/>
        <v>2.5363879461976206</v>
      </c>
      <c r="I36" s="24"/>
      <c r="J36" s="24"/>
    </row>
    <row r="37" spans="1:10" x14ac:dyDescent="0.25">
      <c r="A37" s="4" t="s">
        <v>22</v>
      </c>
      <c r="B37" s="28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7"/>
        <v>2.5099999999999998</v>
      </c>
      <c r="F37" s="24"/>
      <c r="G37" s="8">
        <f t="shared" si="8"/>
        <v>0.11329948266942577</v>
      </c>
      <c r="H37" s="7">
        <f t="shared" si="6"/>
        <v>2.6232994826694256</v>
      </c>
      <c r="I37" s="24"/>
      <c r="J37" s="24"/>
    </row>
    <row r="38" spans="1:10" x14ac:dyDescent="0.25">
      <c r="A38" s="4" t="s">
        <v>23</v>
      </c>
      <c r="B38" s="28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7"/>
        <v>2.6859999999999999</v>
      </c>
      <c r="F38" s="24"/>
      <c r="G38" s="8">
        <f t="shared" si="8"/>
        <v>0.11939984480082773</v>
      </c>
      <c r="H38" s="7">
        <f t="shared" si="6"/>
        <v>2.8053998448008275</v>
      </c>
      <c r="I38" s="24"/>
      <c r="J38" s="24"/>
    </row>
    <row r="39" spans="1:10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7"/>
        <v>2.7949999999999999</v>
      </c>
      <c r="F39" s="24"/>
      <c r="G39" s="8">
        <f t="shared" si="8"/>
        <v>0.12317790998448008</v>
      </c>
      <c r="H39" s="7">
        <f t="shared" si="6"/>
        <v>2.9181779099844798</v>
      </c>
      <c r="I39" s="24"/>
    </row>
    <row r="40" spans="1:10" x14ac:dyDescent="0.25">
      <c r="A40" s="4" t="s">
        <v>13</v>
      </c>
      <c r="B40" s="28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7"/>
        <v>2.7810000000000001</v>
      </c>
      <c r="F40" s="24"/>
      <c r="G40" s="8">
        <f t="shared" si="8"/>
        <v>0.12269265390584584</v>
      </c>
      <c r="H40" s="7">
        <f t="shared" si="6"/>
        <v>2.9036926539058459</v>
      </c>
      <c r="I40" s="24"/>
    </row>
    <row r="41" spans="1:10" x14ac:dyDescent="0.25">
      <c r="A41" s="4" t="s">
        <v>14</v>
      </c>
      <c r="B41" s="28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7"/>
        <v>2.6749999999999998</v>
      </c>
      <c r="F41" s="24"/>
      <c r="G41" s="8">
        <f t="shared" si="8"/>
        <v>0.11901857216761511</v>
      </c>
      <c r="H41" s="7">
        <f t="shared" si="6"/>
        <v>2.794018572167615</v>
      </c>
      <c r="I41" s="24"/>
    </row>
    <row r="42" spans="1:10" x14ac:dyDescent="0.25">
      <c r="A42" s="4" t="s">
        <v>15</v>
      </c>
      <c r="B42" s="28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7"/>
        <v>2.5459999999999998</v>
      </c>
      <c r="F42" s="24"/>
      <c r="G42" s="8">
        <f t="shared" si="8"/>
        <v>0.11454728401448526</v>
      </c>
      <c r="H42" s="7">
        <f t="shared" si="6"/>
        <v>2.660547284014485</v>
      </c>
      <c r="I42" s="24"/>
    </row>
    <row r="43" spans="1:10" x14ac:dyDescent="0.25">
      <c r="A43" s="4" t="s">
        <v>16</v>
      </c>
      <c r="B43" s="28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7"/>
        <v>2.581</v>
      </c>
      <c r="F43" s="24"/>
      <c r="G43" s="8">
        <f t="shared" si="8"/>
        <v>0.11576042421107087</v>
      </c>
      <c r="H43" s="7">
        <f t="shared" si="6"/>
        <v>2.696760424211071</v>
      </c>
      <c r="I43" s="24"/>
    </row>
    <row r="44" spans="1:10" x14ac:dyDescent="0.25">
      <c r="A44" s="4" t="s">
        <v>17</v>
      </c>
      <c r="B44" s="28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7"/>
        <v>2.6560000000000001</v>
      </c>
      <c r="F44" s="24"/>
      <c r="G44" s="8">
        <f t="shared" si="8"/>
        <v>0.1183600103466115</v>
      </c>
      <c r="H44" s="7">
        <f t="shared" si="6"/>
        <v>2.7743600103466117</v>
      </c>
      <c r="I44" s="24"/>
    </row>
    <row r="45" spans="1:10" x14ac:dyDescent="0.25">
      <c r="A45" s="4" t="s">
        <v>18</v>
      </c>
      <c r="B45" s="28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7"/>
        <v>2.7530000000000001</v>
      </c>
      <c r="F45" s="24"/>
      <c r="G45" s="8">
        <f t="shared" si="8"/>
        <v>0.12172214174857736</v>
      </c>
      <c r="H45" s="7">
        <f t="shared" si="6"/>
        <v>2.8747221417485775</v>
      </c>
    </row>
    <row r="46" spans="1:10" x14ac:dyDescent="0.25">
      <c r="A46" s="4" t="s">
        <v>19</v>
      </c>
      <c r="B46" s="28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7"/>
        <v>2.7959999999999998</v>
      </c>
      <c r="F46" s="24"/>
      <c r="G46" s="8">
        <f t="shared" si="8"/>
        <v>0.12321257113295396</v>
      </c>
      <c r="H46" s="7">
        <f t="shared" si="6"/>
        <v>2.9192125711329537</v>
      </c>
    </row>
    <row r="47" spans="1:10" x14ac:dyDescent="0.25">
      <c r="A47" s="4" t="s">
        <v>20</v>
      </c>
      <c r="B47" s="28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7"/>
        <v>2.7629999999999999</v>
      </c>
      <c r="F47" s="24"/>
      <c r="G47" s="8">
        <f t="shared" si="8"/>
        <v>0.12206875323331609</v>
      </c>
      <c r="H47" s="7">
        <f t="shared" si="6"/>
        <v>2.8850687532333161</v>
      </c>
    </row>
    <row r="48" spans="1:10" x14ac:dyDescent="0.25">
      <c r="A48" s="4" t="s">
        <v>21</v>
      </c>
      <c r="B48" s="28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7"/>
        <v>2.7869999999999999</v>
      </c>
      <c r="F48" s="24"/>
      <c r="G48" s="8">
        <f t="shared" si="8"/>
        <v>0.12290062079668909</v>
      </c>
      <c r="H48" s="7">
        <f t="shared" si="6"/>
        <v>2.9099006207966891</v>
      </c>
    </row>
    <row r="49" spans="1:8" x14ac:dyDescent="0.25">
      <c r="A49" s="4" t="s">
        <v>22</v>
      </c>
      <c r="B49" s="28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7"/>
        <v>2.8929999999999998</v>
      </c>
      <c r="F49" s="24"/>
      <c r="G49" s="8">
        <f t="shared" si="8"/>
        <v>0.12657470253491981</v>
      </c>
      <c r="H49" s="7">
        <f t="shared" si="6"/>
        <v>3.0195747025349196</v>
      </c>
    </row>
    <row r="50" spans="1:8" x14ac:dyDescent="0.25">
      <c r="A50" s="4" t="s">
        <v>23</v>
      </c>
      <c r="B50" s="28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7"/>
        <v>3.0489999999999999</v>
      </c>
      <c r="F50" s="24"/>
      <c r="G50" s="8">
        <f t="shared" si="8"/>
        <v>0.13198184169684429</v>
      </c>
      <c r="H50" s="7">
        <f t="shared" si="6"/>
        <v>3.1809818416968443</v>
      </c>
    </row>
    <row r="51" spans="1:8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7"/>
        <v>3.145</v>
      </c>
      <c r="F51" s="24"/>
      <c r="G51" s="8">
        <f t="shared" si="8"/>
        <v>0.13530931195033627</v>
      </c>
      <c r="H51" s="7">
        <f t="shared" si="6"/>
        <v>3.2803093119503361</v>
      </c>
    </row>
    <row r="52" spans="1:8" x14ac:dyDescent="0.25">
      <c r="A52" s="4" t="s">
        <v>13</v>
      </c>
      <c r="B52" s="28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7"/>
        <v>3.1560000000000001</v>
      </c>
      <c r="F52" s="24"/>
      <c r="G52" s="8">
        <f t="shared" si="8"/>
        <v>0.13569058458354891</v>
      </c>
      <c r="H52" s="7">
        <f t="shared" si="6"/>
        <v>3.2916905845835491</v>
      </c>
    </row>
    <row r="53" spans="1:8" x14ac:dyDescent="0.25">
      <c r="A53" s="4" t="s">
        <v>14</v>
      </c>
      <c r="B53" s="28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7"/>
        <v>3.0419999999999998</v>
      </c>
      <c r="F53" s="24"/>
      <c r="G53" s="8">
        <f t="shared" si="8"/>
        <v>0.13173921365752717</v>
      </c>
      <c r="H53" s="7">
        <f t="shared" si="6"/>
        <v>3.1737392136575271</v>
      </c>
    </row>
    <row r="54" spans="1:8" x14ac:dyDescent="0.25">
      <c r="A54" s="4" t="s">
        <v>15</v>
      </c>
      <c r="B54" s="28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7"/>
        <v>2.956</v>
      </c>
      <c r="F54" s="24"/>
      <c r="G54" s="8">
        <f t="shared" si="8"/>
        <v>0.12875835488877393</v>
      </c>
      <c r="H54" s="7">
        <f t="shared" si="6"/>
        <v>3.0847583548887738</v>
      </c>
    </row>
    <row r="55" spans="1:8" x14ac:dyDescent="0.25">
      <c r="A55" s="4" t="s">
        <v>16</v>
      </c>
      <c r="B55" s="28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7"/>
        <v>3.012</v>
      </c>
      <c r="F55" s="24"/>
      <c r="G55" s="8">
        <f t="shared" si="8"/>
        <v>0.13069937920331093</v>
      </c>
      <c r="H55" s="7">
        <f t="shared" si="6"/>
        <v>3.1426993792033109</v>
      </c>
    </row>
    <row r="56" spans="1:8" x14ac:dyDescent="0.25">
      <c r="A56" s="4" t="s">
        <v>17</v>
      </c>
      <c r="B56" s="28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7"/>
        <v>3.0939999999999999</v>
      </c>
      <c r="F56" s="24"/>
      <c r="G56" s="8">
        <f t="shared" si="8"/>
        <v>0.13354159337816865</v>
      </c>
      <c r="H56" s="7">
        <f t="shared" si="6"/>
        <v>3.2275415933781684</v>
      </c>
    </row>
    <row r="57" spans="1:8" x14ac:dyDescent="0.25">
      <c r="A57" s="4" t="s">
        <v>18</v>
      </c>
      <c r="B57" s="28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7"/>
        <v>3.242</v>
      </c>
      <c r="F57" s="24"/>
      <c r="G57" s="8">
        <f t="shared" si="8"/>
        <v>0.13867144335230211</v>
      </c>
      <c r="H57" s="7">
        <f t="shared" si="6"/>
        <v>3.380671443352302</v>
      </c>
    </row>
    <row r="58" spans="1:8" x14ac:dyDescent="0.25">
      <c r="A58" s="4" t="s">
        <v>19</v>
      </c>
      <c r="B58" s="28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7"/>
        <v>3.2949999999999999</v>
      </c>
      <c r="F58" s="24"/>
      <c r="G58" s="8">
        <f t="shared" si="8"/>
        <v>0.14050848422141748</v>
      </c>
      <c r="H58" s="7">
        <f t="shared" si="6"/>
        <v>3.4355084842214172</v>
      </c>
    </row>
    <row r="59" spans="1:8" x14ac:dyDescent="0.25">
      <c r="A59" s="4" t="s">
        <v>20</v>
      </c>
      <c r="B59" s="28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7"/>
        <v>3.2429999999999999</v>
      </c>
      <c r="F59" s="24"/>
      <c r="G59" s="8">
        <f t="shared" si="8"/>
        <v>0.138706104500776</v>
      </c>
      <c r="H59" s="7">
        <f t="shared" si="6"/>
        <v>3.3817061045007759</v>
      </c>
    </row>
    <row r="60" spans="1:8" x14ac:dyDescent="0.25">
      <c r="A60" s="4" t="s">
        <v>21</v>
      </c>
      <c r="B60" s="28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7"/>
        <v>3.2480000000000002</v>
      </c>
      <c r="F60" s="24"/>
      <c r="G60" s="8">
        <f t="shared" si="8"/>
        <v>0.13887941024314537</v>
      </c>
      <c r="H60" s="7">
        <f t="shared" si="6"/>
        <v>3.3868794102431456</v>
      </c>
    </row>
    <row r="61" spans="1:8" x14ac:dyDescent="0.25">
      <c r="A61" s="4" t="s">
        <v>22</v>
      </c>
      <c r="B61" s="28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7"/>
        <v>3.46</v>
      </c>
      <c r="F61" s="24"/>
      <c r="G61" s="8">
        <f t="shared" si="8"/>
        <v>0.14622757371960682</v>
      </c>
      <c r="H61" s="7">
        <f t="shared" si="6"/>
        <v>3.6062275737196066</v>
      </c>
    </row>
    <row r="62" spans="1:8" x14ac:dyDescent="0.25">
      <c r="A62" s="4" t="s">
        <v>23</v>
      </c>
      <c r="B62" s="28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7"/>
        <v>3.5670000000000002</v>
      </c>
      <c r="F62" s="24"/>
      <c r="G62" s="8">
        <f t="shared" si="8"/>
        <v>0.14993631660631143</v>
      </c>
      <c r="H62" s="7">
        <f t="shared" si="6"/>
        <v>3.7169363166063114</v>
      </c>
    </row>
    <row r="63" spans="1:8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si="7"/>
        <v>3.6659999999999999</v>
      </c>
      <c r="F63" s="24"/>
      <c r="G63" s="8">
        <f t="shared" si="8"/>
        <v>0.15336777030522503</v>
      </c>
      <c r="H63" s="7">
        <f t="shared" si="6"/>
        <v>3.8193677703052251</v>
      </c>
    </row>
    <row r="64" spans="1:8" x14ac:dyDescent="0.25">
      <c r="A64" s="4" t="s">
        <v>13</v>
      </c>
      <c r="B64" s="28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si="7"/>
        <v>3.681</v>
      </c>
      <c r="F64" s="24"/>
      <c r="G64" s="8">
        <f t="shared" si="8"/>
        <v>0.15388768753233315</v>
      </c>
      <c r="H64" s="7">
        <f t="shared" si="6"/>
        <v>3.834887687532333</v>
      </c>
    </row>
    <row r="65" spans="1:8" x14ac:dyDescent="0.25">
      <c r="A65" s="4" t="s">
        <v>14</v>
      </c>
      <c r="B65" s="28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7"/>
        <v>3.6160000000000001</v>
      </c>
      <c r="F65" s="24"/>
      <c r="G65" s="8">
        <f t="shared" si="8"/>
        <v>0.1516347128815313</v>
      </c>
      <c r="H65" s="7">
        <f t="shared" si="6"/>
        <v>3.7676347128815313</v>
      </c>
    </row>
    <row r="66" spans="1:8" x14ac:dyDescent="0.25">
      <c r="A66" s="4" t="s">
        <v>15</v>
      </c>
      <c r="B66" s="28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7"/>
        <v>3.585</v>
      </c>
      <c r="F66" s="24"/>
      <c r="G66" s="8">
        <f t="shared" si="8"/>
        <v>0.1505602172788412</v>
      </c>
      <c r="H66" s="7">
        <f t="shared" si="6"/>
        <v>3.7355602172788411</v>
      </c>
    </row>
    <row r="67" spans="1:8" x14ac:dyDescent="0.25">
      <c r="A67" s="4" t="s">
        <v>16</v>
      </c>
      <c r="B67" s="28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7"/>
        <v>3.6320000000000001</v>
      </c>
      <c r="F67" s="24"/>
      <c r="G67" s="8">
        <f t="shared" si="8"/>
        <v>0.15218929125711328</v>
      </c>
      <c r="H67" s="7">
        <f t="shared" si="6"/>
        <v>3.7841892912571136</v>
      </c>
    </row>
    <row r="68" spans="1:8" x14ac:dyDescent="0.25">
      <c r="A68" s="4" t="s">
        <v>17</v>
      </c>
      <c r="B68" s="28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7"/>
        <v>3.73</v>
      </c>
      <c r="F68" s="24"/>
      <c r="G68" s="8">
        <f t="shared" si="8"/>
        <v>0.15558608380755301</v>
      </c>
      <c r="H68" s="7">
        <f t="shared" si="6"/>
        <v>3.8855860838075529</v>
      </c>
    </row>
    <row r="69" spans="1:8" x14ac:dyDescent="0.25">
      <c r="A69" s="4" t="s">
        <v>18</v>
      </c>
      <c r="B69" s="28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7"/>
        <v>3.883</v>
      </c>
      <c r="F69" s="24"/>
      <c r="G69" s="8">
        <f t="shared" si="8"/>
        <v>0.16088923952405587</v>
      </c>
      <c r="H69" s="7">
        <f t="shared" si="6"/>
        <v>4.0438892395240558</v>
      </c>
    </row>
    <row r="70" spans="1:8" x14ac:dyDescent="0.25">
      <c r="A70" s="4" t="s">
        <v>19</v>
      </c>
      <c r="B70" s="28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7"/>
        <v>3.9169999999999998</v>
      </c>
      <c r="F70" s="24"/>
      <c r="G70" s="8">
        <f t="shared" si="8"/>
        <v>0.16206771857216759</v>
      </c>
      <c r="H70" s="7">
        <f t="shared" si="6"/>
        <v>4.0790677185721673</v>
      </c>
    </row>
    <row r="71" spans="1:8" x14ac:dyDescent="0.25">
      <c r="A71" s="4" t="s">
        <v>20</v>
      </c>
      <c r="B71" s="28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7"/>
        <v>3.8490000000000002</v>
      </c>
      <c r="F71" s="24"/>
      <c r="G71" s="8">
        <f t="shared" si="8"/>
        <v>0.15971076047594412</v>
      </c>
      <c r="H71" s="7">
        <f t="shared" si="6"/>
        <v>4.0087107604759442</v>
      </c>
    </row>
    <row r="72" spans="1:8" x14ac:dyDescent="0.25">
      <c r="A72" s="4" t="s">
        <v>21</v>
      </c>
      <c r="B72" s="28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7"/>
        <v>3.8149999999999999</v>
      </c>
      <c r="F72" s="24"/>
      <c r="G72" s="8">
        <f t="shared" si="8"/>
        <v>0.15853228142783238</v>
      </c>
      <c r="H72" s="7">
        <f t="shared" si="6"/>
        <v>3.9735322814278322</v>
      </c>
    </row>
    <row r="73" spans="1:8" x14ac:dyDescent="0.25">
      <c r="A73" s="4" t="s">
        <v>22</v>
      </c>
      <c r="B73" s="28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7"/>
        <v>3.976</v>
      </c>
      <c r="F73" s="24"/>
      <c r="G73" s="8">
        <f t="shared" si="8"/>
        <v>0.16411272633212623</v>
      </c>
      <c r="H73" s="7">
        <f t="shared" si="6"/>
        <v>4.1401127263321262</v>
      </c>
    </row>
    <row r="74" spans="1:8" x14ac:dyDescent="0.25">
      <c r="A74" s="4" t="s">
        <v>23</v>
      </c>
      <c r="B74" s="28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7"/>
        <v>4.133</v>
      </c>
      <c r="F74" s="24"/>
      <c r="G74" s="8">
        <f t="shared" si="8"/>
        <v>0.16955452664252454</v>
      </c>
      <c r="H74" s="7">
        <f t="shared" si="6"/>
        <v>4.3025545266425249</v>
      </c>
    </row>
    <row r="75" spans="1:8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7"/>
        <v>4.1959999999999997</v>
      </c>
      <c r="F75" s="24"/>
      <c r="G75" s="8">
        <f t="shared" si="8"/>
        <v>0.17173817899637867</v>
      </c>
      <c r="H75" s="7">
        <f t="shared" si="6"/>
        <v>4.3677381789963787</v>
      </c>
    </row>
    <row r="76" spans="1:8" x14ac:dyDescent="0.25">
      <c r="A76" s="4" t="s">
        <v>13</v>
      </c>
      <c r="B76" s="28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7"/>
        <v>4.2160000000000002</v>
      </c>
      <c r="F76" s="24"/>
      <c r="G76" s="8">
        <f t="shared" si="8"/>
        <v>0.17243140196585618</v>
      </c>
      <c r="H76" s="7">
        <f t="shared" si="6"/>
        <v>4.3884314019658568</v>
      </c>
    </row>
    <row r="77" spans="1:8" x14ac:dyDescent="0.25">
      <c r="A77" s="4" t="s">
        <v>14</v>
      </c>
      <c r="B77" s="28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7"/>
        <v>4.0830000000000002</v>
      </c>
      <c r="F77" s="24"/>
      <c r="G77" s="8">
        <f t="shared" si="8"/>
        <v>0.16782146921883084</v>
      </c>
      <c r="H77" s="7">
        <f t="shared" ref="H77:H140" si="9">+E77+G77</f>
        <v>4.2508214692188311</v>
      </c>
    </row>
    <row r="78" spans="1:8" x14ac:dyDescent="0.25">
      <c r="A78" s="4" t="s">
        <v>15</v>
      </c>
      <c r="B78" s="28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ref="E78:E141" si="10">ROUND(C78+D78,3)</f>
        <v>4.0129999999999999</v>
      </c>
      <c r="F78" s="24"/>
      <c r="G78" s="8">
        <f t="shared" si="8"/>
        <v>0.16539518882565959</v>
      </c>
      <c r="H78" s="7">
        <f t="shared" si="9"/>
        <v>4.1783951888256592</v>
      </c>
    </row>
    <row r="79" spans="1:8" x14ac:dyDescent="0.25">
      <c r="A79" s="4" t="s">
        <v>16</v>
      </c>
      <c r="B79" s="28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10"/>
        <v>4.0629999999999997</v>
      </c>
      <c r="F79" s="24"/>
      <c r="G79" s="8">
        <f t="shared" ref="G79:G142" si="11">(E79/$L$6)*$L$5+($L$7*$L$8^(B79-$L$4))</f>
        <v>0.16712824624935332</v>
      </c>
      <c r="H79" s="7">
        <f t="shared" si="9"/>
        <v>4.230128246249353</v>
      </c>
    </row>
    <row r="80" spans="1:8" x14ac:dyDescent="0.25">
      <c r="A80" s="4" t="s">
        <v>17</v>
      </c>
      <c r="B80" s="28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10"/>
        <v>4.1310000000000002</v>
      </c>
      <c r="F80" s="24"/>
      <c r="G80" s="8">
        <f t="shared" si="11"/>
        <v>0.16948520434557682</v>
      </c>
      <c r="H80" s="7">
        <f t="shared" si="9"/>
        <v>4.300485204345577</v>
      </c>
    </row>
    <row r="81" spans="1:8" x14ac:dyDescent="0.25">
      <c r="A81" s="4" t="s">
        <v>18</v>
      </c>
      <c r="B81" s="28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10"/>
        <v>4.37</v>
      </c>
      <c r="F81" s="24"/>
      <c r="G81" s="8">
        <f t="shared" si="11"/>
        <v>0.17776921883083291</v>
      </c>
      <c r="H81" s="7">
        <f t="shared" si="9"/>
        <v>4.5477692188308332</v>
      </c>
    </row>
    <row r="82" spans="1:8" x14ac:dyDescent="0.25">
      <c r="A82" s="4" t="s">
        <v>19</v>
      </c>
      <c r="B82" s="28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10"/>
        <v>4.4039999999999999</v>
      </c>
      <c r="F82" s="24"/>
      <c r="G82" s="8">
        <f t="shared" si="11"/>
        <v>0.17894769787894466</v>
      </c>
      <c r="H82" s="7">
        <f t="shared" si="9"/>
        <v>4.5829476978789447</v>
      </c>
    </row>
    <row r="83" spans="1:8" x14ac:dyDescent="0.25">
      <c r="A83" s="4" t="s">
        <v>20</v>
      </c>
      <c r="B83" s="28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si="10"/>
        <v>3.9990000000000001</v>
      </c>
      <c r="F83" s="24"/>
      <c r="G83" s="8">
        <f t="shared" si="11"/>
        <v>0.16490993274702537</v>
      </c>
      <c r="H83" s="7">
        <f t="shared" si="9"/>
        <v>4.1639099327470257</v>
      </c>
    </row>
    <row r="84" spans="1:8" x14ac:dyDescent="0.25">
      <c r="A84" s="4" t="s">
        <v>21</v>
      </c>
      <c r="B84" s="28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10"/>
        <v>3.9660000000000002</v>
      </c>
      <c r="F84" s="24"/>
      <c r="G84" s="8">
        <f t="shared" si="11"/>
        <v>0.16376611484738748</v>
      </c>
      <c r="H84" s="7">
        <f t="shared" si="9"/>
        <v>4.1297661148473876</v>
      </c>
    </row>
    <row r="85" spans="1:8" x14ac:dyDescent="0.25">
      <c r="A85" s="4" t="s">
        <v>22</v>
      </c>
      <c r="B85" s="28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10"/>
        <v>4.08</v>
      </c>
      <c r="F85" s="24"/>
      <c r="G85" s="8">
        <f t="shared" si="11"/>
        <v>0.1677174857734092</v>
      </c>
      <c r="H85" s="7">
        <f t="shared" si="9"/>
        <v>4.2477174857734097</v>
      </c>
    </row>
    <row r="86" spans="1:8" x14ac:dyDescent="0.25">
      <c r="A86" s="4" t="s">
        <v>23</v>
      </c>
      <c r="B86" s="28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10"/>
        <v>4.282</v>
      </c>
      <c r="F86" s="24"/>
      <c r="G86" s="8">
        <f t="shared" si="11"/>
        <v>0.17471903776513192</v>
      </c>
      <c r="H86" s="7">
        <f t="shared" si="9"/>
        <v>4.456719037765132</v>
      </c>
    </row>
    <row r="87" spans="1:8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10"/>
        <v>4.5430000000000001</v>
      </c>
      <c r="F87" s="24"/>
      <c r="G87" s="8">
        <f t="shared" si="11"/>
        <v>0.18376559751681323</v>
      </c>
      <c r="H87" s="7">
        <f t="shared" si="9"/>
        <v>4.7267655975168132</v>
      </c>
    </row>
    <row r="88" spans="1:8" x14ac:dyDescent="0.25">
      <c r="A88" s="4" t="s">
        <v>13</v>
      </c>
      <c r="B88" s="28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10"/>
        <v>4.5640000000000001</v>
      </c>
      <c r="F88" s="24"/>
      <c r="G88" s="8">
        <f t="shared" si="11"/>
        <v>0.18449348163476462</v>
      </c>
      <c r="H88" s="7">
        <f t="shared" si="9"/>
        <v>4.7484934816347648</v>
      </c>
    </row>
    <row r="89" spans="1:8" x14ac:dyDescent="0.25">
      <c r="A89" s="4" t="s">
        <v>14</v>
      </c>
      <c r="B89" s="28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10"/>
        <v>4.4009999999999998</v>
      </c>
      <c r="F89" s="24"/>
      <c r="G89" s="8">
        <f t="shared" si="11"/>
        <v>0.17884371443352301</v>
      </c>
      <c r="H89" s="7">
        <f t="shared" si="9"/>
        <v>4.5798437144335225</v>
      </c>
    </row>
    <row r="90" spans="1:8" x14ac:dyDescent="0.25">
      <c r="A90" s="4" t="s">
        <v>15</v>
      </c>
      <c r="B90" s="28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10"/>
        <v>4.3280000000000003</v>
      </c>
      <c r="F90" s="24"/>
      <c r="G90" s="8">
        <f t="shared" si="11"/>
        <v>0.17631345059493014</v>
      </c>
      <c r="H90" s="7">
        <f t="shared" si="9"/>
        <v>4.50431345059493</v>
      </c>
    </row>
    <row r="91" spans="1:8" x14ac:dyDescent="0.25">
      <c r="A91" s="4" t="s">
        <v>16</v>
      </c>
      <c r="B91" s="28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10"/>
        <v>4.3780000000000001</v>
      </c>
      <c r="F91" s="24"/>
      <c r="G91" s="8">
        <f t="shared" si="11"/>
        <v>0.1780465080186239</v>
      </c>
      <c r="H91" s="7">
        <f t="shared" si="9"/>
        <v>4.5560465080186239</v>
      </c>
    </row>
    <row r="92" spans="1:8" x14ac:dyDescent="0.25">
      <c r="A92" s="4" t="s">
        <v>17</v>
      </c>
      <c r="B92" s="28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10"/>
        <v>4.4710000000000001</v>
      </c>
      <c r="F92" s="24"/>
      <c r="G92" s="8">
        <f t="shared" si="11"/>
        <v>0.18126999482669426</v>
      </c>
      <c r="H92" s="7">
        <f t="shared" si="9"/>
        <v>4.6522699948266943</v>
      </c>
    </row>
    <row r="93" spans="1:8" x14ac:dyDescent="0.25">
      <c r="A93" s="4" t="s">
        <v>18</v>
      </c>
      <c r="B93" s="28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10"/>
        <v>4.806</v>
      </c>
      <c r="F93" s="24"/>
      <c r="G93" s="8">
        <f t="shared" si="11"/>
        <v>0.19288147956544233</v>
      </c>
      <c r="H93" s="7">
        <f t="shared" si="9"/>
        <v>4.9988814795654424</v>
      </c>
    </row>
    <row r="94" spans="1:8" x14ac:dyDescent="0.25">
      <c r="A94" s="4" t="s">
        <v>19</v>
      </c>
      <c r="B94" s="28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10"/>
        <v>4.8449999999999998</v>
      </c>
      <c r="F94" s="24"/>
      <c r="G94" s="8">
        <f t="shared" si="11"/>
        <v>0.19423326435592342</v>
      </c>
      <c r="H94" s="7">
        <f t="shared" si="9"/>
        <v>5.0392332643559232</v>
      </c>
    </row>
    <row r="95" spans="1:8" x14ac:dyDescent="0.25">
      <c r="A95" s="4" t="s">
        <v>20</v>
      </c>
      <c r="B95" s="28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10"/>
        <v>4.6210000000000004</v>
      </c>
      <c r="F95" s="24"/>
      <c r="G95" s="8">
        <f t="shared" si="11"/>
        <v>0.1864691670977755</v>
      </c>
      <c r="H95" s="7">
        <f t="shared" si="9"/>
        <v>4.8074691670977758</v>
      </c>
    </row>
    <row r="96" spans="1:8" x14ac:dyDescent="0.25">
      <c r="A96" s="4" t="s">
        <v>21</v>
      </c>
      <c r="B96" s="28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10"/>
        <v>4.5430000000000001</v>
      </c>
      <c r="F96" s="24"/>
      <c r="G96" s="8">
        <f t="shared" si="11"/>
        <v>0.18376559751681323</v>
      </c>
      <c r="H96" s="7">
        <f t="shared" si="9"/>
        <v>4.7267655975168132</v>
      </c>
    </row>
    <row r="97" spans="1:8" x14ac:dyDescent="0.25">
      <c r="A97" s="4" t="s">
        <v>22</v>
      </c>
      <c r="B97" s="28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10"/>
        <v>4.6219999999999999</v>
      </c>
      <c r="F97" s="24"/>
      <c r="G97" s="8">
        <f t="shared" si="11"/>
        <v>0.18650382824624936</v>
      </c>
      <c r="H97" s="7">
        <f t="shared" si="9"/>
        <v>4.8085038282462493</v>
      </c>
    </row>
    <row r="98" spans="1:8" x14ac:dyDescent="0.25">
      <c r="A98" s="4" t="s">
        <v>23</v>
      </c>
      <c r="B98" s="28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10"/>
        <v>4.8390000000000004</v>
      </c>
      <c r="F98" s="24"/>
      <c r="G98" s="8">
        <f t="shared" si="11"/>
        <v>0.19402529746508018</v>
      </c>
      <c r="H98" s="7">
        <f t="shared" si="9"/>
        <v>5.0330252974650804</v>
      </c>
    </row>
    <row r="99" spans="1:8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10"/>
        <v>4.9950000000000001</v>
      </c>
      <c r="F99" s="24"/>
      <c r="G99" s="8">
        <f t="shared" si="11"/>
        <v>0.19943243662700466</v>
      </c>
      <c r="H99" s="7">
        <f t="shared" si="9"/>
        <v>5.1944324366270047</v>
      </c>
    </row>
    <row r="100" spans="1:8" x14ac:dyDescent="0.25">
      <c r="A100" s="4" t="s">
        <v>13</v>
      </c>
      <c r="B100" s="28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10"/>
        <v>5.0209999999999999</v>
      </c>
      <c r="F100" s="24"/>
      <c r="G100" s="8">
        <f t="shared" si="11"/>
        <v>0.20033362648732542</v>
      </c>
      <c r="H100" s="7">
        <f t="shared" si="9"/>
        <v>5.2213336264873256</v>
      </c>
    </row>
    <row r="101" spans="1:8" x14ac:dyDescent="0.25">
      <c r="A101" s="4" t="s">
        <v>14</v>
      </c>
      <c r="B101" s="28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10"/>
        <v>4.883</v>
      </c>
      <c r="F101" s="24"/>
      <c r="G101" s="8">
        <f t="shared" si="11"/>
        <v>0.19555038799793067</v>
      </c>
      <c r="H101" s="7">
        <f t="shared" si="9"/>
        <v>5.0785503879979306</v>
      </c>
    </row>
    <row r="102" spans="1:8" x14ac:dyDescent="0.25">
      <c r="A102" s="4" t="s">
        <v>15</v>
      </c>
      <c r="B102" s="28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10"/>
        <v>4.71</v>
      </c>
      <c r="F102" s="24"/>
      <c r="G102" s="8">
        <f t="shared" si="11"/>
        <v>0.18955400931195035</v>
      </c>
      <c r="H102" s="7">
        <f t="shared" si="9"/>
        <v>4.8995540093119505</v>
      </c>
    </row>
    <row r="103" spans="1:8" x14ac:dyDescent="0.25">
      <c r="A103" s="4" t="s">
        <v>16</v>
      </c>
      <c r="B103" s="28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10"/>
        <v>4.7610000000000001</v>
      </c>
      <c r="F103" s="24"/>
      <c r="G103" s="8">
        <f t="shared" si="11"/>
        <v>0.19132172788411794</v>
      </c>
      <c r="H103" s="7">
        <f t="shared" si="9"/>
        <v>4.9523217278841178</v>
      </c>
    </row>
    <row r="104" spans="1:8" x14ac:dyDescent="0.25">
      <c r="A104" s="4" t="s">
        <v>17</v>
      </c>
      <c r="B104" s="28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10"/>
        <v>4.88</v>
      </c>
      <c r="F104" s="24"/>
      <c r="G104" s="8">
        <f t="shared" si="11"/>
        <v>0.19544640455250906</v>
      </c>
      <c r="H104" s="7">
        <f t="shared" si="9"/>
        <v>5.0754464045525092</v>
      </c>
    </row>
    <row r="105" spans="1:8" x14ac:dyDescent="0.25">
      <c r="A105" s="4" t="s">
        <v>18</v>
      </c>
      <c r="B105" s="28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10"/>
        <v>5.2729999999999997</v>
      </c>
      <c r="F105" s="24"/>
      <c r="G105" s="8">
        <f t="shared" si="11"/>
        <v>0.20906823590274184</v>
      </c>
      <c r="H105" s="7">
        <f t="shared" si="9"/>
        <v>5.4820682359027417</v>
      </c>
    </row>
    <row r="106" spans="1:8" x14ac:dyDescent="0.25">
      <c r="A106" s="4" t="s">
        <v>19</v>
      </c>
      <c r="B106" s="28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10"/>
        <v>5.3129999999999997</v>
      </c>
      <c r="F106" s="24"/>
      <c r="G106" s="8">
        <f t="shared" si="11"/>
        <v>0.21045468184169683</v>
      </c>
      <c r="H106" s="7">
        <f t="shared" si="9"/>
        <v>5.523454681841697</v>
      </c>
    </row>
    <row r="107" spans="1:8" x14ac:dyDescent="0.25">
      <c r="A107" s="4" t="s">
        <v>20</v>
      </c>
      <c r="B107" s="28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10"/>
        <v>5.22</v>
      </c>
      <c r="F107" s="24"/>
      <c r="G107" s="8">
        <f t="shared" si="11"/>
        <v>0.2072311950336265</v>
      </c>
      <c r="H107" s="7">
        <f t="shared" si="9"/>
        <v>5.4272311950336265</v>
      </c>
    </row>
    <row r="108" spans="1:8" x14ac:dyDescent="0.25">
      <c r="A108" s="4" t="s">
        <v>21</v>
      </c>
      <c r="B108" s="28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10"/>
        <v>4.9770000000000003</v>
      </c>
      <c r="F108" s="24"/>
      <c r="G108" s="8">
        <f t="shared" si="11"/>
        <v>0.19880853595447492</v>
      </c>
      <c r="H108" s="7">
        <f t="shared" si="9"/>
        <v>5.1758085359544754</v>
      </c>
    </row>
    <row r="109" spans="1:8" x14ac:dyDescent="0.25">
      <c r="A109" s="4" t="s">
        <v>22</v>
      </c>
      <c r="B109" s="28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10"/>
        <v>5.0570000000000004</v>
      </c>
      <c r="F109" s="24"/>
      <c r="G109" s="8">
        <f t="shared" si="11"/>
        <v>0.20158142783238489</v>
      </c>
      <c r="H109" s="7">
        <f t="shared" si="9"/>
        <v>5.258581427832385</v>
      </c>
    </row>
    <row r="110" spans="1:8" x14ac:dyDescent="0.25">
      <c r="A110" s="4" t="s">
        <v>23</v>
      </c>
      <c r="B110" s="28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10"/>
        <v>5.3090000000000002</v>
      </c>
      <c r="F110" s="24"/>
      <c r="G110" s="8">
        <f t="shared" si="11"/>
        <v>0.21031603724780135</v>
      </c>
      <c r="H110" s="7">
        <f t="shared" si="9"/>
        <v>5.5193160372478012</v>
      </c>
    </row>
    <row r="111" spans="1:8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10"/>
        <v>5.5049999999999999</v>
      </c>
      <c r="F111" s="24"/>
      <c r="G111" s="8">
        <f t="shared" si="11"/>
        <v>0.21710962234868081</v>
      </c>
      <c r="H111" s="7">
        <f t="shared" si="9"/>
        <v>5.7221096223486807</v>
      </c>
    </row>
    <row r="112" spans="1:8" x14ac:dyDescent="0.25">
      <c r="A112" s="4" t="s">
        <v>13</v>
      </c>
      <c r="B112" s="28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10"/>
        <v>5.5220000000000002</v>
      </c>
      <c r="F112" s="24"/>
      <c r="G112" s="8">
        <f t="shared" si="11"/>
        <v>0.21769886187273668</v>
      </c>
      <c r="H112" s="7">
        <f t="shared" si="9"/>
        <v>5.7396988618727374</v>
      </c>
    </row>
    <row r="113" spans="1:8" x14ac:dyDescent="0.25">
      <c r="A113" s="4" t="s">
        <v>14</v>
      </c>
      <c r="B113" s="28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10"/>
        <v>5.3440000000000003</v>
      </c>
      <c r="F113" s="24"/>
      <c r="G113" s="8">
        <f t="shared" si="11"/>
        <v>0.21152917744438696</v>
      </c>
      <c r="H113" s="7">
        <f t="shared" si="9"/>
        <v>5.5555291774443871</v>
      </c>
    </row>
    <row r="114" spans="1:8" x14ac:dyDescent="0.25">
      <c r="A114" s="4" t="s">
        <v>15</v>
      </c>
      <c r="B114" s="28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10"/>
        <v>5.3049999999999997</v>
      </c>
      <c r="F114" s="24"/>
      <c r="G114" s="8">
        <f t="shared" si="11"/>
        <v>0.21017739265390584</v>
      </c>
      <c r="H114" s="7">
        <f t="shared" si="9"/>
        <v>5.5151773926539054</v>
      </c>
    </row>
    <row r="115" spans="1:8" x14ac:dyDescent="0.25">
      <c r="A115" s="4" t="s">
        <v>16</v>
      </c>
      <c r="B115" s="28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10"/>
        <v>5.367</v>
      </c>
      <c r="F115" s="24"/>
      <c r="G115" s="8">
        <f t="shared" si="11"/>
        <v>0.21232638385928607</v>
      </c>
      <c r="H115" s="7">
        <f t="shared" si="9"/>
        <v>5.5793263838592857</v>
      </c>
    </row>
    <row r="116" spans="1:8" x14ac:dyDescent="0.25">
      <c r="A116" s="4" t="s">
        <v>17</v>
      </c>
      <c r="B116" s="28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10"/>
        <v>5.6449999999999996</v>
      </c>
      <c r="F116" s="24"/>
      <c r="G116" s="8">
        <f t="shared" si="11"/>
        <v>0.22196218313502325</v>
      </c>
      <c r="H116" s="7">
        <f t="shared" si="9"/>
        <v>5.8669621831350227</v>
      </c>
    </row>
    <row r="117" spans="1:8" x14ac:dyDescent="0.25">
      <c r="A117" s="4" t="s">
        <v>18</v>
      </c>
      <c r="B117" s="28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10"/>
        <v>5.6669999999999998</v>
      </c>
      <c r="F117" s="24"/>
      <c r="G117" s="8">
        <f t="shared" si="11"/>
        <v>0.2227247284014485</v>
      </c>
      <c r="H117" s="7">
        <f t="shared" si="9"/>
        <v>5.8897247284014487</v>
      </c>
    </row>
    <row r="118" spans="1:8" x14ac:dyDescent="0.25">
      <c r="A118" s="4" t="s">
        <v>19</v>
      </c>
      <c r="B118" s="28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10"/>
        <v>5.7069999999999999</v>
      </c>
      <c r="F118" s="24"/>
      <c r="G118" s="8">
        <f t="shared" si="11"/>
        <v>0.22411117434040351</v>
      </c>
      <c r="H118" s="7">
        <f t="shared" si="9"/>
        <v>5.931111174340403</v>
      </c>
    </row>
    <row r="119" spans="1:8" x14ac:dyDescent="0.25">
      <c r="A119" s="4" t="s">
        <v>20</v>
      </c>
      <c r="B119" s="28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10"/>
        <v>5.72</v>
      </c>
      <c r="F119" s="24"/>
      <c r="G119" s="8">
        <f t="shared" si="11"/>
        <v>0.2245617692705639</v>
      </c>
      <c r="H119" s="7">
        <f t="shared" si="9"/>
        <v>5.9445617692705639</v>
      </c>
    </row>
    <row r="120" spans="1:8" x14ac:dyDescent="0.25">
      <c r="A120" s="4" t="s">
        <v>21</v>
      </c>
      <c r="B120" s="28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10"/>
        <v>5.6630000000000003</v>
      </c>
      <c r="F120" s="24"/>
      <c r="G120" s="8">
        <f t="shared" si="11"/>
        <v>0.22258608380755301</v>
      </c>
      <c r="H120" s="7">
        <f t="shared" si="9"/>
        <v>5.8855860838075529</v>
      </c>
    </row>
    <row r="121" spans="1:8" x14ac:dyDescent="0.25">
      <c r="A121" s="4" t="s">
        <v>22</v>
      </c>
      <c r="B121" s="28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10"/>
        <v>5.7220000000000004</v>
      </c>
      <c r="F121" s="24"/>
      <c r="G121" s="8">
        <f t="shared" si="11"/>
        <v>0.22463109156751165</v>
      </c>
      <c r="H121" s="7">
        <f t="shared" si="9"/>
        <v>5.9466310915675118</v>
      </c>
    </row>
    <row r="122" spans="1:8" x14ac:dyDescent="0.25">
      <c r="A122" s="4" t="s">
        <v>23</v>
      </c>
      <c r="B122" s="28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10"/>
        <v>6.0529999999999999</v>
      </c>
      <c r="F122" s="24"/>
      <c r="G122" s="8">
        <f t="shared" si="11"/>
        <v>0.23610393171236418</v>
      </c>
      <c r="H122" s="7">
        <f t="shared" si="9"/>
        <v>6.289103931712364</v>
      </c>
    </row>
    <row r="123" spans="1:8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10"/>
        <v>6.2149999999999999</v>
      </c>
      <c r="F123" s="24"/>
      <c r="G123" s="8">
        <f t="shared" si="11"/>
        <v>0.24171903776513193</v>
      </c>
      <c r="H123" s="7">
        <f t="shared" si="9"/>
        <v>6.456719037765132</v>
      </c>
    </row>
    <row r="124" spans="1:8" x14ac:dyDescent="0.25">
      <c r="A124" s="4" t="s">
        <v>13</v>
      </c>
      <c r="B124" s="28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10"/>
        <v>6.2460000000000004</v>
      </c>
      <c r="F124" s="24"/>
      <c r="G124" s="8">
        <f t="shared" si="11"/>
        <v>0.24279353336782206</v>
      </c>
      <c r="H124" s="7">
        <f t="shared" si="9"/>
        <v>6.4887935333678222</v>
      </c>
    </row>
    <row r="125" spans="1:8" x14ac:dyDescent="0.25">
      <c r="A125" s="4" t="s">
        <v>14</v>
      </c>
      <c r="B125" s="28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10"/>
        <v>5.9020000000000001</v>
      </c>
      <c r="F125" s="24"/>
      <c r="G125" s="8">
        <f t="shared" si="11"/>
        <v>0.23087009829280911</v>
      </c>
      <c r="H125" s="7">
        <f t="shared" si="9"/>
        <v>6.132870098292809</v>
      </c>
    </row>
    <row r="126" spans="1:8" x14ac:dyDescent="0.25">
      <c r="A126" s="4" t="s">
        <v>15</v>
      </c>
      <c r="B126" s="28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10"/>
        <v>5.9160000000000004</v>
      </c>
      <c r="F126" s="24"/>
      <c r="G126" s="8">
        <f t="shared" si="11"/>
        <v>0.23135535437144336</v>
      </c>
      <c r="H126" s="7">
        <f t="shared" si="9"/>
        <v>6.1473553543714434</v>
      </c>
    </row>
    <row r="127" spans="1:8" x14ac:dyDescent="0.25">
      <c r="A127" s="4" t="s">
        <v>16</v>
      </c>
      <c r="B127" s="28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si="10"/>
        <v>6.0259999999999998</v>
      </c>
      <c r="F127" s="24"/>
      <c r="G127" s="8">
        <f t="shared" si="11"/>
        <v>0.23516808070356957</v>
      </c>
      <c r="H127" s="7">
        <f t="shared" si="9"/>
        <v>6.2611680807035697</v>
      </c>
    </row>
    <row r="128" spans="1:8" x14ac:dyDescent="0.25">
      <c r="A128" s="4" t="s">
        <v>17</v>
      </c>
      <c r="B128" s="28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si="10"/>
        <v>6.2240000000000002</v>
      </c>
      <c r="F128" s="24"/>
      <c r="G128" s="8">
        <f t="shared" si="11"/>
        <v>0.24203098810139681</v>
      </c>
      <c r="H128" s="7">
        <f t="shared" si="9"/>
        <v>6.4660309881013971</v>
      </c>
    </row>
    <row r="129" spans="1:8" x14ac:dyDescent="0.25">
      <c r="A129" s="4" t="s">
        <v>18</v>
      </c>
      <c r="B129" s="28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10"/>
        <v>5.8929999999999998</v>
      </c>
      <c r="F129" s="24"/>
      <c r="G129" s="8">
        <f t="shared" si="11"/>
        <v>0.23055814795654422</v>
      </c>
      <c r="H129" s="7">
        <f t="shared" si="9"/>
        <v>6.123558147956544</v>
      </c>
    </row>
    <row r="130" spans="1:8" x14ac:dyDescent="0.25">
      <c r="A130" s="4" t="s">
        <v>19</v>
      </c>
      <c r="B130" s="28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10"/>
        <v>5.9429999999999996</v>
      </c>
      <c r="F130" s="24"/>
      <c r="G130" s="8">
        <f t="shared" si="11"/>
        <v>0.23229120538023798</v>
      </c>
      <c r="H130" s="7">
        <f t="shared" si="9"/>
        <v>6.1752912053802378</v>
      </c>
    </row>
    <row r="131" spans="1:8" x14ac:dyDescent="0.25">
      <c r="A131" s="4" t="s">
        <v>20</v>
      </c>
      <c r="B131" s="28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10"/>
        <v>6.0540000000000003</v>
      </c>
      <c r="F131" s="24"/>
      <c r="G131" s="8">
        <f t="shared" si="11"/>
        <v>0.2361385928608381</v>
      </c>
      <c r="H131" s="7">
        <f t="shared" si="9"/>
        <v>6.2901385928608384</v>
      </c>
    </row>
    <row r="132" spans="1:8" x14ac:dyDescent="0.25">
      <c r="A132" s="4" t="s">
        <v>21</v>
      </c>
      <c r="B132" s="28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10"/>
        <v>6.0270000000000001</v>
      </c>
      <c r="F132" s="24"/>
      <c r="G132" s="8">
        <f t="shared" si="11"/>
        <v>0.23520274185204346</v>
      </c>
      <c r="H132" s="7">
        <f t="shared" si="9"/>
        <v>6.2622027418520432</v>
      </c>
    </row>
    <row r="133" spans="1:8" x14ac:dyDescent="0.25">
      <c r="A133" s="4" t="s">
        <v>22</v>
      </c>
      <c r="B133" s="28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10"/>
        <v>5.9240000000000004</v>
      </c>
      <c r="F133" s="24"/>
      <c r="G133" s="8">
        <f t="shared" si="11"/>
        <v>0.23163264355923438</v>
      </c>
      <c r="H133" s="7">
        <f t="shared" si="9"/>
        <v>6.155632643559235</v>
      </c>
    </row>
    <row r="134" spans="1:8" x14ac:dyDescent="0.25">
      <c r="A134" s="4" t="s">
        <v>23</v>
      </c>
      <c r="B134" s="28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10"/>
        <v>6.1929999999999996</v>
      </c>
      <c r="F134" s="24"/>
      <c r="G134" s="8">
        <f t="shared" si="11"/>
        <v>0.24095649249870665</v>
      </c>
      <c r="H134" s="7">
        <f t="shared" si="9"/>
        <v>6.433956492498706</v>
      </c>
    </row>
    <row r="135" spans="1:8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10"/>
        <v>6.2549999999999999</v>
      </c>
      <c r="F135" s="24"/>
      <c r="G135" s="8">
        <f t="shared" si="11"/>
        <v>0.24310548370408688</v>
      </c>
      <c r="H135" s="7">
        <f t="shared" si="9"/>
        <v>6.4981054837040864</v>
      </c>
    </row>
    <row r="136" spans="1:8" x14ac:dyDescent="0.25">
      <c r="A136" s="4" t="s">
        <v>13</v>
      </c>
      <c r="B136" s="28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10"/>
        <v>6.2869999999999999</v>
      </c>
      <c r="F136" s="24"/>
      <c r="G136" s="8">
        <f t="shared" si="11"/>
        <v>0.2442146404552509</v>
      </c>
      <c r="H136" s="7">
        <f t="shared" si="9"/>
        <v>6.5312146404552509</v>
      </c>
    </row>
    <row r="137" spans="1:8" x14ac:dyDescent="0.25">
      <c r="A137" s="4" t="s">
        <v>14</v>
      </c>
      <c r="B137" s="28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10"/>
        <v>6.0739999999999998</v>
      </c>
      <c r="F137" s="24"/>
      <c r="G137" s="8">
        <f t="shared" si="11"/>
        <v>0.23683181583031557</v>
      </c>
      <c r="H137" s="7">
        <f t="shared" si="9"/>
        <v>6.3108318158303156</v>
      </c>
    </row>
    <row r="138" spans="1:8" x14ac:dyDescent="0.25">
      <c r="A138" s="4" t="s">
        <v>15</v>
      </c>
      <c r="B138" s="28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10"/>
        <v>6.02</v>
      </c>
      <c r="F138" s="24"/>
      <c r="G138" s="8">
        <f t="shared" si="11"/>
        <v>0.23496011381272633</v>
      </c>
      <c r="H138" s="7">
        <f t="shared" si="9"/>
        <v>6.254960113812726</v>
      </c>
    </row>
    <row r="139" spans="1:8" x14ac:dyDescent="0.25">
      <c r="A139" s="4" t="s">
        <v>16</v>
      </c>
      <c r="B139" s="28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10"/>
        <v>6.093</v>
      </c>
      <c r="F139" s="24"/>
      <c r="G139" s="8">
        <f t="shared" si="11"/>
        <v>0.2374903776513192</v>
      </c>
      <c r="H139" s="7">
        <f t="shared" si="9"/>
        <v>6.3304903776513193</v>
      </c>
    </row>
    <row r="140" spans="1:8" x14ac:dyDescent="0.25">
      <c r="A140" s="4" t="s">
        <v>17</v>
      </c>
      <c r="B140" s="28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10"/>
        <v>6.2320000000000002</v>
      </c>
      <c r="F140" s="24"/>
      <c r="G140" s="8">
        <f t="shared" si="11"/>
        <v>0.2423082772891878</v>
      </c>
      <c r="H140" s="7">
        <f t="shared" si="9"/>
        <v>6.4743082772891878</v>
      </c>
    </row>
    <row r="141" spans="1:8" x14ac:dyDescent="0.25">
      <c r="A141" s="4" t="s">
        <v>18</v>
      </c>
      <c r="B141" s="28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10"/>
        <v>6.7039999999999997</v>
      </c>
      <c r="F141" s="24"/>
      <c r="G141" s="8">
        <f t="shared" si="11"/>
        <v>0.25866833936885669</v>
      </c>
      <c r="H141" s="7">
        <f t="shared" ref="H141:H181" si="12">+E141+G141</f>
        <v>6.9626683393688564</v>
      </c>
    </row>
    <row r="142" spans="1:8" x14ac:dyDescent="0.25">
      <c r="A142" s="4" t="s">
        <v>19</v>
      </c>
      <c r="B142" s="28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ref="E142:E181" si="13">ROUND(C142+D142,3)</f>
        <v>6.7610000000000001</v>
      </c>
      <c r="F142" s="24"/>
      <c r="G142" s="8">
        <f t="shared" si="11"/>
        <v>0.2606440248318676</v>
      </c>
      <c r="H142" s="7">
        <f t="shared" si="12"/>
        <v>7.0216440248318674</v>
      </c>
    </row>
    <row r="143" spans="1:8" x14ac:dyDescent="0.25">
      <c r="A143" s="4" t="s">
        <v>20</v>
      </c>
      <c r="B143" s="28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13"/>
        <v>6.6070000000000002</v>
      </c>
      <c r="F143" s="24"/>
      <c r="G143" s="8">
        <f t="shared" ref="G143:G181" si="14">(E143/$L$6)*$L$5+($L$7*$L$8^(B143-$L$4))</f>
        <v>0.25530620796689085</v>
      </c>
      <c r="H143" s="7">
        <f t="shared" si="12"/>
        <v>6.8623062079668911</v>
      </c>
    </row>
    <row r="144" spans="1:8" x14ac:dyDescent="0.25">
      <c r="A144" s="4" t="s">
        <v>21</v>
      </c>
      <c r="B144" s="28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13"/>
        <v>6.3070000000000004</v>
      </c>
      <c r="F144" s="24"/>
      <c r="G144" s="8">
        <f t="shared" si="14"/>
        <v>0.24490786342472842</v>
      </c>
      <c r="H144" s="7">
        <f t="shared" si="12"/>
        <v>6.551907863424729</v>
      </c>
    </row>
    <row r="145" spans="1:8" x14ac:dyDescent="0.25">
      <c r="A145" s="4" t="s">
        <v>22</v>
      </c>
      <c r="B145" s="28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13"/>
        <v>6.1959999999999997</v>
      </c>
      <c r="F145" s="24"/>
      <c r="G145" s="8">
        <f t="shared" si="14"/>
        <v>0.24106047594412827</v>
      </c>
      <c r="H145" s="7">
        <f t="shared" si="12"/>
        <v>6.4370604759441283</v>
      </c>
    </row>
    <row r="146" spans="1:8" x14ac:dyDescent="0.25">
      <c r="A146" s="4" t="s">
        <v>23</v>
      </c>
      <c r="B146" s="28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13"/>
        <v>6.5030000000000001</v>
      </c>
      <c r="F146" s="24"/>
      <c r="G146" s="8">
        <f t="shared" si="14"/>
        <v>0.25170144852560788</v>
      </c>
      <c r="H146" s="7">
        <f t="shared" si="12"/>
        <v>6.7547014485256076</v>
      </c>
    </row>
    <row r="147" spans="1:8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si="13"/>
        <v>6.6719999999999997</v>
      </c>
      <c r="F147" s="24"/>
      <c r="G147" s="8">
        <f t="shared" si="14"/>
        <v>0.25755918261769267</v>
      </c>
      <c r="H147" s="7">
        <f t="shared" si="12"/>
        <v>6.9295591826176928</v>
      </c>
    </row>
    <row r="148" spans="1:8" x14ac:dyDescent="0.25">
      <c r="A148" s="4" t="s">
        <v>13</v>
      </c>
      <c r="B148" s="28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13"/>
        <v>6.7080000000000002</v>
      </c>
      <c r="F148" s="24"/>
      <c r="G148" s="8">
        <f t="shared" si="14"/>
        <v>0.2588069839627522</v>
      </c>
      <c r="H148" s="7">
        <f t="shared" si="12"/>
        <v>6.9668069839627522</v>
      </c>
    </row>
    <row r="149" spans="1:8" x14ac:dyDescent="0.25">
      <c r="A149" s="4" t="s">
        <v>14</v>
      </c>
      <c r="B149" s="28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13"/>
        <v>6.5039999999999996</v>
      </c>
      <c r="F149" s="24"/>
      <c r="G149" s="8">
        <f t="shared" si="14"/>
        <v>0.25173610967408172</v>
      </c>
      <c r="H149" s="7">
        <f t="shared" si="12"/>
        <v>6.7557361096740811</v>
      </c>
    </row>
    <row r="150" spans="1:8" x14ac:dyDescent="0.25">
      <c r="A150" s="4" t="s">
        <v>15</v>
      </c>
      <c r="B150" s="28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13"/>
        <v>6.431</v>
      </c>
      <c r="F150" s="24"/>
      <c r="G150" s="8">
        <f t="shared" si="14"/>
        <v>0.24920584583548888</v>
      </c>
      <c r="H150" s="7">
        <f t="shared" si="12"/>
        <v>6.6802058458354887</v>
      </c>
    </row>
    <row r="151" spans="1:8" x14ac:dyDescent="0.25">
      <c r="A151" s="4" t="s">
        <v>16</v>
      </c>
      <c r="B151" s="28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13"/>
        <v>6.5250000000000004</v>
      </c>
      <c r="F151" s="24"/>
      <c r="G151" s="8">
        <f t="shared" si="14"/>
        <v>0.25246399379203316</v>
      </c>
      <c r="H151" s="7">
        <f t="shared" si="12"/>
        <v>6.7774639937920336</v>
      </c>
    </row>
    <row r="152" spans="1:8" x14ac:dyDescent="0.25">
      <c r="A152" s="4" t="s">
        <v>17</v>
      </c>
      <c r="B152" s="28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13"/>
        <v>6.64</v>
      </c>
      <c r="F152" s="24"/>
      <c r="G152" s="8">
        <f t="shared" si="14"/>
        <v>0.25645002586652871</v>
      </c>
      <c r="H152" s="7">
        <f t="shared" si="12"/>
        <v>6.8964500258665282</v>
      </c>
    </row>
    <row r="153" spans="1:8" x14ac:dyDescent="0.25">
      <c r="A153" s="4" t="s">
        <v>18</v>
      </c>
      <c r="B153" s="28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13"/>
        <v>7.117</v>
      </c>
      <c r="F153" s="24"/>
      <c r="G153" s="8">
        <f t="shared" si="14"/>
        <v>0.272983393688567</v>
      </c>
      <c r="H153" s="7">
        <f t="shared" si="12"/>
        <v>7.389983393688567</v>
      </c>
    </row>
    <row r="154" spans="1:8" x14ac:dyDescent="0.25">
      <c r="A154" s="4" t="s">
        <v>19</v>
      </c>
      <c r="B154" s="28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13"/>
        <v>7.21</v>
      </c>
      <c r="F154" s="24"/>
      <c r="G154" s="8">
        <f t="shared" si="14"/>
        <v>0.27620688049663739</v>
      </c>
      <c r="H154" s="7">
        <f t="shared" si="12"/>
        <v>7.4862068804966375</v>
      </c>
    </row>
    <row r="155" spans="1:8" x14ac:dyDescent="0.25">
      <c r="A155" s="4" t="s">
        <v>20</v>
      </c>
      <c r="B155" s="28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13"/>
        <v>7.0259999999999998</v>
      </c>
      <c r="F155" s="24"/>
      <c r="G155" s="8">
        <f t="shared" si="14"/>
        <v>0.2698292291774444</v>
      </c>
      <c r="H155" s="7">
        <f t="shared" si="12"/>
        <v>7.2958292291774445</v>
      </c>
    </row>
    <row r="156" spans="1:8" x14ac:dyDescent="0.25">
      <c r="A156" s="4" t="s">
        <v>21</v>
      </c>
      <c r="B156" s="28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13"/>
        <v>6.806</v>
      </c>
      <c r="F156" s="24"/>
      <c r="G156" s="8">
        <f t="shared" si="14"/>
        <v>0.26220377651319193</v>
      </c>
      <c r="H156" s="7">
        <f t="shared" si="12"/>
        <v>7.068203776513192</v>
      </c>
    </row>
    <row r="157" spans="1:8" x14ac:dyDescent="0.25">
      <c r="A157" s="4" t="s">
        <v>22</v>
      </c>
      <c r="B157" s="28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13"/>
        <v>6.8840000000000003</v>
      </c>
      <c r="F157" s="24"/>
      <c r="G157" s="8">
        <f t="shared" si="14"/>
        <v>0.26490734609415417</v>
      </c>
      <c r="H157" s="7">
        <f t="shared" si="12"/>
        <v>7.1489073460941546</v>
      </c>
    </row>
    <row r="158" spans="1:8" x14ac:dyDescent="0.25">
      <c r="A158" s="4" t="s">
        <v>23</v>
      </c>
      <c r="B158" s="28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13"/>
        <v>7.1349999999999998</v>
      </c>
      <c r="F158" s="24"/>
      <c r="G158" s="8">
        <f t="shared" si="14"/>
        <v>0.27360729436109676</v>
      </c>
      <c r="H158" s="7">
        <f t="shared" si="12"/>
        <v>7.4086072943610963</v>
      </c>
    </row>
    <row r="159" spans="1:8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13"/>
        <v>7.1550000000000002</v>
      </c>
      <c r="F159" s="24"/>
      <c r="G159" s="8">
        <f t="shared" si="14"/>
        <v>0.27430051733057426</v>
      </c>
      <c r="H159" s="7">
        <f t="shared" si="12"/>
        <v>7.4293005173305744</v>
      </c>
    </row>
    <row r="160" spans="1:8" x14ac:dyDescent="0.25">
      <c r="A160" s="4" t="s">
        <v>13</v>
      </c>
      <c r="B160" s="28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13"/>
        <v>7.165</v>
      </c>
      <c r="F160" s="24"/>
      <c r="G160" s="8">
        <f t="shared" si="14"/>
        <v>0.274647128815313</v>
      </c>
      <c r="H160" s="7">
        <f t="shared" si="12"/>
        <v>7.439647128815313</v>
      </c>
    </row>
    <row r="161" spans="1:8" x14ac:dyDescent="0.25">
      <c r="A161" s="4" t="s">
        <v>14</v>
      </c>
      <c r="B161" s="28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13"/>
        <v>7.109</v>
      </c>
      <c r="F161" s="24"/>
      <c r="G161" s="8">
        <f t="shared" si="14"/>
        <v>0.27270610450077598</v>
      </c>
      <c r="H161" s="7">
        <f t="shared" si="12"/>
        <v>7.3817061045007764</v>
      </c>
    </row>
    <row r="162" spans="1:8" x14ac:dyDescent="0.25">
      <c r="A162" s="4" t="s">
        <v>15</v>
      </c>
      <c r="B162" s="28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13"/>
        <v>6.8689999999999998</v>
      </c>
      <c r="F162" s="24"/>
      <c r="G162" s="8">
        <f t="shared" si="14"/>
        <v>0.26438742886704603</v>
      </c>
      <c r="H162" s="7">
        <f t="shared" si="12"/>
        <v>7.1333874288670458</v>
      </c>
    </row>
    <row r="163" spans="1:8" x14ac:dyDescent="0.25">
      <c r="A163" s="4" t="s">
        <v>16</v>
      </c>
      <c r="B163" s="28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13"/>
        <v>6.9489999999999998</v>
      </c>
      <c r="F163" s="24"/>
      <c r="G163" s="8">
        <f t="shared" si="14"/>
        <v>0.26716032074495605</v>
      </c>
      <c r="H163" s="7">
        <f t="shared" si="12"/>
        <v>7.2161603207449563</v>
      </c>
    </row>
    <row r="164" spans="1:8" x14ac:dyDescent="0.25">
      <c r="A164" s="4" t="s">
        <v>17</v>
      </c>
      <c r="B164" s="28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13"/>
        <v>7.0190000000000001</v>
      </c>
      <c r="F164" s="24"/>
      <c r="G164" s="8">
        <f t="shared" si="14"/>
        <v>0.26958660113812727</v>
      </c>
      <c r="H164" s="7">
        <f t="shared" si="12"/>
        <v>7.2885866011381273</v>
      </c>
    </row>
    <row r="165" spans="1:8" x14ac:dyDescent="0.25">
      <c r="A165" s="4" t="s">
        <v>18</v>
      </c>
      <c r="B165" s="28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13"/>
        <v>7.2539999999999996</v>
      </c>
      <c r="F165" s="24"/>
      <c r="G165" s="8">
        <f t="shared" si="14"/>
        <v>0.27773197102948782</v>
      </c>
      <c r="H165" s="7">
        <f t="shared" si="12"/>
        <v>7.5317319710294877</v>
      </c>
    </row>
    <row r="166" spans="1:8" x14ac:dyDescent="0.25">
      <c r="A166" s="4" t="s">
        <v>19</v>
      </c>
      <c r="B166" s="28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13"/>
        <v>7.3380000000000001</v>
      </c>
      <c r="F166" s="24"/>
      <c r="G166" s="8">
        <f t="shared" si="14"/>
        <v>0.2806435075012933</v>
      </c>
      <c r="H166" s="7">
        <f t="shared" si="12"/>
        <v>7.618643507501293</v>
      </c>
    </row>
    <row r="167" spans="1:8" x14ac:dyDescent="0.25">
      <c r="A167" s="4" t="s">
        <v>20</v>
      </c>
      <c r="B167" s="28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13"/>
        <v>7.1660000000000004</v>
      </c>
      <c r="F167" s="24"/>
      <c r="G167" s="8">
        <f t="shared" si="14"/>
        <v>0.27468178996378689</v>
      </c>
      <c r="H167" s="7">
        <f t="shared" si="12"/>
        <v>7.4406817899637874</v>
      </c>
    </row>
    <row r="168" spans="1:8" x14ac:dyDescent="0.25">
      <c r="A168" s="4" t="s">
        <v>21</v>
      </c>
      <c r="B168" s="28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13"/>
        <v>7.117</v>
      </c>
      <c r="F168" s="24"/>
      <c r="G168" s="8">
        <f t="shared" si="14"/>
        <v>0.272983393688567</v>
      </c>
      <c r="H168" s="7">
        <f t="shared" si="12"/>
        <v>7.389983393688567</v>
      </c>
    </row>
    <row r="169" spans="1:8" x14ac:dyDescent="0.25">
      <c r="A169" s="4" t="s">
        <v>22</v>
      </c>
      <c r="B169" s="28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13"/>
        <v>7.2469999999999999</v>
      </c>
      <c r="F169" s="24"/>
      <c r="G169" s="8">
        <f t="shared" si="14"/>
        <v>0.2774893429901707</v>
      </c>
      <c r="H169" s="7">
        <f t="shared" si="12"/>
        <v>7.5244893429901705</v>
      </c>
    </row>
    <row r="170" spans="1:8" x14ac:dyDescent="0.25">
      <c r="A170" s="4" t="s">
        <v>23</v>
      </c>
      <c r="B170" s="28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13"/>
        <v>7.2830000000000004</v>
      </c>
      <c r="F170" s="24"/>
      <c r="G170" s="8">
        <f t="shared" si="14"/>
        <v>0.27873714433523022</v>
      </c>
      <c r="H170" s="7">
        <f t="shared" si="12"/>
        <v>7.5617371443352308</v>
      </c>
    </row>
    <row r="171" spans="1:8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13"/>
        <v>6.9379999999999997</v>
      </c>
      <c r="F171" s="24"/>
      <c r="G171" s="8">
        <f t="shared" si="14"/>
        <v>0.26677904811174341</v>
      </c>
      <c r="H171" s="7">
        <f t="shared" si="12"/>
        <v>7.2047790481117433</v>
      </c>
    </row>
    <row r="172" spans="1:8" x14ac:dyDescent="0.25">
      <c r="A172" s="4" t="s">
        <v>13</v>
      </c>
      <c r="B172" s="28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13"/>
        <v>6.9829999999999997</v>
      </c>
      <c r="F172" s="24"/>
      <c r="G172" s="8">
        <f t="shared" si="14"/>
        <v>0.26833879979306774</v>
      </c>
      <c r="H172" s="7">
        <f t="shared" si="12"/>
        <v>7.2513387997930678</v>
      </c>
    </row>
    <row r="173" spans="1:8" x14ac:dyDescent="0.25">
      <c r="A173" s="4" t="s">
        <v>14</v>
      </c>
      <c r="B173" s="28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13"/>
        <v>6.8460000000000001</v>
      </c>
      <c r="F173" s="24"/>
      <c r="G173" s="8">
        <f t="shared" si="14"/>
        <v>0.26359022245214697</v>
      </c>
      <c r="H173" s="7">
        <f t="shared" si="12"/>
        <v>7.1095902224521472</v>
      </c>
    </row>
    <row r="174" spans="1:8" x14ac:dyDescent="0.25">
      <c r="A174" s="4" t="s">
        <v>15</v>
      </c>
      <c r="B174" s="28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13"/>
        <v>6.8390000000000004</v>
      </c>
      <c r="F174" s="24"/>
      <c r="G174" s="8">
        <f t="shared" si="14"/>
        <v>0.26334759441282984</v>
      </c>
      <c r="H174" s="7">
        <f t="shared" si="12"/>
        <v>7.10234759441283</v>
      </c>
    </row>
    <row r="175" spans="1:8" x14ac:dyDescent="0.25">
      <c r="A175" s="4" t="s">
        <v>16</v>
      </c>
      <c r="B175" s="28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13"/>
        <v>6.899</v>
      </c>
      <c r="F175" s="24"/>
      <c r="G175" s="8">
        <f t="shared" si="14"/>
        <v>0.26542726332126232</v>
      </c>
      <c r="H175" s="7">
        <f t="shared" si="12"/>
        <v>7.1644272633212625</v>
      </c>
    </row>
    <row r="176" spans="1:8" x14ac:dyDescent="0.25">
      <c r="A176" s="4" t="s">
        <v>17</v>
      </c>
      <c r="B176" s="28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13"/>
        <v>6.9950000000000001</v>
      </c>
      <c r="F176" s="24"/>
      <c r="G176" s="8">
        <f t="shared" si="14"/>
        <v>0.26875473357475427</v>
      </c>
      <c r="H176" s="7">
        <f t="shared" si="12"/>
        <v>7.2637547335747543</v>
      </c>
    </row>
    <row r="177" spans="1:8" x14ac:dyDescent="0.25">
      <c r="A177" s="4" t="s">
        <v>18</v>
      </c>
      <c r="B177" s="28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13"/>
        <v>7.2460000000000004</v>
      </c>
      <c r="F177" s="24"/>
      <c r="G177" s="8">
        <f t="shared" si="14"/>
        <v>0.27745468184169686</v>
      </c>
      <c r="H177" s="7">
        <f t="shared" si="12"/>
        <v>7.523454681841697</v>
      </c>
    </row>
    <row r="178" spans="1:8" x14ac:dyDescent="0.25">
      <c r="A178" s="4" t="s">
        <v>19</v>
      </c>
      <c r="B178" s="28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13"/>
        <v>7.3159999999999998</v>
      </c>
      <c r="F178" s="24"/>
      <c r="G178" s="8">
        <f t="shared" si="14"/>
        <v>0.27988096223486808</v>
      </c>
      <c r="H178" s="7">
        <f t="shared" si="12"/>
        <v>7.595880962234868</v>
      </c>
    </row>
    <row r="179" spans="1:8" x14ac:dyDescent="0.25">
      <c r="A179" s="4" t="s">
        <v>20</v>
      </c>
      <c r="B179" s="28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13"/>
        <v>7.1630000000000003</v>
      </c>
      <c r="F179" s="24"/>
      <c r="G179" s="8">
        <f t="shared" si="14"/>
        <v>0.27457780651836527</v>
      </c>
      <c r="H179" s="7">
        <f t="shared" si="12"/>
        <v>7.437577806518366</v>
      </c>
    </row>
    <row r="180" spans="1:8" x14ac:dyDescent="0.25">
      <c r="A180" s="4" t="s">
        <v>21</v>
      </c>
      <c r="B180" s="28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13"/>
        <v>7.0819999999999999</v>
      </c>
      <c r="F180" s="24"/>
      <c r="G180" s="8">
        <f t="shared" si="14"/>
        <v>0.27177025349198136</v>
      </c>
      <c r="H180" s="7">
        <f t="shared" si="12"/>
        <v>7.3537702534919811</v>
      </c>
    </row>
    <row r="181" spans="1:8" x14ac:dyDescent="0.25">
      <c r="A181" s="4" t="s">
        <v>22</v>
      </c>
      <c r="B181" s="28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13"/>
        <v>7.2679999999999998</v>
      </c>
      <c r="F181" s="24"/>
      <c r="G181" s="8">
        <f t="shared" si="14"/>
        <v>0.27821722710812208</v>
      </c>
      <c r="H181" s="7">
        <f t="shared" si="12"/>
        <v>7.546217227108122</v>
      </c>
    </row>
    <row r="182" spans="1:8" x14ac:dyDescent="0.25">
      <c r="A182" s="4" t="s">
        <v>23</v>
      </c>
      <c r="B182" s="28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>ROUND(C182+D182,3)</f>
        <v>7.5369999999999999</v>
      </c>
      <c r="F182" s="24"/>
      <c r="G182" s="8">
        <f>(E182/$L$6)*$L$5+($L$7*$L$8^(B182-$L$4))</f>
        <v>0.28754107604759438</v>
      </c>
      <c r="H182" s="7">
        <f>+E182+G182</f>
        <v>7.824541076047594</v>
      </c>
    </row>
    <row r="183" spans="1:8" x14ac:dyDescent="0.25">
      <c r="A183" s="4" t="s">
        <v>24</v>
      </c>
      <c r="B183" s="28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 t="shared" ref="E183:E242" si="15">ROUND(C183+D183,3)</f>
        <v>7.7690000000000001</v>
      </c>
      <c r="F183" s="24"/>
      <c r="G183" s="8">
        <f t="shared" ref="G183:G242" si="16">(E183/$L$6)*$L$5+($L$7*$L$8^(B183-$L$4))</f>
        <v>0.29558246249353337</v>
      </c>
      <c r="H183" s="7">
        <f t="shared" ref="H183:H242" si="17">+E183+G183</f>
        <v>8.0645824624935329</v>
      </c>
    </row>
    <row r="184" spans="1:8" x14ac:dyDescent="0.25">
      <c r="A184" s="4" t="s">
        <v>13</v>
      </c>
      <c r="B184" s="28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si="15"/>
        <v>7.5220000000000002</v>
      </c>
      <c r="F184" s="24"/>
      <c r="G184" s="8">
        <f t="shared" si="16"/>
        <v>0.28702115882048629</v>
      </c>
      <c r="H184" s="7">
        <f t="shared" si="17"/>
        <v>7.809021158820487</v>
      </c>
    </row>
    <row r="185" spans="1:8" x14ac:dyDescent="0.25">
      <c r="A185" s="4" t="s">
        <v>14</v>
      </c>
      <c r="B185" s="28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5"/>
        <v>7.2439999999999998</v>
      </c>
      <c r="F185" s="24"/>
      <c r="G185" s="8">
        <f t="shared" si="16"/>
        <v>0.27738535954474908</v>
      </c>
      <c r="H185" s="7">
        <f t="shared" si="17"/>
        <v>7.5213853595447491</v>
      </c>
    </row>
    <row r="186" spans="1:8" x14ac:dyDescent="0.25">
      <c r="A186" s="4" t="s">
        <v>15</v>
      </c>
      <c r="B186" s="28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5"/>
        <v>7.1740000000000004</v>
      </c>
      <c r="F186" s="24"/>
      <c r="G186" s="8">
        <f t="shared" si="16"/>
        <v>0.27495907915157791</v>
      </c>
      <c r="H186" s="7">
        <f t="shared" si="17"/>
        <v>7.4489590791515781</v>
      </c>
    </row>
    <row r="187" spans="1:8" x14ac:dyDescent="0.25">
      <c r="A187" s="4" t="s">
        <v>16</v>
      </c>
      <c r="B187" s="28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5"/>
        <v>7.25</v>
      </c>
      <c r="F187" s="24"/>
      <c r="G187" s="8">
        <f t="shared" si="16"/>
        <v>0.27759332643559231</v>
      </c>
      <c r="H187" s="7">
        <f t="shared" si="17"/>
        <v>7.5275933264355928</v>
      </c>
    </row>
    <row r="188" spans="1:8" x14ac:dyDescent="0.25">
      <c r="A188" s="4" t="s">
        <v>17</v>
      </c>
      <c r="B188" s="28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5"/>
        <v>7.343</v>
      </c>
      <c r="F188" s="24"/>
      <c r="G188" s="8">
        <f t="shared" si="16"/>
        <v>0.2808168132436627</v>
      </c>
      <c r="H188" s="7">
        <f t="shared" si="17"/>
        <v>7.6238168132436623</v>
      </c>
    </row>
    <row r="189" spans="1:8" x14ac:dyDescent="0.25">
      <c r="A189" s="4" t="s">
        <v>18</v>
      </c>
      <c r="B189" s="28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5"/>
        <v>7.7320000000000002</v>
      </c>
      <c r="F189" s="24"/>
      <c r="G189" s="8">
        <f t="shared" si="16"/>
        <v>0.29430000000000001</v>
      </c>
      <c r="H189" s="7">
        <f t="shared" si="17"/>
        <v>8.0263000000000009</v>
      </c>
    </row>
    <row r="190" spans="1:8" x14ac:dyDescent="0.25">
      <c r="A190" s="4" t="s">
        <v>19</v>
      </c>
      <c r="B190" s="28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5"/>
        <v>7.8090000000000002</v>
      </c>
      <c r="F190" s="24"/>
      <c r="G190" s="8">
        <f t="shared" si="16"/>
        <v>0.29696890843248835</v>
      </c>
      <c r="H190" s="7">
        <f t="shared" si="17"/>
        <v>8.1059689084324891</v>
      </c>
    </row>
    <row r="191" spans="1:8" x14ac:dyDescent="0.25">
      <c r="A191" s="4" t="s">
        <v>20</v>
      </c>
      <c r="B191" s="28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5"/>
        <v>7.5949999999999998</v>
      </c>
      <c r="F191" s="24"/>
      <c r="G191" s="8">
        <f t="shared" si="16"/>
        <v>0.28955142265907913</v>
      </c>
      <c r="H191" s="7">
        <f t="shared" si="17"/>
        <v>7.8845514226590785</v>
      </c>
    </row>
    <row r="192" spans="1:8" x14ac:dyDescent="0.25">
      <c r="A192" s="4" t="s">
        <v>21</v>
      </c>
      <c r="B192" s="28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5"/>
        <v>7.3840000000000003</v>
      </c>
      <c r="F192" s="24"/>
      <c r="G192" s="8">
        <f t="shared" si="16"/>
        <v>0.28223792033109157</v>
      </c>
      <c r="H192" s="7">
        <f t="shared" si="17"/>
        <v>7.666237920331092</v>
      </c>
    </row>
    <row r="193" spans="1:8" x14ac:dyDescent="0.25">
      <c r="A193" s="4" t="s">
        <v>22</v>
      </c>
      <c r="B193" s="28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5"/>
        <v>7.6859999999999999</v>
      </c>
      <c r="F193" s="24"/>
      <c r="G193" s="8">
        <f t="shared" si="16"/>
        <v>0.29270558717020173</v>
      </c>
      <c r="H193" s="7">
        <f t="shared" si="17"/>
        <v>7.978705587170202</v>
      </c>
    </row>
    <row r="194" spans="1:8" x14ac:dyDescent="0.25">
      <c r="A194" s="4" t="s">
        <v>23</v>
      </c>
      <c r="B194" s="28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5"/>
        <v>7.9770000000000003</v>
      </c>
      <c r="F194" s="24"/>
      <c r="G194" s="8">
        <f t="shared" si="16"/>
        <v>0.30279198137609931</v>
      </c>
      <c r="H194" s="7">
        <f t="shared" si="17"/>
        <v>8.2797919813760998</v>
      </c>
    </row>
    <row r="195" spans="1:8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5"/>
        <v>8.1259999999999994</v>
      </c>
      <c r="F195" s="24"/>
      <c r="G195" s="8">
        <f t="shared" si="16"/>
        <v>0.30795649249870666</v>
      </c>
      <c r="H195" s="7">
        <f t="shared" si="17"/>
        <v>8.4339564924987069</v>
      </c>
    </row>
    <row r="196" spans="1:8" x14ac:dyDescent="0.25">
      <c r="A196" s="4" t="s">
        <v>13</v>
      </c>
      <c r="B196" s="28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5"/>
        <v>8.1460000000000008</v>
      </c>
      <c r="F196" s="24"/>
      <c r="G196" s="8">
        <f t="shared" si="16"/>
        <v>0.3086497154681842</v>
      </c>
      <c r="H196" s="7">
        <f t="shared" si="17"/>
        <v>8.4546497154681859</v>
      </c>
    </row>
    <row r="197" spans="1:8" x14ac:dyDescent="0.25">
      <c r="A197" s="4" t="s">
        <v>14</v>
      </c>
      <c r="B197" s="28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5"/>
        <v>7.8529999999999998</v>
      </c>
      <c r="F197" s="24"/>
      <c r="G197" s="8">
        <f t="shared" si="16"/>
        <v>0.29849399896533885</v>
      </c>
      <c r="H197" s="7">
        <f t="shared" si="17"/>
        <v>8.1514939989653392</v>
      </c>
    </row>
    <row r="198" spans="1:8" x14ac:dyDescent="0.25">
      <c r="A198" s="4" t="s">
        <v>15</v>
      </c>
      <c r="B198" s="28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5"/>
        <v>7.5049999999999999</v>
      </c>
      <c r="F198" s="24"/>
      <c r="G198" s="8">
        <f t="shared" si="16"/>
        <v>0.28643191929643042</v>
      </c>
      <c r="H198" s="7">
        <f t="shared" si="17"/>
        <v>7.7914319192964303</v>
      </c>
    </row>
    <row r="199" spans="1:8" x14ac:dyDescent="0.25">
      <c r="A199" s="4" t="s">
        <v>16</v>
      </c>
      <c r="B199" s="28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5"/>
        <v>7.5739999999999998</v>
      </c>
      <c r="F199" s="24"/>
      <c r="G199" s="8">
        <f t="shared" si="16"/>
        <v>0.2888235385411278</v>
      </c>
      <c r="H199" s="7">
        <f t="shared" si="17"/>
        <v>7.8628235385411278</v>
      </c>
    </row>
    <row r="200" spans="1:8" x14ac:dyDescent="0.25">
      <c r="A200" s="4" t="s">
        <v>17</v>
      </c>
      <c r="B200" s="28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5"/>
        <v>7.6669999999999998</v>
      </c>
      <c r="F200" s="24"/>
      <c r="G200" s="8">
        <f t="shared" si="16"/>
        <v>0.29204702534919813</v>
      </c>
      <c r="H200" s="7">
        <f t="shared" si="17"/>
        <v>7.9590470253491983</v>
      </c>
    </row>
    <row r="201" spans="1:8" x14ac:dyDescent="0.25">
      <c r="A201" s="4" t="s">
        <v>18</v>
      </c>
      <c r="B201" s="28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5"/>
        <v>8.0980000000000008</v>
      </c>
      <c r="F201" s="24"/>
      <c r="G201" s="8">
        <f t="shared" si="16"/>
        <v>0.3069859803414382</v>
      </c>
      <c r="H201" s="7">
        <f t="shared" si="17"/>
        <v>8.4049859803414382</v>
      </c>
    </row>
    <row r="202" spans="1:8" x14ac:dyDescent="0.25">
      <c r="A202" s="4" t="s">
        <v>19</v>
      </c>
      <c r="B202" s="28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5"/>
        <v>8.1649999999999991</v>
      </c>
      <c r="F202" s="24"/>
      <c r="G202" s="8">
        <f t="shared" si="16"/>
        <v>0.30930827728918775</v>
      </c>
      <c r="H202" s="7">
        <f t="shared" si="17"/>
        <v>8.474308277289186</v>
      </c>
    </row>
    <row r="203" spans="1:8" x14ac:dyDescent="0.25">
      <c r="A203" s="4" t="s">
        <v>20</v>
      </c>
      <c r="B203" s="28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5"/>
        <v>7.9589999999999996</v>
      </c>
      <c r="F203" s="24"/>
      <c r="G203" s="8">
        <f t="shared" si="16"/>
        <v>0.30216808070356954</v>
      </c>
      <c r="H203" s="7">
        <f t="shared" si="17"/>
        <v>8.2611680807035697</v>
      </c>
    </row>
    <row r="204" spans="1:8" x14ac:dyDescent="0.25">
      <c r="A204" s="4" t="s">
        <v>21</v>
      </c>
      <c r="B204" s="28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5"/>
        <v>7.73</v>
      </c>
      <c r="F204" s="24"/>
      <c r="G204" s="8">
        <f t="shared" si="16"/>
        <v>0.29423067770305228</v>
      </c>
      <c r="H204" s="7">
        <f t="shared" si="17"/>
        <v>8.0242306777030521</v>
      </c>
    </row>
    <row r="205" spans="1:8" x14ac:dyDescent="0.25">
      <c r="A205" s="4" t="s">
        <v>22</v>
      </c>
      <c r="B205" s="28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5"/>
        <v>7.7809999999999997</v>
      </c>
      <c r="F205" s="24"/>
      <c r="G205" s="8">
        <f t="shared" si="16"/>
        <v>0.29599839627521984</v>
      </c>
      <c r="H205" s="7">
        <f t="shared" si="17"/>
        <v>8.0769983962752203</v>
      </c>
    </row>
    <row r="206" spans="1:8" x14ac:dyDescent="0.25">
      <c r="A206" s="4" t="s">
        <v>23</v>
      </c>
      <c r="B206" s="28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5"/>
        <v>8.0210000000000008</v>
      </c>
      <c r="F206" s="24"/>
      <c r="G206" s="8">
        <f t="shared" si="16"/>
        <v>0.30431707190894985</v>
      </c>
      <c r="H206" s="7">
        <f t="shared" si="17"/>
        <v>8.32531707190895</v>
      </c>
    </row>
    <row r="207" spans="1:8" x14ac:dyDescent="0.25">
      <c r="A207" s="4" t="s">
        <v>24</v>
      </c>
      <c r="B207" s="28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5"/>
        <v>8.1020000000000003</v>
      </c>
      <c r="F207" s="24"/>
      <c r="G207" s="8">
        <f t="shared" si="16"/>
        <v>0.30712462493533366</v>
      </c>
      <c r="H207" s="7">
        <f t="shared" si="17"/>
        <v>8.409124624935334</v>
      </c>
    </row>
    <row r="208" spans="1:8" x14ac:dyDescent="0.25">
      <c r="A208" s="4" t="s">
        <v>13</v>
      </c>
      <c r="B208" s="28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5"/>
        <v>8.0779999999999994</v>
      </c>
      <c r="F208" s="24"/>
      <c r="G208" s="8">
        <f t="shared" si="16"/>
        <v>0.30629275737196066</v>
      </c>
      <c r="H208" s="7">
        <f t="shared" si="17"/>
        <v>8.3842927573719592</v>
      </c>
    </row>
    <row r="209" spans="1:8" x14ac:dyDescent="0.25">
      <c r="A209" s="4" t="s">
        <v>14</v>
      </c>
      <c r="B209" s="28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5"/>
        <v>7.9290000000000003</v>
      </c>
      <c r="F209" s="24"/>
      <c r="G209" s="8">
        <f t="shared" si="16"/>
        <v>0.30112824624935336</v>
      </c>
      <c r="H209" s="7">
        <f t="shared" si="17"/>
        <v>8.2301282462493539</v>
      </c>
    </row>
    <row r="210" spans="1:8" x14ac:dyDescent="0.25">
      <c r="A210" s="4" t="s">
        <v>15</v>
      </c>
      <c r="B210" s="28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5"/>
        <v>7.6219999999999999</v>
      </c>
      <c r="F210" s="24"/>
      <c r="G210" s="8">
        <f t="shared" si="16"/>
        <v>0.2904872736678738</v>
      </c>
      <c r="H210" s="7">
        <f t="shared" si="17"/>
        <v>7.9124872736678737</v>
      </c>
    </row>
    <row r="211" spans="1:8" x14ac:dyDescent="0.25">
      <c r="A211" s="4" t="s">
        <v>16</v>
      </c>
      <c r="B211" s="28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5"/>
        <v>7.6959999999999997</v>
      </c>
      <c r="F211" s="24"/>
      <c r="G211" s="8">
        <f t="shared" si="16"/>
        <v>0.29305219865494048</v>
      </c>
      <c r="H211" s="7">
        <f t="shared" si="17"/>
        <v>7.9890521986549405</v>
      </c>
    </row>
    <row r="212" spans="1:8" x14ac:dyDescent="0.25">
      <c r="A212" s="4" t="s">
        <v>17</v>
      </c>
      <c r="B212" s="28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5"/>
        <v>7.7990000000000004</v>
      </c>
      <c r="F212" s="24"/>
      <c r="G212" s="8">
        <f t="shared" si="16"/>
        <v>0.29662229694774961</v>
      </c>
      <c r="H212" s="7">
        <f t="shared" si="17"/>
        <v>8.0956222969477505</v>
      </c>
    </row>
    <row r="213" spans="1:8" x14ac:dyDescent="0.25">
      <c r="A213" s="4" t="s">
        <v>18</v>
      </c>
      <c r="B213" s="28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5"/>
        <v>8.0649999999999995</v>
      </c>
      <c r="F213" s="24"/>
      <c r="G213" s="8">
        <f t="shared" si="16"/>
        <v>0.30584216244180029</v>
      </c>
      <c r="H213" s="7">
        <f t="shared" si="17"/>
        <v>8.3708421624418001</v>
      </c>
    </row>
    <row r="214" spans="1:8" x14ac:dyDescent="0.25">
      <c r="A214" s="4" t="s">
        <v>19</v>
      </c>
      <c r="B214" s="28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5"/>
        <v>8.1370000000000005</v>
      </c>
      <c r="F214" s="24"/>
      <c r="G214" s="8">
        <f t="shared" si="16"/>
        <v>0.30833776513191935</v>
      </c>
      <c r="H214" s="7">
        <f t="shared" si="17"/>
        <v>8.445337765131919</v>
      </c>
    </row>
    <row r="215" spans="1:8" x14ac:dyDescent="0.25">
      <c r="A215" s="4" t="s">
        <v>20</v>
      </c>
      <c r="B215" s="28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5"/>
        <v>8.0370000000000008</v>
      </c>
      <c r="F215" s="24"/>
      <c r="G215" s="8">
        <f t="shared" si="16"/>
        <v>0.30487165028453184</v>
      </c>
      <c r="H215" s="7">
        <f t="shared" si="17"/>
        <v>8.3418716502845331</v>
      </c>
    </row>
    <row r="216" spans="1:8" x14ac:dyDescent="0.25">
      <c r="A216" s="4" t="s">
        <v>21</v>
      </c>
      <c r="B216" s="28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5"/>
        <v>7.9710000000000001</v>
      </c>
      <c r="F216" s="24"/>
      <c r="G216" s="8">
        <f t="shared" si="16"/>
        <v>0.30258401448525607</v>
      </c>
      <c r="H216" s="7">
        <f t="shared" si="17"/>
        <v>8.2735840144852553</v>
      </c>
    </row>
    <row r="217" spans="1:8" x14ac:dyDescent="0.25">
      <c r="A217" s="4" t="s">
        <v>22</v>
      </c>
      <c r="B217" s="28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5"/>
        <v>8.0530000000000008</v>
      </c>
      <c r="F217" s="24"/>
      <c r="G217" s="8">
        <f t="shared" si="16"/>
        <v>0.30542622866011382</v>
      </c>
      <c r="H217" s="7">
        <f t="shared" si="17"/>
        <v>8.3584262286601145</v>
      </c>
    </row>
    <row r="218" spans="1:8" x14ac:dyDescent="0.25">
      <c r="A218" s="4" t="s">
        <v>23</v>
      </c>
      <c r="B218" s="28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5"/>
        <v>8.4320000000000004</v>
      </c>
      <c r="F218" s="24"/>
      <c r="G218" s="8">
        <f t="shared" si="16"/>
        <v>0.31856280393171238</v>
      </c>
      <c r="H218" s="7">
        <f t="shared" si="17"/>
        <v>8.7505628039317127</v>
      </c>
    </row>
    <row r="219" spans="1:8" x14ac:dyDescent="0.25">
      <c r="A219" s="4" t="s">
        <v>24</v>
      </c>
      <c r="B219" s="28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5"/>
        <v>8.6310000000000002</v>
      </c>
      <c r="F219" s="24"/>
      <c r="G219" s="8">
        <f t="shared" si="16"/>
        <v>0.32546037247801346</v>
      </c>
      <c r="H219" s="7">
        <f t="shared" si="17"/>
        <v>8.9564603724780145</v>
      </c>
    </row>
    <row r="220" spans="1:8" x14ac:dyDescent="0.25">
      <c r="A220" s="4" t="s">
        <v>13</v>
      </c>
      <c r="B220" s="28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5"/>
        <v>8.6609999999999996</v>
      </c>
      <c r="F220" s="24"/>
      <c r="G220" s="8">
        <f t="shared" si="16"/>
        <v>0.3265002069322297</v>
      </c>
      <c r="H220" s="7">
        <f t="shared" si="17"/>
        <v>8.9875002069322285</v>
      </c>
    </row>
    <row r="221" spans="1:8" x14ac:dyDescent="0.25">
      <c r="A221" s="4" t="s">
        <v>14</v>
      </c>
      <c r="B221" s="28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5"/>
        <v>8.4770000000000003</v>
      </c>
      <c r="F221" s="24"/>
      <c r="G221" s="8">
        <f t="shared" si="16"/>
        <v>0.32012255561303676</v>
      </c>
      <c r="H221" s="7">
        <f t="shared" si="17"/>
        <v>8.7971225556130364</v>
      </c>
    </row>
    <row r="222" spans="1:8" x14ac:dyDescent="0.25">
      <c r="A222" s="4" t="s">
        <v>15</v>
      </c>
      <c r="B222" s="28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5"/>
        <v>8.2289999999999992</v>
      </c>
      <c r="F222" s="24"/>
      <c r="G222" s="8">
        <f t="shared" si="16"/>
        <v>0.31152659079151573</v>
      </c>
      <c r="H222" s="7">
        <f t="shared" si="17"/>
        <v>8.5405265907915151</v>
      </c>
    </row>
    <row r="223" spans="1:8" x14ac:dyDescent="0.25">
      <c r="A223" s="4" t="s">
        <v>16</v>
      </c>
      <c r="B223" s="28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5"/>
        <v>8.3140000000000001</v>
      </c>
      <c r="F223" s="24"/>
      <c r="G223" s="8">
        <f t="shared" si="16"/>
        <v>0.31447278841179516</v>
      </c>
      <c r="H223" s="7">
        <f t="shared" si="17"/>
        <v>8.6284727884117949</v>
      </c>
    </row>
    <row r="224" spans="1:8" x14ac:dyDescent="0.25">
      <c r="A224" s="4" t="s">
        <v>17</v>
      </c>
      <c r="B224" s="28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5"/>
        <v>8.452</v>
      </c>
      <c r="F224" s="24"/>
      <c r="G224" s="8">
        <f t="shared" si="16"/>
        <v>0.31925602690118982</v>
      </c>
      <c r="H224" s="7">
        <f t="shared" si="17"/>
        <v>8.7712560269011899</v>
      </c>
    </row>
    <row r="225" spans="1:8" x14ac:dyDescent="0.25">
      <c r="A225" s="4" t="s">
        <v>18</v>
      </c>
      <c r="B225" s="28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5"/>
        <v>8.8460000000000001</v>
      </c>
      <c r="F225" s="24"/>
      <c r="G225" s="8">
        <f t="shared" si="16"/>
        <v>0.33291251939989658</v>
      </c>
      <c r="H225" s="7">
        <f t="shared" si="17"/>
        <v>9.1789125193998959</v>
      </c>
    </row>
    <row r="226" spans="1:8" x14ac:dyDescent="0.25">
      <c r="A226" s="4" t="s">
        <v>19</v>
      </c>
      <c r="B226" s="28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5"/>
        <v>8.9039999999999999</v>
      </c>
      <c r="F226" s="24"/>
      <c r="G226" s="8">
        <f t="shared" si="16"/>
        <v>0.33492286601138127</v>
      </c>
      <c r="H226" s="7">
        <f t="shared" si="17"/>
        <v>9.2389228660113805</v>
      </c>
    </row>
    <row r="227" spans="1:8" x14ac:dyDescent="0.25">
      <c r="A227" s="4" t="s">
        <v>20</v>
      </c>
      <c r="B227" s="28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5"/>
        <v>8.7319999999999993</v>
      </c>
      <c r="F227" s="24"/>
      <c r="G227" s="8">
        <f t="shared" si="16"/>
        <v>0.32896114847387475</v>
      </c>
      <c r="H227" s="7">
        <f t="shared" si="17"/>
        <v>9.0609611484738739</v>
      </c>
    </row>
    <row r="228" spans="1:8" x14ac:dyDescent="0.25">
      <c r="A228" s="4" t="s">
        <v>21</v>
      </c>
      <c r="B228" s="28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5"/>
        <v>8.6159999999999997</v>
      </c>
      <c r="F228" s="24"/>
      <c r="G228" s="8">
        <f t="shared" si="16"/>
        <v>0.32494045525090531</v>
      </c>
      <c r="H228" s="7">
        <f t="shared" si="17"/>
        <v>8.9409404552509049</v>
      </c>
    </row>
    <row r="229" spans="1:8" x14ac:dyDescent="0.25">
      <c r="A229" s="4" t="s">
        <v>22</v>
      </c>
      <c r="B229" s="28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5"/>
        <v>8.702</v>
      </c>
      <c r="F229" s="24"/>
      <c r="G229" s="8">
        <f t="shared" si="16"/>
        <v>0.32792131401965857</v>
      </c>
      <c r="H229" s="7">
        <f t="shared" si="17"/>
        <v>9.0299213140196581</v>
      </c>
    </row>
    <row r="230" spans="1:8" x14ac:dyDescent="0.25">
      <c r="A230" s="4" t="s">
        <v>23</v>
      </c>
      <c r="B230" s="28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5"/>
        <v>9.0890000000000004</v>
      </c>
      <c r="F230" s="24"/>
      <c r="G230" s="8">
        <f t="shared" si="16"/>
        <v>0.34133517847904815</v>
      </c>
      <c r="H230" s="7">
        <f t="shared" si="17"/>
        <v>9.4303351784790479</v>
      </c>
    </row>
    <row r="231" spans="1:8" x14ac:dyDescent="0.25">
      <c r="A231" s="4" t="s">
        <v>24</v>
      </c>
      <c r="B231" s="28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5"/>
        <v>9.2859999999999996</v>
      </c>
      <c r="F231" s="24"/>
      <c r="G231" s="8">
        <f t="shared" si="16"/>
        <v>0.34816342472840139</v>
      </c>
      <c r="H231" s="7">
        <f t="shared" si="17"/>
        <v>9.6341634247284009</v>
      </c>
    </row>
    <row r="232" spans="1:8" x14ac:dyDescent="0.25">
      <c r="A232" s="4" t="s">
        <v>13</v>
      </c>
      <c r="B232" s="28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5"/>
        <v>9.3190000000000008</v>
      </c>
      <c r="F232" s="24"/>
      <c r="G232" s="8">
        <f t="shared" si="16"/>
        <v>0.34930724262803936</v>
      </c>
      <c r="H232" s="7">
        <f t="shared" si="17"/>
        <v>9.6683072426280408</v>
      </c>
    </row>
    <row r="233" spans="1:8" x14ac:dyDescent="0.25">
      <c r="A233" s="4" t="s">
        <v>14</v>
      </c>
      <c r="B233" s="28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5"/>
        <v>9.1150000000000002</v>
      </c>
      <c r="F233" s="24"/>
      <c r="G233" s="8">
        <f t="shared" si="16"/>
        <v>0.34223636833936888</v>
      </c>
      <c r="H233" s="7">
        <f t="shared" si="17"/>
        <v>9.4572363683393696</v>
      </c>
    </row>
    <row r="234" spans="1:8" x14ac:dyDescent="0.25">
      <c r="A234" s="4" t="s">
        <v>15</v>
      </c>
      <c r="B234" s="28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5"/>
        <v>8.8230000000000004</v>
      </c>
      <c r="F234" s="24"/>
      <c r="G234" s="8">
        <f t="shared" si="16"/>
        <v>0.33211531298499741</v>
      </c>
      <c r="H234" s="7">
        <f t="shared" si="17"/>
        <v>9.1551153129849983</v>
      </c>
    </row>
    <row r="235" spans="1:8" x14ac:dyDescent="0.25">
      <c r="A235" s="4" t="s">
        <v>16</v>
      </c>
      <c r="B235" s="28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5"/>
        <v>8.8930000000000007</v>
      </c>
      <c r="F235" s="24"/>
      <c r="G235" s="8">
        <f t="shared" si="16"/>
        <v>0.33454159337816869</v>
      </c>
      <c r="H235" s="7">
        <f t="shared" si="17"/>
        <v>9.2275415933781701</v>
      </c>
    </row>
    <row r="236" spans="1:8" x14ac:dyDescent="0.25">
      <c r="A236" s="4" t="s">
        <v>17</v>
      </c>
      <c r="B236" s="28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5"/>
        <v>9.0150000000000006</v>
      </c>
      <c r="F236" s="24"/>
      <c r="G236" s="8">
        <f t="shared" si="16"/>
        <v>0.33877025349198137</v>
      </c>
      <c r="H236" s="7">
        <f t="shared" si="17"/>
        <v>9.353770253491982</v>
      </c>
    </row>
    <row r="237" spans="1:8" x14ac:dyDescent="0.25">
      <c r="A237" s="4" t="s">
        <v>18</v>
      </c>
      <c r="B237" s="28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5"/>
        <v>9.3010000000000002</v>
      </c>
      <c r="F237" s="24"/>
      <c r="G237" s="8">
        <f t="shared" si="16"/>
        <v>0.3486833419555096</v>
      </c>
      <c r="H237" s="7">
        <f t="shared" si="17"/>
        <v>9.6496833419555106</v>
      </c>
    </row>
    <row r="238" spans="1:8" x14ac:dyDescent="0.25">
      <c r="A238" s="4" t="s">
        <v>19</v>
      </c>
      <c r="B238" s="28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5"/>
        <v>9.359</v>
      </c>
      <c r="F238" s="24"/>
      <c r="G238" s="8">
        <f t="shared" si="16"/>
        <v>0.35069368856699434</v>
      </c>
      <c r="H238" s="7">
        <f t="shared" si="17"/>
        <v>9.7096936885669951</v>
      </c>
    </row>
    <row r="239" spans="1:8" x14ac:dyDescent="0.25">
      <c r="A239" s="4" t="s">
        <v>20</v>
      </c>
      <c r="B239" s="28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5"/>
        <v>9.1110000000000007</v>
      </c>
      <c r="F239" s="24"/>
      <c r="G239" s="8">
        <f t="shared" si="16"/>
        <v>0.34209772374547337</v>
      </c>
      <c r="H239" s="7">
        <f t="shared" si="17"/>
        <v>9.4530977237454739</v>
      </c>
    </row>
    <row r="240" spans="1:8" x14ac:dyDescent="0.25">
      <c r="A240" s="4" t="s">
        <v>21</v>
      </c>
      <c r="B240" s="28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5"/>
        <v>8.98</v>
      </c>
      <c r="F240" s="24"/>
      <c r="G240" s="8">
        <f t="shared" si="16"/>
        <v>0.33755711329539578</v>
      </c>
      <c r="H240" s="7">
        <f t="shared" si="17"/>
        <v>9.3175571132953969</v>
      </c>
    </row>
    <row r="241" spans="1:8" x14ac:dyDescent="0.25">
      <c r="A241" s="4" t="s">
        <v>22</v>
      </c>
      <c r="B241" s="28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5"/>
        <v>9.1370000000000005</v>
      </c>
      <c r="F241" s="24"/>
      <c r="G241" s="8">
        <f t="shared" si="16"/>
        <v>0.34299891360579415</v>
      </c>
      <c r="H241" s="7">
        <f t="shared" si="17"/>
        <v>9.4799989136057938</v>
      </c>
    </row>
    <row r="242" spans="1:8" x14ac:dyDescent="0.25">
      <c r="A242" s="4" t="s">
        <v>23</v>
      </c>
      <c r="B242" s="28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5"/>
        <v>9.4879999999999995</v>
      </c>
      <c r="F242" s="24"/>
      <c r="G242" s="8">
        <f t="shared" si="16"/>
        <v>0.35516497672012415</v>
      </c>
      <c r="H242" s="7">
        <f t="shared" si="17"/>
        <v>9.8431649767201232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ref="E243:E306" si="18">ROUND(C243+D243,3)</f>
        <v>9.5239999999999991</v>
      </c>
      <c r="F243" s="24"/>
      <c r="G243" s="8">
        <f t="shared" ref="G243:G306" si="19">(E243/$L$6)*$L$5+($L$7*$L$8^(B243-$L$4))</f>
        <v>0.35641277806518362</v>
      </c>
      <c r="H243" s="7">
        <f t="shared" ref="H243:H306" si="20">+E243+G243</f>
        <v>9.8804127780651836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8"/>
        <v>9.5640000000000001</v>
      </c>
      <c r="F244" s="24"/>
      <c r="G244" s="8">
        <f t="shared" si="19"/>
        <v>0.35779922400413866</v>
      </c>
      <c r="H244" s="7">
        <f t="shared" si="20"/>
        <v>9.9217992240041379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8"/>
        <v>9.2690000000000001</v>
      </c>
      <c r="F245" s="24"/>
      <c r="G245" s="8">
        <f t="shared" si="19"/>
        <v>0.34757418520434558</v>
      </c>
      <c r="H245" s="7">
        <f t="shared" si="20"/>
        <v>9.616574185204346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8"/>
        <v>8.6850000000000005</v>
      </c>
      <c r="F246" s="24"/>
      <c r="G246" s="8">
        <f t="shared" si="19"/>
        <v>0.3273320744956027</v>
      </c>
      <c r="H246" s="7">
        <f t="shared" si="20"/>
        <v>9.0123320744956033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si="18"/>
        <v>8.7460000000000004</v>
      </c>
      <c r="F247" s="24"/>
      <c r="G247" s="8">
        <f t="shared" si="19"/>
        <v>0.32944640455250906</v>
      </c>
      <c r="H247" s="7">
        <f t="shared" si="20"/>
        <v>9.0754464045525101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8"/>
        <v>8.8650000000000002</v>
      </c>
      <c r="F248" s="24"/>
      <c r="G248" s="8">
        <f t="shared" si="19"/>
        <v>0.33357108122090018</v>
      </c>
      <c r="H248" s="7">
        <f t="shared" si="20"/>
        <v>9.1985710812208996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8"/>
        <v>8.9670000000000005</v>
      </c>
      <c r="F249" s="24"/>
      <c r="G249" s="8">
        <f t="shared" si="19"/>
        <v>0.33710651836523536</v>
      </c>
      <c r="H249" s="7">
        <f t="shared" si="20"/>
        <v>9.3041065183652361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8"/>
        <v>9.7490000000000006</v>
      </c>
      <c r="F250" s="24"/>
      <c r="G250" s="8">
        <f t="shared" si="19"/>
        <v>0.36421153647180554</v>
      </c>
      <c r="H250" s="7">
        <f t="shared" si="20"/>
        <v>10.113211536471805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8"/>
        <v>9.6489999999999991</v>
      </c>
      <c r="F251" s="24"/>
      <c r="G251" s="8">
        <f t="shared" si="19"/>
        <v>0.36074542162441797</v>
      </c>
      <c r="H251" s="7">
        <f t="shared" si="20"/>
        <v>10.009745421624418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8"/>
        <v>9.2870000000000008</v>
      </c>
      <c r="F252" s="24"/>
      <c r="G252" s="8">
        <f t="shared" si="19"/>
        <v>0.34819808587687534</v>
      </c>
      <c r="H252" s="7">
        <f t="shared" si="20"/>
        <v>9.6351980858768762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8"/>
        <v>9.3729999999999993</v>
      </c>
      <c r="F253" s="24"/>
      <c r="G253" s="8">
        <f t="shared" si="19"/>
        <v>0.35117894464562849</v>
      </c>
      <c r="H253" s="7">
        <f t="shared" si="20"/>
        <v>9.7241789446456277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8"/>
        <v>9.6829999999999998</v>
      </c>
      <c r="F254" s="24"/>
      <c r="G254" s="8">
        <f t="shared" si="19"/>
        <v>0.36192390067252977</v>
      </c>
      <c r="H254" s="7">
        <f t="shared" si="20"/>
        <v>10.044923900672529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8"/>
        <v>9.92</v>
      </c>
      <c r="F255" s="24"/>
      <c r="G255" s="8">
        <f t="shared" si="19"/>
        <v>0.37013859286083806</v>
      </c>
      <c r="H255" s="7">
        <f t="shared" si="20"/>
        <v>10.290138592860838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8"/>
        <v>9.9350000000000005</v>
      </c>
      <c r="F256" s="24"/>
      <c r="G256" s="8">
        <f t="shared" si="19"/>
        <v>0.37065851008794626</v>
      </c>
      <c r="H256" s="7">
        <f t="shared" si="20"/>
        <v>10.305658510087946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8"/>
        <v>9.7469999999999999</v>
      </c>
      <c r="F257" s="24"/>
      <c r="G257" s="8">
        <f t="shared" si="19"/>
        <v>0.36414221417485776</v>
      </c>
      <c r="H257" s="7">
        <f t="shared" si="20"/>
        <v>10.111142214174858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8"/>
        <v>9.4049999999999994</v>
      </c>
      <c r="F258" s="24"/>
      <c r="G258" s="8">
        <f t="shared" si="19"/>
        <v>0.35228810139679251</v>
      </c>
      <c r="H258" s="7">
        <f t="shared" si="20"/>
        <v>9.7572881013967923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8"/>
        <v>9.5039999999999996</v>
      </c>
      <c r="F259" s="24"/>
      <c r="G259" s="8">
        <f t="shared" si="19"/>
        <v>0.35571955509570613</v>
      </c>
      <c r="H259" s="7">
        <f t="shared" si="20"/>
        <v>9.8597195550957064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8"/>
        <v>9.6340000000000003</v>
      </c>
      <c r="F260" s="24"/>
      <c r="G260" s="8">
        <f t="shared" si="19"/>
        <v>0.36022550439730994</v>
      </c>
      <c r="H260" s="7">
        <f t="shared" si="20"/>
        <v>9.9942255043973098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8"/>
        <v>10.02</v>
      </c>
      <c r="F261" s="24"/>
      <c r="G261" s="8">
        <f t="shared" si="19"/>
        <v>0.37360470770822557</v>
      </c>
      <c r="H261" s="7">
        <f t="shared" si="20"/>
        <v>10.393604707708224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8"/>
        <v>10.09</v>
      </c>
      <c r="F262" s="24"/>
      <c r="G262" s="8">
        <f t="shared" si="19"/>
        <v>0.37603098810139679</v>
      </c>
      <c r="H262" s="7">
        <f t="shared" si="20"/>
        <v>10.466030988101396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8"/>
        <v>10.013999999999999</v>
      </c>
      <c r="F263" s="24"/>
      <c r="G263" s="8">
        <f t="shared" si="19"/>
        <v>0.37339674081738228</v>
      </c>
      <c r="H263" s="7">
        <f t="shared" si="20"/>
        <v>10.387396740817382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8"/>
        <v>9.7799999999999994</v>
      </c>
      <c r="F264" s="24"/>
      <c r="G264" s="8">
        <f t="shared" si="19"/>
        <v>0.36528603207449561</v>
      </c>
      <c r="H264" s="7">
        <f t="shared" si="20"/>
        <v>10.145286032074495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8"/>
        <v>9.8659999999999997</v>
      </c>
      <c r="F265" s="24"/>
      <c r="G265" s="8">
        <f t="shared" si="19"/>
        <v>0.36826689084324887</v>
      </c>
      <c r="H265" s="7">
        <f t="shared" si="20"/>
        <v>10.234266890843248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8"/>
        <v>10.243</v>
      </c>
      <c r="F266" s="24"/>
      <c r="G266" s="8">
        <f t="shared" si="19"/>
        <v>0.38133414381789965</v>
      </c>
      <c r="H266" s="7">
        <f t="shared" si="20"/>
        <v>10.624334143817901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8"/>
        <v>10.414999999999999</v>
      </c>
      <c r="F267" s="24"/>
      <c r="G267" s="8">
        <f t="shared" si="19"/>
        <v>0.38729586135540606</v>
      </c>
      <c r="H267" s="7">
        <f t="shared" si="20"/>
        <v>10.802295861355406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8"/>
        <v>10.425000000000001</v>
      </c>
      <c r="F268" s="24"/>
      <c r="G268" s="8">
        <f t="shared" si="19"/>
        <v>0.38764247284014486</v>
      </c>
      <c r="H268" s="7">
        <f t="shared" si="20"/>
        <v>10.812642472840146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8"/>
        <v>10.159000000000001</v>
      </c>
      <c r="F269" s="24"/>
      <c r="G269" s="8">
        <f t="shared" si="19"/>
        <v>0.37842260734609418</v>
      </c>
      <c r="H269" s="7">
        <f t="shared" si="20"/>
        <v>10.537422607346095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8"/>
        <v>9.8010000000000002</v>
      </c>
      <c r="F270" s="24"/>
      <c r="G270" s="8">
        <f t="shared" si="19"/>
        <v>0.36601391619244694</v>
      </c>
      <c r="H270" s="7">
        <f t="shared" si="20"/>
        <v>10.167013916192447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8"/>
        <v>9.8740000000000006</v>
      </c>
      <c r="F271" s="24"/>
      <c r="G271" s="8">
        <f t="shared" si="19"/>
        <v>0.36854418003103984</v>
      </c>
      <c r="H271" s="7">
        <f t="shared" si="20"/>
        <v>10.24254418003104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8"/>
        <v>10.041</v>
      </c>
      <c r="F272" s="24"/>
      <c r="G272" s="8">
        <f t="shared" si="19"/>
        <v>0.37433259182617695</v>
      </c>
      <c r="H272" s="7">
        <f t="shared" si="20"/>
        <v>10.415332591826177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8"/>
        <v>10.519</v>
      </c>
      <c r="F273" s="24"/>
      <c r="G273" s="8">
        <f t="shared" si="19"/>
        <v>0.39090062079668908</v>
      </c>
      <c r="H273" s="7">
        <f t="shared" si="20"/>
        <v>10.909900620796689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8"/>
        <v>10.571999999999999</v>
      </c>
      <c r="F274" s="24"/>
      <c r="G274" s="8">
        <f t="shared" si="19"/>
        <v>0.39273766166580443</v>
      </c>
      <c r="H274" s="7">
        <f t="shared" si="20"/>
        <v>10.964737661665804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8"/>
        <v>10.534000000000001</v>
      </c>
      <c r="F275" s="24"/>
      <c r="G275" s="8">
        <f t="shared" si="19"/>
        <v>0.39142053802379723</v>
      </c>
      <c r="H275" s="7">
        <f t="shared" si="20"/>
        <v>10.925420538023799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8"/>
        <v>10.137</v>
      </c>
      <c r="F276" s="24"/>
      <c r="G276" s="8">
        <f t="shared" si="19"/>
        <v>0.37766006207966896</v>
      </c>
      <c r="H276" s="7">
        <f t="shared" si="20"/>
        <v>10.514660062079669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8"/>
        <v>10.337999999999999</v>
      </c>
      <c r="F277" s="24"/>
      <c r="G277" s="8">
        <f t="shared" si="19"/>
        <v>0.38462695292291771</v>
      </c>
      <c r="H277" s="7">
        <f t="shared" si="20"/>
        <v>10.722626952922917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8"/>
        <v>10.678000000000001</v>
      </c>
      <c r="F278" s="24"/>
      <c r="G278" s="8">
        <f t="shared" si="19"/>
        <v>0.39641174340403523</v>
      </c>
      <c r="H278" s="7">
        <f t="shared" si="20"/>
        <v>11.074411743404037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8"/>
        <v>10.807</v>
      </c>
      <c r="F279" s="24"/>
      <c r="G279" s="8">
        <f t="shared" si="19"/>
        <v>0.40088303155716504</v>
      </c>
      <c r="H279" s="7">
        <f t="shared" si="20"/>
        <v>11.207883031557165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8"/>
        <v>10.82</v>
      </c>
      <c r="F280" s="24"/>
      <c r="G280" s="8">
        <f t="shared" si="19"/>
        <v>0.4013336264873254</v>
      </c>
      <c r="H280" s="7">
        <f t="shared" si="20"/>
        <v>11.221333626487326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8"/>
        <v>10.537000000000001</v>
      </c>
      <c r="F281" s="24"/>
      <c r="G281" s="8">
        <f t="shared" si="19"/>
        <v>0.3915245214692189</v>
      </c>
      <c r="H281" s="7">
        <f t="shared" si="20"/>
        <v>10.928524521469219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8"/>
        <v>10.255000000000001</v>
      </c>
      <c r="F282" s="24"/>
      <c r="G282" s="8">
        <f t="shared" si="19"/>
        <v>0.38175007759958618</v>
      </c>
      <c r="H282" s="7">
        <f t="shared" si="20"/>
        <v>10.636750077599586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8"/>
        <v>10.336</v>
      </c>
      <c r="F283" s="24"/>
      <c r="G283" s="8">
        <f t="shared" si="19"/>
        <v>0.38455763062596998</v>
      </c>
      <c r="H283" s="7">
        <f t="shared" si="20"/>
        <v>10.72055763062597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8"/>
        <v>10.507</v>
      </c>
      <c r="F284" s="24"/>
      <c r="G284" s="8">
        <f t="shared" si="19"/>
        <v>0.39048468701500261</v>
      </c>
      <c r="H284" s="7">
        <f t="shared" si="20"/>
        <v>10.897484687015002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8"/>
        <v>11.07</v>
      </c>
      <c r="F285" s="24"/>
      <c r="G285" s="8">
        <f t="shared" si="19"/>
        <v>0.40999891360579416</v>
      </c>
      <c r="H285" s="7">
        <f t="shared" si="20"/>
        <v>11.479998913605794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8"/>
        <v>11.141999999999999</v>
      </c>
      <c r="F286" s="24"/>
      <c r="G286" s="8">
        <f t="shared" si="19"/>
        <v>0.41249451629591305</v>
      </c>
      <c r="H286" s="7">
        <f t="shared" si="20"/>
        <v>11.554494516295913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8"/>
        <v>11.055</v>
      </c>
      <c r="F287" s="24"/>
      <c r="G287" s="8">
        <f t="shared" si="19"/>
        <v>0.40947899637868596</v>
      </c>
      <c r="H287" s="7">
        <f t="shared" si="20"/>
        <v>11.464478996378686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8"/>
        <v>10.64</v>
      </c>
      <c r="F288" s="24"/>
      <c r="G288" s="8">
        <f t="shared" si="19"/>
        <v>0.39509461976202798</v>
      </c>
      <c r="H288" s="7">
        <f t="shared" si="20"/>
        <v>11.035094619762029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8"/>
        <v>10.693</v>
      </c>
      <c r="F289" s="24"/>
      <c r="G289" s="8">
        <f t="shared" si="19"/>
        <v>0.39693166063114327</v>
      </c>
      <c r="H289" s="7">
        <f t="shared" si="20"/>
        <v>11.089931660631143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8"/>
        <v>11.055</v>
      </c>
      <c r="F290" s="24"/>
      <c r="G290" s="8">
        <f t="shared" si="19"/>
        <v>0.40947899637868596</v>
      </c>
      <c r="H290" s="7">
        <f t="shared" si="20"/>
        <v>11.464478996378686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8"/>
        <v>11.26</v>
      </c>
      <c r="F291" s="24"/>
      <c r="G291" s="8">
        <f t="shared" si="19"/>
        <v>0.41658453181583033</v>
      </c>
      <c r="H291" s="7">
        <f t="shared" si="20"/>
        <v>11.676584531815831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8"/>
        <v>11.249000000000001</v>
      </c>
      <c r="F292" s="24"/>
      <c r="G292" s="8">
        <f t="shared" si="19"/>
        <v>0.41620325918261769</v>
      </c>
      <c r="H292" s="7">
        <f t="shared" si="20"/>
        <v>11.665203259182618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8"/>
        <v>11.007</v>
      </c>
      <c r="F293" s="24"/>
      <c r="G293" s="8">
        <f t="shared" si="19"/>
        <v>0.40781526125193995</v>
      </c>
      <c r="H293" s="7">
        <f t="shared" si="20"/>
        <v>11.41481526125194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8"/>
        <v>10.62</v>
      </c>
      <c r="F294" s="24"/>
      <c r="G294" s="8">
        <f t="shared" si="19"/>
        <v>0.39440139679255043</v>
      </c>
      <c r="H294" s="7">
        <f t="shared" si="20"/>
        <v>11.01440139679255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8"/>
        <v>10.707000000000001</v>
      </c>
      <c r="F295" s="24"/>
      <c r="G295" s="8">
        <f t="shared" si="19"/>
        <v>0.39741691670977758</v>
      </c>
      <c r="H295" s="7">
        <f t="shared" si="20"/>
        <v>11.104416916709779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8"/>
        <v>10.843</v>
      </c>
      <c r="F296" s="24"/>
      <c r="G296" s="8">
        <f t="shared" si="19"/>
        <v>0.40213083290222451</v>
      </c>
      <c r="H296" s="7">
        <f t="shared" si="20"/>
        <v>11.245130832902225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8"/>
        <v>11.426</v>
      </c>
      <c r="F297" s="24"/>
      <c r="G297" s="8">
        <f t="shared" si="19"/>
        <v>0.42233828246249355</v>
      </c>
      <c r="H297" s="7">
        <f t="shared" si="20"/>
        <v>11.848338282462494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8"/>
        <v>11.484999999999999</v>
      </c>
      <c r="F298" s="24"/>
      <c r="G298" s="8">
        <f t="shared" si="19"/>
        <v>0.42438329022245214</v>
      </c>
      <c r="H298" s="7">
        <f t="shared" si="20"/>
        <v>11.909383290222452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8"/>
        <v>11.456</v>
      </c>
      <c r="F299" s="24"/>
      <c r="G299" s="8">
        <f t="shared" si="19"/>
        <v>0.42337811691670979</v>
      </c>
      <c r="H299" s="7">
        <f t="shared" si="20"/>
        <v>11.87937811691671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8"/>
        <v>11.018000000000001</v>
      </c>
      <c r="F300" s="24"/>
      <c r="G300" s="8">
        <f t="shared" si="19"/>
        <v>0.40819653388515265</v>
      </c>
      <c r="H300" s="7">
        <f t="shared" si="20"/>
        <v>11.426196533885154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8"/>
        <v>11.103</v>
      </c>
      <c r="F301" s="24"/>
      <c r="G301" s="8">
        <f t="shared" si="19"/>
        <v>0.41114273150543196</v>
      </c>
      <c r="H301" s="7">
        <f t="shared" si="20"/>
        <v>11.514142731505432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8"/>
        <v>11.491</v>
      </c>
      <c r="F302" s="24"/>
      <c r="G302" s="8">
        <f t="shared" si="19"/>
        <v>0.42459125711329537</v>
      </c>
      <c r="H302" s="7">
        <f t="shared" si="20"/>
        <v>11.915591257113295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8"/>
        <v>11.311</v>
      </c>
      <c r="F303" s="24"/>
      <c r="G303" s="8">
        <f t="shared" si="19"/>
        <v>0.41835225038799795</v>
      </c>
      <c r="H303" s="7">
        <f t="shared" si="20"/>
        <v>11.729352250387997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8"/>
        <v>11.32</v>
      </c>
      <c r="F304" s="24"/>
      <c r="G304" s="8">
        <f t="shared" si="19"/>
        <v>0.4186642007242628</v>
      </c>
      <c r="H304" s="7">
        <f t="shared" si="20"/>
        <v>11.738664200724264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8"/>
        <v>11.05</v>
      </c>
      <c r="F305" s="24"/>
      <c r="G305" s="8">
        <f t="shared" si="19"/>
        <v>0.40930569063631667</v>
      </c>
      <c r="H305" s="7">
        <f t="shared" si="20"/>
        <v>11.459305690636317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8"/>
        <v>10.853</v>
      </c>
      <c r="F306" s="24"/>
      <c r="G306" s="8">
        <f t="shared" si="19"/>
        <v>0.40247744438696326</v>
      </c>
      <c r="H306" s="7">
        <f t="shared" si="20"/>
        <v>11.255477444386964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ref="E307:E370" si="21">ROUND(C307+D307,3)</f>
        <v>10.926</v>
      </c>
      <c r="F307" s="24"/>
      <c r="G307" s="8">
        <f t="shared" ref="G307:G370" si="22">(E307/$L$6)*$L$5+($L$7*$L$8^(B307-$L$4))</f>
        <v>0.4050077082255561</v>
      </c>
      <c r="H307" s="7">
        <f t="shared" ref="H307:H370" si="23">+E307+G307</f>
        <v>11.331007708225556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21"/>
        <v>11.057</v>
      </c>
      <c r="F308" s="24"/>
      <c r="G308" s="8">
        <f t="shared" si="22"/>
        <v>0.40954831867563374</v>
      </c>
      <c r="H308" s="7">
        <f t="shared" si="23"/>
        <v>11.466548318675635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21"/>
        <v>11.615</v>
      </c>
      <c r="F309" s="24"/>
      <c r="G309" s="8">
        <f t="shared" si="22"/>
        <v>0.42888923952405583</v>
      </c>
      <c r="H309" s="7">
        <f t="shared" si="23"/>
        <v>12.043889239524056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21"/>
        <v>11.686999999999999</v>
      </c>
      <c r="F310" s="24"/>
      <c r="G310" s="8">
        <f t="shared" si="22"/>
        <v>0.43138484221417484</v>
      </c>
      <c r="H310" s="7">
        <f t="shared" si="23"/>
        <v>12.118384842214175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si="21"/>
        <v>11.584</v>
      </c>
      <c r="F311" s="24"/>
      <c r="G311" s="8">
        <f t="shared" si="22"/>
        <v>0.42781474392136576</v>
      </c>
      <c r="H311" s="7">
        <f t="shared" si="23"/>
        <v>12.011814743921365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21"/>
        <v>11.257999999999999</v>
      </c>
      <c r="F312" s="24"/>
      <c r="G312" s="8">
        <f t="shared" si="22"/>
        <v>0.41651520951888255</v>
      </c>
      <c r="H312" s="7">
        <f t="shared" si="23"/>
        <v>11.674515209518882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21"/>
        <v>11.446999999999999</v>
      </c>
      <c r="F313" s="24"/>
      <c r="G313" s="8">
        <f t="shared" si="22"/>
        <v>0.42306616658044488</v>
      </c>
      <c r="H313" s="7">
        <f t="shared" si="23"/>
        <v>11.870066166580443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21"/>
        <v>11.839</v>
      </c>
      <c r="F314" s="24"/>
      <c r="G314" s="8">
        <f t="shared" si="22"/>
        <v>0.4366533367822038</v>
      </c>
      <c r="H314" s="7">
        <f t="shared" si="23"/>
        <v>12.275653336782204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21"/>
        <v>11.91</v>
      </c>
      <c r="F315" s="24"/>
      <c r="G315" s="8">
        <f t="shared" si="22"/>
        <v>0.43911427832384892</v>
      </c>
      <c r="H315" s="7">
        <f t="shared" si="23"/>
        <v>12.349114278323849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21"/>
        <v>11.928000000000001</v>
      </c>
      <c r="F316" s="24"/>
      <c r="G316" s="8">
        <f t="shared" si="22"/>
        <v>0.43973817899637868</v>
      </c>
      <c r="H316" s="7">
        <f t="shared" si="23"/>
        <v>12.36773817899638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21"/>
        <v>11.714</v>
      </c>
      <c r="F317" s="24"/>
      <c r="G317" s="8">
        <f t="shared" si="22"/>
        <v>0.43232069322296945</v>
      </c>
      <c r="H317" s="7">
        <f t="shared" si="23"/>
        <v>12.14632069322297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21"/>
        <v>11.44</v>
      </c>
      <c r="F318" s="24"/>
      <c r="G318" s="8">
        <f t="shared" si="22"/>
        <v>0.42282353854112781</v>
      </c>
      <c r="H318" s="7">
        <f t="shared" si="23"/>
        <v>11.862823538541127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21"/>
        <v>11.516</v>
      </c>
      <c r="F319" s="24"/>
      <c r="G319" s="8">
        <f t="shared" si="22"/>
        <v>0.42545778582514227</v>
      </c>
      <c r="H319" s="7">
        <f t="shared" si="23"/>
        <v>11.941457785825142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21"/>
        <v>11.654</v>
      </c>
      <c r="F320" s="24"/>
      <c r="G320" s="8">
        <f t="shared" si="22"/>
        <v>0.43024102431453698</v>
      </c>
      <c r="H320" s="7">
        <f t="shared" si="23"/>
        <v>12.084241024314537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21"/>
        <v>12.234999999999999</v>
      </c>
      <c r="F321" s="24"/>
      <c r="G321" s="8">
        <f t="shared" si="22"/>
        <v>0.45037915157785824</v>
      </c>
      <c r="H321" s="7">
        <f t="shared" si="23"/>
        <v>12.685379151577857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21"/>
        <v>12.323</v>
      </c>
      <c r="F322" s="24"/>
      <c r="G322" s="8">
        <f t="shared" si="22"/>
        <v>0.45342933264355928</v>
      </c>
      <c r="H322" s="7">
        <f t="shared" si="23"/>
        <v>12.776429332643559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21"/>
        <v>12.259</v>
      </c>
      <c r="F323" s="24"/>
      <c r="G323" s="8">
        <f t="shared" si="22"/>
        <v>0.45121101914123124</v>
      </c>
      <c r="H323" s="7">
        <f t="shared" si="23"/>
        <v>12.710211019141232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21"/>
        <v>11.875999999999999</v>
      </c>
      <c r="F324" s="24"/>
      <c r="G324" s="8">
        <f t="shared" si="22"/>
        <v>0.43793579927573723</v>
      </c>
      <c r="H324" s="7">
        <f t="shared" si="23"/>
        <v>12.313935799275736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21"/>
        <v>12.067</v>
      </c>
      <c r="F325" s="24"/>
      <c r="G325" s="8">
        <f t="shared" si="22"/>
        <v>0.44455607863424729</v>
      </c>
      <c r="H325" s="7">
        <f t="shared" si="23"/>
        <v>12.511556078634248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21"/>
        <v>12.458</v>
      </c>
      <c r="F326" s="24"/>
      <c r="G326" s="8">
        <f t="shared" si="22"/>
        <v>0.45810858768753238</v>
      </c>
      <c r="H326" s="7">
        <f t="shared" si="23"/>
        <v>12.916108587687532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21"/>
        <v>12.723000000000001</v>
      </c>
      <c r="F327" s="24"/>
      <c r="G327" s="8">
        <f t="shared" si="22"/>
        <v>0.46729379203310917</v>
      </c>
      <c r="H327" s="7">
        <f t="shared" si="23"/>
        <v>13.19029379203311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21"/>
        <v>12.708</v>
      </c>
      <c r="F328" s="24"/>
      <c r="G328" s="8">
        <f t="shared" si="22"/>
        <v>0.46677387480600108</v>
      </c>
      <c r="H328" s="7">
        <f t="shared" si="23"/>
        <v>13.174773874806002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21"/>
        <v>12.374000000000001</v>
      </c>
      <c r="F329" s="24"/>
      <c r="G329" s="8">
        <f t="shared" si="22"/>
        <v>0.45519705121572684</v>
      </c>
      <c r="H329" s="7">
        <f t="shared" si="23"/>
        <v>12.829197051215727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21"/>
        <v>12.025</v>
      </c>
      <c r="F330" s="24"/>
      <c r="G330" s="8">
        <f t="shared" si="22"/>
        <v>0.44310031039834452</v>
      </c>
      <c r="H330" s="7">
        <f t="shared" si="23"/>
        <v>12.468100310398345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21"/>
        <v>12.103</v>
      </c>
      <c r="F331" s="24"/>
      <c r="G331" s="8">
        <f t="shared" si="22"/>
        <v>0.44580387997930676</v>
      </c>
      <c r="H331" s="7">
        <f t="shared" si="23"/>
        <v>12.548803879979307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21"/>
        <v>12.241</v>
      </c>
      <c r="F332" s="24"/>
      <c r="G332" s="8">
        <f t="shared" si="22"/>
        <v>0.45058711846870148</v>
      </c>
      <c r="H332" s="7">
        <f t="shared" si="23"/>
        <v>12.691587118468702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21"/>
        <v>12.907999999999999</v>
      </c>
      <c r="F333" s="24"/>
      <c r="G333" s="8">
        <f t="shared" si="22"/>
        <v>0.47370610450077599</v>
      </c>
      <c r="H333" s="7">
        <f t="shared" si="23"/>
        <v>13.381706104500775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21"/>
        <v>13.007</v>
      </c>
      <c r="F334" s="24"/>
      <c r="G334" s="8">
        <f t="shared" si="22"/>
        <v>0.47713755819968962</v>
      </c>
      <c r="H334" s="7">
        <f t="shared" si="23"/>
        <v>13.48413755819969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21"/>
        <v>12.87</v>
      </c>
      <c r="F335" s="24"/>
      <c r="G335" s="8">
        <f t="shared" si="22"/>
        <v>0.47238898085876874</v>
      </c>
      <c r="H335" s="7">
        <f t="shared" si="23"/>
        <v>13.342388980858768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21"/>
        <v>12.446999999999999</v>
      </c>
      <c r="F336" s="24"/>
      <c r="G336" s="8">
        <f t="shared" si="22"/>
        <v>0.45772731505431968</v>
      </c>
      <c r="H336" s="7">
        <f t="shared" si="23"/>
        <v>12.904727315054318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21"/>
        <v>12.563000000000001</v>
      </c>
      <c r="F337" s="24"/>
      <c r="G337" s="8">
        <f t="shared" si="22"/>
        <v>0.46174800827728923</v>
      </c>
      <c r="H337" s="7">
        <f t="shared" si="23"/>
        <v>13.024748008277291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21"/>
        <v>12.929</v>
      </c>
      <c r="F338" s="24"/>
      <c r="G338" s="8">
        <f t="shared" si="22"/>
        <v>0.47443398861872738</v>
      </c>
      <c r="H338" s="7">
        <f t="shared" si="23"/>
        <v>13.403433988618728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21"/>
        <v>13.294</v>
      </c>
      <c r="F339" s="24"/>
      <c r="G339" s="8">
        <f t="shared" si="22"/>
        <v>0.48708530781169174</v>
      </c>
      <c r="H339" s="7">
        <f t="shared" si="23"/>
        <v>13.781085307811692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21"/>
        <v>13.247999999999999</v>
      </c>
      <c r="F340" s="24"/>
      <c r="G340" s="8">
        <f t="shared" si="22"/>
        <v>0.48549089498189341</v>
      </c>
      <c r="H340" s="7">
        <f t="shared" si="23"/>
        <v>13.733490894981893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21"/>
        <v>12.74</v>
      </c>
      <c r="F341" s="24"/>
      <c r="G341" s="8">
        <f t="shared" si="22"/>
        <v>0.46788303155716504</v>
      </c>
      <c r="H341" s="7">
        <f t="shared" si="23"/>
        <v>13.207883031557165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21"/>
        <v>12.446999999999999</v>
      </c>
      <c r="F342" s="24"/>
      <c r="G342" s="8">
        <f t="shared" si="22"/>
        <v>0.45772731505431968</v>
      </c>
      <c r="H342" s="7">
        <f t="shared" si="23"/>
        <v>12.904727315054318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21"/>
        <v>12.513999999999999</v>
      </c>
      <c r="F343" s="24"/>
      <c r="G343" s="8">
        <f t="shared" si="22"/>
        <v>0.46004961200206929</v>
      </c>
      <c r="H343" s="7">
        <f t="shared" si="23"/>
        <v>12.974049612002069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21"/>
        <v>12.670999999999999</v>
      </c>
      <c r="F344" s="24"/>
      <c r="G344" s="8">
        <f t="shared" si="22"/>
        <v>0.46549141231246766</v>
      </c>
      <c r="H344" s="7">
        <f t="shared" si="23"/>
        <v>13.136491412312466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21"/>
        <v>13.327</v>
      </c>
      <c r="F345" s="24"/>
      <c r="G345" s="8">
        <f t="shared" si="22"/>
        <v>0.48822912571132954</v>
      </c>
      <c r="H345" s="7">
        <f t="shared" si="23"/>
        <v>13.81522912571133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21"/>
        <v>13.427</v>
      </c>
      <c r="F346" s="24"/>
      <c r="G346" s="8">
        <f t="shared" si="22"/>
        <v>0.49169524055871699</v>
      </c>
      <c r="H346" s="7">
        <f t="shared" si="23"/>
        <v>13.918695240558717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21"/>
        <v>13.327</v>
      </c>
      <c r="F347" s="24"/>
      <c r="G347" s="8">
        <f t="shared" si="22"/>
        <v>0.48822912571132954</v>
      </c>
      <c r="H347" s="7">
        <f t="shared" si="23"/>
        <v>13.81522912571133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21"/>
        <v>13.055</v>
      </c>
      <c r="F348" s="24"/>
      <c r="G348" s="8">
        <f t="shared" si="22"/>
        <v>0.47880129332643556</v>
      </c>
      <c r="H348" s="7">
        <f t="shared" si="23"/>
        <v>13.533801293326436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21"/>
        <v>13.17</v>
      </c>
      <c r="F349" s="24"/>
      <c r="G349" s="8">
        <f t="shared" si="22"/>
        <v>0.48278732540093117</v>
      </c>
      <c r="H349" s="7">
        <f t="shared" si="23"/>
        <v>13.652787325400931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21"/>
        <v>13.263</v>
      </c>
      <c r="F350" s="24"/>
      <c r="G350" s="8">
        <f t="shared" si="22"/>
        <v>0.48601081220900155</v>
      </c>
      <c r="H350" s="7">
        <f t="shared" si="23"/>
        <v>13.749010812209001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21"/>
        <v>13.42</v>
      </c>
      <c r="F351" s="24"/>
      <c r="G351" s="8">
        <f t="shared" si="22"/>
        <v>0.49145261251939992</v>
      </c>
      <c r="H351" s="7">
        <f t="shared" si="23"/>
        <v>13.911452612519399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21"/>
        <v>13.411</v>
      </c>
      <c r="F352" s="24"/>
      <c r="G352" s="8">
        <f t="shared" si="22"/>
        <v>0.49114066218313501</v>
      </c>
      <c r="H352" s="7">
        <f t="shared" si="23"/>
        <v>13.902140662183134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21"/>
        <v>13.08</v>
      </c>
      <c r="F353" s="24"/>
      <c r="G353" s="8">
        <f t="shared" si="22"/>
        <v>0.47966782203828251</v>
      </c>
      <c r="H353" s="7">
        <f t="shared" si="23"/>
        <v>13.559667822038282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21"/>
        <v>12.906000000000001</v>
      </c>
      <c r="F354" s="24"/>
      <c r="G354" s="8">
        <f t="shared" si="22"/>
        <v>0.47363678220382832</v>
      </c>
      <c r="H354" s="7">
        <f t="shared" si="23"/>
        <v>13.379636782203828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21"/>
        <v>12.989000000000001</v>
      </c>
      <c r="F355" s="24"/>
      <c r="G355" s="8">
        <f t="shared" si="22"/>
        <v>0.47651365752715991</v>
      </c>
      <c r="H355" s="7">
        <f t="shared" si="23"/>
        <v>13.465513657527161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21"/>
        <v>13.19</v>
      </c>
      <c r="F356" s="24"/>
      <c r="G356" s="8">
        <f t="shared" si="22"/>
        <v>0.48348054837040866</v>
      </c>
      <c r="H356" s="7">
        <f t="shared" si="23"/>
        <v>13.673480548370408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21"/>
        <v>14.019</v>
      </c>
      <c r="F357" s="24"/>
      <c r="G357" s="8">
        <f t="shared" si="22"/>
        <v>0.512214640455251</v>
      </c>
      <c r="H357" s="7">
        <f t="shared" si="23"/>
        <v>14.531214640455252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21"/>
        <v>14.162000000000001</v>
      </c>
      <c r="F358" s="24"/>
      <c r="G358" s="8">
        <f t="shared" si="22"/>
        <v>0.51717118468701506</v>
      </c>
      <c r="H358" s="7">
        <f t="shared" si="23"/>
        <v>14.679171184687016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21"/>
        <v>14.08</v>
      </c>
      <c r="F359" s="24"/>
      <c r="G359" s="8">
        <f t="shared" si="22"/>
        <v>0.51432897051215731</v>
      </c>
      <c r="H359" s="7">
        <f t="shared" si="23"/>
        <v>14.594328970512157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21"/>
        <v>13.494</v>
      </c>
      <c r="F360" s="24"/>
      <c r="G360" s="8">
        <f t="shared" si="22"/>
        <v>0.49401753750646665</v>
      </c>
      <c r="H360" s="7">
        <f t="shared" si="23"/>
        <v>13.988017537506467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21"/>
        <v>13.692</v>
      </c>
      <c r="F361" s="24"/>
      <c r="G361" s="8">
        <f t="shared" si="22"/>
        <v>0.50088044490429395</v>
      </c>
      <c r="H361" s="7">
        <f t="shared" si="23"/>
        <v>14.192880444904294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21"/>
        <v>14.098000000000001</v>
      </c>
      <c r="F362" s="24"/>
      <c r="G362" s="8">
        <f t="shared" si="22"/>
        <v>0.51495287118468713</v>
      </c>
      <c r="H362" s="7">
        <f t="shared" si="23"/>
        <v>14.612952871184689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21"/>
        <v>14.225</v>
      </c>
      <c r="F363" s="24"/>
      <c r="G363" s="8">
        <f t="shared" si="22"/>
        <v>0.51935483704086916</v>
      </c>
      <c r="H363" s="7">
        <f t="shared" si="23"/>
        <v>14.744354837040868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21"/>
        <v>14.186</v>
      </c>
      <c r="F364" s="24"/>
      <c r="G364" s="8">
        <f t="shared" si="22"/>
        <v>0.51800305225038801</v>
      </c>
      <c r="H364" s="7">
        <f t="shared" si="23"/>
        <v>14.704003052250387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21"/>
        <v>14.071</v>
      </c>
      <c r="F365" s="24"/>
      <c r="G365" s="8">
        <f t="shared" si="22"/>
        <v>0.51401702017589235</v>
      </c>
      <c r="H365" s="7">
        <f t="shared" si="23"/>
        <v>14.585017020175892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21"/>
        <v>13.927</v>
      </c>
      <c r="F366" s="24"/>
      <c r="G366" s="8">
        <f t="shared" si="22"/>
        <v>0.50902581479565445</v>
      </c>
      <c r="H366" s="7">
        <f t="shared" si="23"/>
        <v>14.436025814795654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21"/>
        <v>13.411</v>
      </c>
      <c r="F367" s="24"/>
      <c r="G367" s="8">
        <f t="shared" si="22"/>
        <v>0.49114066218313501</v>
      </c>
      <c r="H367" s="7">
        <f t="shared" si="23"/>
        <v>13.902140662183134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21"/>
        <v>13.542999999999999</v>
      </c>
      <c r="F368" s="24"/>
      <c r="G368" s="8">
        <f t="shared" si="22"/>
        <v>0.49571593378168649</v>
      </c>
      <c r="H368" s="7">
        <f t="shared" si="23"/>
        <v>14.038715933781686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21"/>
        <v>13.898999999999999</v>
      </c>
      <c r="F369" s="24"/>
      <c r="G369" s="8">
        <f t="shared" si="22"/>
        <v>0.50805530263838594</v>
      </c>
      <c r="H369" s="7">
        <f t="shared" si="23"/>
        <v>14.407055302638385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21"/>
        <v>14.003</v>
      </c>
      <c r="F370" s="24"/>
      <c r="G370" s="8">
        <f t="shared" si="22"/>
        <v>0.51166006207966896</v>
      </c>
      <c r="H370" s="7">
        <f t="shared" si="23"/>
        <v>14.514660062079669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ref="E371:E385" si="24">ROUND(C371+D371,3)</f>
        <v>13.676</v>
      </c>
      <c r="F371" s="24"/>
      <c r="G371" s="8">
        <f t="shared" ref="G371:G385" si="25">(E371/$L$6)*$L$5+($L$7*$L$8^(B371-$L$4))</f>
        <v>0.50032586652871192</v>
      </c>
      <c r="H371" s="7">
        <f t="shared" ref="H371:H385" si="26">+E371+G371</f>
        <v>14.176325866528712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4"/>
        <v>13.416</v>
      </c>
      <c r="F372" s="24"/>
      <c r="G372" s="8">
        <f t="shared" si="25"/>
        <v>0.49131396792550441</v>
      </c>
      <c r="H372" s="7">
        <f t="shared" si="26"/>
        <v>13.907313967925505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4"/>
        <v>13.92</v>
      </c>
      <c r="F373" s="24"/>
      <c r="G373" s="8">
        <f t="shared" si="25"/>
        <v>0.50878318675633738</v>
      </c>
      <c r="H373" s="7">
        <f t="shared" si="26"/>
        <v>14.428783186756338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4"/>
        <v>14.499000000000001</v>
      </c>
      <c r="F374" s="24"/>
      <c r="G374" s="8">
        <f t="shared" si="25"/>
        <v>0.5288519917227108</v>
      </c>
      <c r="H374" s="7">
        <f t="shared" si="26"/>
        <v>15.027851991722711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si="24"/>
        <v>14.792</v>
      </c>
      <c r="F375" s="24"/>
      <c r="G375" s="8">
        <f t="shared" si="25"/>
        <v>0.5390077082255561</v>
      </c>
      <c r="H375" s="7">
        <f t="shared" si="26"/>
        <v>15.331007708225556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4"/>
        <v>14.781000000000001</v>
      </c>
      <c r="F376" s="24"/>
      <c r="G376" s="8">
        <f t="shared" si="25"/>
        <v>0.53862643559234347</v>
      </c>
      <c r="H376" s="7">
        <f t="shared" si="26"/>
        <v>15.319626435592344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4"/>
        <v>14.307</v>
      </c>
      <c r="F377" s="24"/>
      <c r="G377" s="8">
        <f t="shared" si="25"/>
        <v>0.5221970512157269</v>
      </c>
      <c r="H377" s="7">
        <f t="shared" si="26"/>
        <v>14.829197051215727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4"/>
        <v>13.613</v>
      </c>
      <c r="F378" s="24"/>
      <c r="G378" s="8">
        <f t="shared" si="25"/>
        <v>0.49814221417485777</v>
      </c>
      <c r="H378" s="7">
        <f t="shared" si="26"/>
        <v>14.111142214174857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4"/>
        <v>13.686999999999999</v>
      </c>
      <c r="F379" s="24"/>
      <c r="G379" s="8">
        <f t="shared" si="25"/>
        <v>0.50070713916192444</v>
      </c>
      <c r="H379" s="7">
        <f t="shared" si="26"/>
        <v>14.187707139161924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4"/>
        <v>13.826000000000001</v>
      </c>
      <c r="F380" s="24"/>
      <c r="G380" s="8">
        <f t="shared" si="25"/>
        <v>0.50552503879979316</v>
      </c>
      <c r="H380" s="7">
        <f t="shared" si="26"/>
        <v>14.331525038799793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4"/>
        <v>14.284000000000001</v>
      </c>
      <c r="F381" s="24"/>
      <c r="G381" s="8">
        <f t="shared" si="25"/>
        <v>0.52139984480082779</v>
      </c>
      <c r="H381" s="7">
        <f t="shared" si="26"/>
        <v>14.805399844800828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4"/>
        <v>14.404</v>
      </c>
      <c r="F382" s="24"/>
      <c r="G382" s="8">
        <f t="shared" si="25"/>
        <v>0.52555918261769274</v>
      </c>
      <c r="H382" s="7">
        <f t="shared" si="26"/>
        <v>14.929559182617693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4"/>
        <v>14.278</v>
      </c>
      <c r="F383" s="24"/>
      <c r="G383" s="8">
        <f t="shared" si="25"/>
        <v>0.52119187790998456</v>
      </c>
      <c r="H383" s="7">
        <f t="shared" si="26"/>
        <v>14.799191877909985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4"/>
        <v>13.81</v>
      </c>
      <c r="F384" s="24"/>
      <c r="G384" s="8">
        <f t="shared" si="25"/>
        <v>0.50497046042421112</v>
      </c>
      <c r="H384" s="7">
        <f t="shared" si="26"/>
        <v>14.314970460424211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4"/>
        <v>14.17</v>
      </c>
      <c r="F385" s="24"/>
      <c r="G385" s="8">
        <f t="shared" si="25"/>
        <v>0.51744847387480597</v>
      </c>
      <c r="H385" s="7">
        <f t="shared" si="26"/>
        <v>14.687448473874806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ref="E386" si="27">ROUND(C386+D386,3)</f>
        <v>14.662000000000001</v>
      </c>
      <c r="F386" s="24"/>
      <c r="G386" s="8">
        <f t="shared" ref="G386" si="28">(E386/$L$6)*$L$5+($L$7*$L$8^(B386-$L$4))</f>
        <v>0.53450175892395246</v>
      </c>
      <c r="H386" s="7">
        <f t="shared" ref="H386" si="29">+E386+G386</f>
        <v>15.196501758923953</v>
      </c>
    </row>
  </sheetData>
  <printOptions horizontalCentered="1"/>
  <pageMargins left="0.25" right="0.25" top="0.5" bottom="0.25" header="0.5" footer="0"/>
  <pageSetup scale="84" orientation="portrait" horizontalDpi="4294967292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  <pageSetUpPr fitToPage="1"/>
  </sheetPr>
  <dimension ref="A1:R386"/>
  <sheetViews>
    <sheetView zoomScaleNormal="100"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10.5546875" customWidth="1"/>
    <col min="10" max="10" width="2.6640625" bestFit="1" customWidth="1"/>
    <col min="11" max="11" width="17" bestFit="1" customWidth="1"/>
    <col min="13" max="13" width="4.88671875" customWidth="1"/>
    <col min="15" max="15" width="15.6640625" style="196" bestFit="1" customWidth="1"/>
    <col min="18" max="18" width="11" customWidth="1"/>
  </cols>
  <sheetData>
    <row r="1" spans="1:15" x14ac:dyDescent="0.25">
      <c r="A1" s="1" t="s">
        <v>363</v>
      </c>
      <c r="D1"/>
    </row>
    <row r="2" spans="1:15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132</v>
      </c>
      <c r="H2" s="55" t="s">
        <v>133</v>
      </c>
      <c r="I2" s="24"/>
    </row>
    <row r="3" spans="1:15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312"/>
      <c r="G3" s="303">
        <f t="shared" ref="G3:G4" si="1">(E3/$L$6)*$L$5+($L$7*$L$8^(B3-$L$4))</f>
        <v>0.90595241976566476</v>
      </c>
      <c r="H3" s="304">
        <f t="shared" ref="H3:H4" si="2">+E3+G3</f>
        <v>3.969952419765665</v>
      </c>
      <c r="K3" s="58" t="s">
        <v>415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312"/>
      <c r="G4" s="303">
        <f t="shared" si="1"/>
        <v>0.89854488028527757</v>
      </c>
      <c r="H4" s="304">
        <f t="shared" si="2"/>
        <v>3.5695448802852772</v>
      </c>
      <c r="K4" s="14" t="s">
        <v>5</v>
      </c>
      <c r="L4" s="26">
        <v>2019</v>
      </c>
      <c r="M4" s="25" t="s">
        <v>27</v>
      </c>
      <c r="N4" s="22" t="s">
        <v>412</v>
      </c>
      <c r="O4" s="47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8" si="3">ROUND(C5+D5,3)</f>
        <v>2.9470000000000001</v>
      </c>
      <c r="F5" s="307"/>
      <c r="G5" s="303">
        <f t="shared" ref="G5:G18" si="4">(E5/$L$6)*$L$5+($L$7*$L$8^(B5-$L$4))</f>
        <v>0.90374712175241967</v>
      </c>
      <c r="H5" s="304">
        <f t="shared" ref="H5:H17" si="5">+E5+G5</f>
        <v>3.8507471217524198</v>
      </c>
      <c r="K5" s="14" t="s">
        <v>6</v>
      </c>
      <c r="L5" s="18">
        <v>1.8499999999999999E-2</v>
      </c>
      <c r="M5" s="25" t="s">
        <v>27</v>
      </c>
      <c r="N5" s="22" t="s">
        <v>412</v>
      </c>
      <c r="O5" s="47"/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4"/>
        <v>0.89813020886398365</v>
      </c>
      <c r="H6" s="304">
        <f t="shared" si="5"/>
        <v>3.5471302088639836</v>
      </c>
      <c r="K6" s="14" t="s">
        <v>7</v>
      </c>
      <c r="L6" s="13">
        <f>100%-L5</f>
        <v>0.98150000000000004</v>
      </c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4"/>
        <v>0.89805481406011201</v>
      </c>
      <c r="H7" s="304">
        <f t="shared" si="5"/>
        <v>3.5430548140601119</v>
      </c>
      <c r="K7" s="14" t="s">
        <v>11</v>
      </c>
      <c r="L7" s="12">
        <f>L14</f>
        <v>0.84819999999999995</v>
      </c>
    </row>
    <row r="8" spans="1:15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4"/>
        <v>0.89413428425878749</v>
      </c>
      <c r="H8" s="304">
        <f t="shared" si="5"/>
        <v>3.3311342842587872</v>
      </c>
      <c r="K8" s="14" t="s">
        <v>8</v>
      </c>
      <c r="L8" s="350">
        <v>1</v>
      </c>
      <c r="M8" s="333" t="s">
        <v>27</v>
      </c>
      <c r="N8" s="81" t="s">
        <v>412</v>
      </c>
      <c r="O8" s="374" t="s">
        <v>422</v>
      </c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4"/>
        <v>0.8937761589403973</v>
      </c>
      <c r="H9" s="304">
        <f t="shared" si="5"/>
        <v>3.3117761589403973</v>
      </c>
      <c r="K9" s="347"/>
      <c r="L9" s="19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4"/>
        <v>0.89109964340295456</v>
      </c>
      <c r="H10" s="304">
        <f t="shared" si="5"/>
        <v>3.1670996434029544</v>
      </c>
      <c r="K10" s="347"/>
      <c r="L10" s="19"/>
    </row>
    <row r="11" spans="1:15" x14ac:dyDescent="0.25">
      <c r="A11" s="4" t="s">
        <v>20</v>
      </c>
      <c r="B11" s="237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4"/>
        <v>0.89675425369332651</v>
      </c>
      <c r="H11" s="7">
        <f t="shared" si="5"/>
        <v>3.4727542536933265</v>
      </c>
      <c r="K11" s="348" t="s">
        <v>118</v>
      </c>
      <c r="L11" s="11"/>
    </row>
    <row r="12" spans="1:15" x14ac:dyDescent="0.25">
      <c r="A12" s="4" t="s">
        <v>21</v>
      </c>
      <c r="B12" s="237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4"/>
        <v>0.9000904737646459</v>
      </c>
      <c r="H12" s="7">
        <f t="shared" si="5"/>
        <v>3.6530904737646459</v>
      </c>
      <c r="K12" s="14" t="s">
        <v>423</v>
      </c>
      <c r="L12" s="20">
        <v>0.84819999999999995</v>
      </c>
      <c r="M12" s="25" t="s">
        <v>27</v>
      </c>
      <c r="N12" s="22" t="s">
        <v>412</v>
      </c>
      <c r="O12" s="47"/>
    </row>
    <row r="13" spans="1:15" x14ac:dyDescent="0.25">
      <c r="A13" s="4" t="s">
        <v>22</v>
      </c>
      <c r="B13" s="237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4"/>
        <v>0.89183474274070296</v>
      </c>
      <c r="H13" s="7">
        <f t="shared" si="5"/>
        <v>3.2068347427407029</v>
      </c>
      <c r="K13" s="14" t="s">
        <v>12</v>
      </c>
      <c r="L13" s="20">
        <v>0</v>
      </c>
      <c r="M13" s="25" t="s">
        <v>27</v>
      </c>
      <c r="N13" s="81" t="s">
        <v>412</v>
      </c>
      <c r="O13" s="374"/>
    </row>
    <row r="14" spans="1:15" ht="13.8" thickBot="1" x14ac:dyDescent="0.3">
      <c r="A14" s="4" t="s">
        <v>23</v>
      </c>
      <c r="B14" s="237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si="3"/>
        <v>2.5179999999999998</v>
      </c>
      <c r="F14" s="24"/>
      <c r="G14" s="8">
        <f t="shared" si="4"/>
        <v>0.89566102903718792</v>
      </c>
      <c r="H14" s="7">
        <f t="shared" si="5"/>
        <v>3.4136610290371876</v>
      </c>
      <c r="K14" s="384" t="s">
        <v>11</v>
      </c>
      <c r="L14" s="371">
        <f>SUM(L12:L13)</f>
        <v>0.84819999999999995</v>
      </c>
      <c r="M14" s="25"/>
    </row>
    <row r="15" spans="1:15" x14ac:dyDescent="0.25">
      <c r="A15" s="4" t="s">
        <v>24</v>
      </c>
      <c r="B15" s="237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3"/>
        <v>2.6469999999999998</v>
      </c>
      <c r="F15" s="24"/>
      <c r="G15" s="8">
        <f t="shared" si="4"/>
        <v>0.89809251146204783</v>
      </c>
      <c r="H15" s="7">
        <f t="shared" si="5"/>
        <v>3.5450925114620477</v>
      </c>
      <c r="K15" s="370"/>
      <c r="L15" s="370"/>
    </row>
    <row r="16" spans="1:15" x14ac:dyDescent="0.25">
      <c r="A16" s="4" t="s">
        <v>13</v>
      </c>
      <c r="B16" s="237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3"/>
        <v>2.5990000000000002</v>
      </c>
      <c r="F16" s="24"/>
      <c r="G16" s="8">
        <f t="shared" si="4"/>
        <v>0.89718777381558834</v>
      </c>
      <c r="H16" s="7">
        <f t="shared" si="5"/>
        <v>3.4961877738155884</v>
      </c>
    </row>
    <row r="17" spans="1:18" x14ac:dyDescent="0.25">
      <c r="A17" s="4" t="s">
        <v>14</v>
      </c>
      <c r="B17" s="237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3"/>
        <v>2.4420000000000002</v>
      </c>
      <c r="F17" s="24"/>
      <c r="G17" s="8">
        <f t="shared" si="4"/>
        <v>0.89422852776362705</v>
      </c>
      <c r="H17" s="7">
        <f t="shared" si="5"/>
        <v>3.3362285277636272</v>
      </c>
      <c r="K17" s="83"/>
      <c r="L17" s="83"/>
      <c r="M17" s="83"/>
      <c r="N17" s="83"/>
      <c r="O17" s="354"/>
    </row>
    <row r="18" spans="1:18" x14ac:dyDescent="0.25">
      <c r="A18" s="4" t="s">
        <v>15</v>
      </c>
      <c r="B18" s="237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3"/>
        <v>2.2280000000000002</v>
      </c>
      <c r="F18" s="24"/>
      <c r="G18" s="8">
        <f t="shared" si="4"/>
        <v>0.89019490575649507</v>
      </c>
      <c r="H18" s="7">
        <f t="shared" ref="H18:H81" si="6">+E18+G18</f>
        <v>3.1181949057564955</v>
      </c>
      <c r="K18" s="338"/>
      <c r="L18" s="83"/>
      <c r="M18" s="83"/>
      <c r="N18" s="83"/>
      <c r="O18" s="354"/>
      <c r="P18" s="24"/>
    </row>
    <row r="19" spans="1:18" x14ac:dyDescent="0.25">
      <c r="A19" s="4" t="s">
        <v>16</v>
      </c>
      <c r="B19" s="237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ref="E19:E82" si="7">ROUND(C19+D19,3)</f>
        <v>2.2389999999999999</v>
      </c>
      <c r="F19" s="24"/>
      <c r="G19" s="8">
        <f t="shared" ref="G19:G82" si="8">(E19/$L$6)*$L$5+($L$7*$L$8^(B19-$L$4))</f>
        <v>0.89040224146714209</v>
      </c>
      <c r="H19" s="7">
        <f t="shared" si="6"/>
        <v>3.1294022414671421</v>
      </c>
      <c r="I19" s="29"/>
      <c r="K19" s="65"/>
      <c r="L19" s="83"/>
      <c r="M19" s="333"/>
      <c r="N19" s="82"/>
      <c r="O19" s="355"/>
      <c r="P19" s="29"/>
    </row>
    <row r="20" spans="1:18" x14ac:dyDescent="0.25">
      <c r="A20" s="4" t="s">
        <v>17</v>
      </c>
      <c r="B20" s="237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7"/>
        <v>2.3039999999999998</v>
      </c>
      <c r="F20" s="24"/>
      <c r="G20" s="8">
        <f t="shared" si="8"/>
        <v>0.89162740703005594</v>
      </c>
      <c r="H20" s="7">
        <f t="shared" si="6"/>
        <v>3.1956274070300559</v>
      </c>
      <c r="I20" s="9"/>
      <c r="K20" s="339"/>
      <c r="L20" s="83"/>
      <c r="M20" s="333"/>
      <c r="N20" s="82"/>
      <c r="O20" s="356"/>
      <c r="P20" s="336"/>
      <c r="Q20" s="39"/>
      <c r="R20" s="39"/>
    </row>
    <row r="21" spans="1:18" x14ac:dyDescent="0.25">
      <c r="A21" s="4" t="s">
        <v>18</v>
      </c>
      <c r="B21" s="237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7"/>
        <v>2.3740000000000001</v>
      </c>
      <c r="F21" s="24"/>
      <c r="G21" s="8">
        <f t="shared" si="8"/>
        <v>0.89294681609780946</v>
      </c>
      <c r="H21" s="7">
        <f t="shared" si="6"/>
        <v>3.2669468160978097</v>
      </c>
      <c r="I21" s="30"/>
      <c r="J21" s="25"/>
      <c r="K21" s="83"/>
      <c r="L21" s="83"/>
      <c r="M21" s="83"/>
      <c r="N21" s="346"/>
      <c r="O21" s="357"/>
      <c r="P21" s="62"/>
    </row>
    <row r="22" spans="1:18" x14ac:dyDescent="0.25">
      <c r="A22" s="4" t="s">
        <v>19</v>
      </c>
      <c r="B22" s="237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7"/>
        <v>2.39</v>
      </c>
      <c r="F22" s="24"/>
      <c r="G22" s="8">
        <f t="shared" si="8"/>
        <v>0.89324839531329592</v>
      </c>
      <c r="H22" s="7">
        <f t="shared" si="6"/>
        <v>3.2832483953132963</v>
      </c>
      <c r="I22" s="30"/>
      <c r="J22" s="24"/>
      <c r="K22" s="10"/>
      <c r="L22" s="29"/>
      <c r="N22" s="60"/>
      <c r="O22" s="334"/>
      <c r="P22" s="30"/>
    </row>
    <row r="23" spans="1:18" x14ac:dyDescent="0.25">
      <c r="A23" s="4" t="s">
        <v>20</v>
      </c>
      <c r="B23" s="237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7"/>
        <v>2.33</v>
      </c>
      <c r="F23" s="24"/>
      <c r="G23" s="8">
        <f t="shared" si="8"/>
        <v>0.8921174732552215</v>
      </c>
      <c r="H23" s="7">
        <f t="shared" si="6"/>
        <v>3.2221174732552216</v>
      </c>
      <c r="I23" s="31"/>
      <c r="J23" s="24"/>
      <c r="K23" s="9"/>
      <c r="L23" s="61"/>
      <c r="N23" s="60"/>
      <c r="O23" s="334"/>
      <c r="P23" s="31"/>
    </row>
    <row r="24" spans="1:18" x14ac:dyDescent="0.25">
      <c r="A24" s="4" t="s">
        <v>21</v>
      </c>
      <c r="B24" s="237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7"/>
        <v>2.36</v>
      </c>
      <c r="F24" s="24"/>
      <c r="G24" s="8">
        <f t="shared" si="8"/>
        <v>0.89268293428425871</v>
      </c>
      <c r="H24" s="7">
        <f t="shared" si="6"/>
        <v>3.2526829342842585</v>
      </c>
      <c r="I24" s="30"/>
      <c r="J24" s="24"/>
      <c r="K24" s="9"/>
      <c r="L24" s="62"/>
      <c r="M24" s="25"/>
      <c r="N24" s="60"/>
      <c r="O24" s="334"/>
      <c r="P24" s="63"/>
    </row>
    <row r="25" spans="1:18" x14ac:dyDescent="0.25">
      <c r="A25" s="4" t="s">
        <v>22</v>
      </c>
      <c r="B25" s="237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7"/>
        <v>2.4340000000000002</v>
      </c>
      <c r="F25" s="24"/>
      <c r="G25" s="8">
        <f t="shared" si="8"/>
        <v>0.89407773815588376</v>
      </c>
      <c r="H25" s="7">
        <f t="shared" si="6"/>
        <v>3.3280777381558839</v>
      </c>
      <c r="I25" s="32"/>
      <c r="J25" s="24"/>
      <c r="K25" s="9"/>
      <c r="L25" s="30"/>
      <c r="M25" s="25"/>
      <c r="N25" s="9"/>
      <c r="O25" s="357"/>
      <c r="P25" s="32"/>
    </row>
    <row r="26" spans="1:18" x14ac:dyDescent="0.25">
      <c r="A26" s="4" t="s">
        <v>23</v>
      </c>
      <c r="B26" s="237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7"/>
        <v>2.6120000000000001</v>
      </c>
      <c r="F26" s="24"/>
      <c r="G26" s="8">
        <f t="shared" si="8"/>
        <v>0.89743280692817107</v>
      </c>
      <c r="H26" s="7">
        <f t="shared" si="6"/>
        <v>3.5094328069281713</v>
      </c>
      <c r="I26" s="32"/>
      <c r="J26" s="24"/>
      <c r="K26" s="9"/>
      <c r="L26" s="31"/>
      <c r="N26" s="9"/>
      <c r="O26" s="357"/>
      <c r="P26" s="32"/>
    </row>
    <row r="27" spans="1:18" x14ac:dyDescent="0.25">
      <c r="A27" s="4" t="s">
        <v>24</v>
      </c>
      <c r="B27" s="237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7"/>
        <v>2.7320000000000002</v>
      </c>
      <c r="F27" s="24"/>
      <c r="G27" s="8">
        <f t="shared" si="8"/>
        <v>0.89969465104431989</v>
      </c>
      <c r="H27" s="7">
        <f t="shared" si="6"/>
        <v>3.6316946510443202</v>
      </c>
      <c r="I27" s="9"/>
      <c r="J27" s="24"/>
      <c r="K27" s="9"/>
      <c r="L27" s="63"/>
      <c r="N27" s="9"/>
      <c r="O27" s="358"/>
      <c r="P27" s="9"/>
    </row>
    <row r="28" spans="1:18" x14ac:dyDescent="0.25">
      <c r="A28" s="4" t="s">
        <v>13</v>
      </c>
      <c r="B28" s="237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7"/>
        <v>2.6859999999999999</v>
      </c>
      <c r="F28" s="24"/>
      <c r="G28" s="8">
        <f t="shared" si="8"/>
        <v>0.89882761079979623</v>
      </c>
      <c r="H28" s="7">
        <f t="shared" si="6"/>
        <v>3.5848276107997963</v>
      </c>
      <c r="I28" s="31"/>
      <c r="J28" s="25"/>
      <c r="K28" s="6"/>
      <c r="L28" s="32"/>
      <c r="M28" s="25"/>
      <c r="N28" s="9"/>
      <c r="O28" s="334"/>
      <c r="P28" s="33"/>
    </row>
    <row r="29" spans="1:18" x14ac:dyDescent="0.25">
      <c r="A29" s="4" t="s">
        <v>14</v>
      </c>
      <c r="B29" s="237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7"/>
        <v>2.5230000000000001</v>
      </c>
      <c r="F29" s="24"/>
      <c r="G29" s="8">
        <f t="shared" si="8"/>
        <v>0.89575527254202747</v>
      </c>
      <c r="H29" s="7">
        <f t="shared" si="6"/>
        <v>3.4187552725420276</v>
      </c>
      <c r="I29" s="31"/>
      <c r="J29" s="25"/>
      <c r="K29" s="6"/>
      <c r="L29" s="32"/>
      <c r="N29" s="9"/>
      <c r="O29" s="334"/>
      <c r="P29" s="33"/>
    </row>
    <row r="30" spans="1:18" x14ac:dyDescent="0.25">
      <c r="A30" s="4" t="s">
        <v>15</v>
      </c>
      <c r="B30" s="237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7"/>
        <v>2.2719999999999998</v>
      </c>
      <c r="F30" s="24"/>
      <c r="G30" s="8">
        <f t="shared" si="8"/>
        <v>0.89102424859908302</v>
      </c>
      <c r="H30" s="7">
        <f t="shared" si="6"/>
        <v>3.1630242485990827</v>
      </c>
      <c r="I30" s="33"/>
      <c r="J30" s="25"/>
      <c r="K30" s="10"/>
      <c r="L30" s="9"/>
      <c r="N30" s="9"/>
      <c r="O30" s="334"/>
      <c r="P30" s="33"/>
    </row>
    <row r="31" spans="1:18" x14ac:dyDescent="0.25">
      <c r="A31" s="4" t="s">
        <v>16</v>
      </c>
      <c r="B31" s="237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7"/>
        <v>2.286</v>
      </c>
      <c r="F31" s="24"/>
      <c r="G31" s="8">
        <f t="shared" si="8"/>
        <v>0.89128813041263366</v>
      </c>
      <c r="H31" s="7">
        <f t="shared" si="6"/>
        <v>3.1772881304126335</v>
      </c>
      <c r="I31" s="31"/>
      <c r="J31" s="24"/>
      <c r="K31" s="9"/>
      <c r="L31" s="33"/>
      <c r="N31" s="9"/>
      <c r="O31" s="334"/>
      <c r="P31" s="31"/>
    </row>
    <row r="32" spans="1:18" x14ac:dyDescent="0.25">
      <c r="A32" s="4" t="s">
        <v>17</v>
      </c>
      <c r="B32" s="237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7"/>
        <v>2.3450000000000002</v>
      </c>
      <c r="F32" s="24"/>
      <c r="G32" s="8">
        <f t="shared" si="8"/>
        <v>0.89240020376974016</v>
      </c>
      <c r="H32" s="7">
        <f t="shared" si="6"/>
        <v>3.2374002037697402</v>
      </c>
      <c r="I32" s="24"/>
      <c r="J32" s="24"/>
      <c r="K32" s="9"/>
      <c r="L32" s="33"/>
      <c r="M32" s="25"/>
      <c r="N32" s="9"/>
      <c r="O32" s="359"/>
      <c r="P32" s="24"/>
    </row>
    <row r="33" spans="1:16" x14ac:dyDescent="0.25">
      <c r="A33" s="4" t="s">
        <v>18</v>
      </c>
      <c r="B33" s="237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7"/>
        <v>2.407</v>
      </c>
      <c r="F33" s="24"/>
      <c r="G33" s="8">
        <f t="shared" si="8"/>
        <v>0.89356882322975029</v>
      </c>
      <c r="H33" s="7">
        <f t="shared" si="6"/>
        <v>3.3005688232297503</v>
      </c>
      <c r="I33" s="24"/>
      <c r="J33" s="24"/>
      <c r="K33" s="9"/>
      <c r="L33" s="33"/>
      <c r="M33" s="25"/>
      <c r="N33" s="24"/>
      <c r="O33" s="359"/>
      <c r="P33" s="24"/>
    </row>
    <row r="34" spans="1:16" x14ac:dyDescent="0.25">
      <c r="A34" s="4" t="s">
        <v>19</v>
      </c>
      <c r="B34" s="237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7"/>
        <v>2.4350000000000001</v>
      </c>
      <c r="F34" s="24"/>
      <c r="G34" s="8">
        <f t="shared" si="8"/>
        <v>0.89409658685685167</v>
      </c>
      <c r="H34" s="7">
        <f t="shared" si="6"/>
        <v>3.3290965868568518</v>
      </c>
      <c r="I34" s="24"/>
      <c r="J34" s="24"/>
      <c r="K34" s="9"/>
      <c r="L34" s="31"/>
      <c r="M34" s="25"/>
    </row>
    <row r="35" spans="1:16" x14ac:dyDescent="0.25">
      <c r="A35" s="4" t="s">
        <v>20</v>
      </c>
      <c r="B35" s="237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7"/>
        <v>2.395</v>
      </c>
      <c r="F35" s="24"/>
      <c r="G35" s="8">
        <f t="shared" si="8"/>
        <v>0.89334263881813547</v>
      </c>
      <c r="H35" s="7">
        <f t="shared" si="6"/>
        <v>3.2883426388181354</v>
      </c>
      <c r="I35" s="24"/>
      <c r="J35" s="24"/>
      <c r="K35" s="24"/>
      <c r="L35" s="24"/>
    </row>
    <row r="36" spans="1:16" x14ac:dyDescent="0.25">
      <c r="A36" s="4" t="s">
        <v>21</v>
      </c>
      <c r="B36" s="237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7"/>
        <v>2.4260000000000002</v>
      </c>
      <c r="F36" s="24"/>
      <c r="G36" s="8">
        <f t="shared" si="8"/>
        <v>0.89392694854814059</v>
      </c>
      <c r="H36" s="7">
        <f t="shared" si="6"/>
        <v>3.3199269485481406</v>
      </c>
      <c r="I36" s="24"/>
      <c r="J36" s="24"/>
      <c r="K36" s="24"/>
      <c r="L36" s="24"/>
    </row>
    <row r="37" spans="1:16" x14ac:dyDescent="0.25">
      <c r="A37" s="4" t="s">
        <v>22</v>
      </c>
      <c r="B37" s="237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7"/>
        <v>2.5099999999999998</v>
      </c>
      <c r="F37" s="24"/>
      <c r="G37" s="8">
        <f t="shared" si="8"/>
        <v>0.89551023942944463</v>
      </c>
      <c r="H37" s="7">
        <f t="shared" si="6"/>
        <v>3.4055102394294443</v>
      </c>
      <c r="I37" s="24"/>
      <c r="J37" s="24"/>
      <c r="K37" s="24"/>
      <c r="L37" s="24"/>
    </row>
    <row r="38" spans="1:16" x14ac:dyDescent="0.25">
      <c r="A38" s="4" t="s">
        <v>23</v>
      </c>
      <c r="B38" s="237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7"/>
        <v>2.6859999999999999</v>
      </c>
      <c r="F38" s="24"/>
      <c r="G38" s="8">
        <f t="shared" si="8"/>
        <v>0.89882761079979623</v>
      </c>
      <c r="H38" s="7">
        <f t="shared" si="6"/>
        <v>3.5848276107997963</v>
      </c>
      <c r="I38" s="24"/>
      <c r="J38" s="24"/>
    </row>
    <row r="39" spans="1:16" x14ac:dyDescent="0.25">
      <c r="A39" s="4" t="s">
        <v>24</v>
      </c>
      <c r="B39" s="237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7"/>
        <v>2.7949999999999999</v>
      </c>
      <c r="F39" s="24"/>
      <c r="G39" s="8">
        <f t="shared" si="8"/>
        <v>0.90088211920529793</v>
      </c>
      <c r="H39" s="7">
        <f t="shared" si="6"/>
        <v>3.6958821192052977</v>
      </c>
      <c r="I39" s="24"/>
    </row>
    <row r="40" spans="1:16" x14ac:dyDescent="0.25">
      <c r="A40" s="4" t="s">
        <v>13</v>
      </c>
      <c r="B40" s="237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7"/>
        <v>2.7810000000000001</v>
      </c>
      <c r="F40" s="24"/>
      <c r="G40" s="8">
        <f t="shared" si="8"/>
        <v>0.90061823739174729</v>
      </c>
      <c r="H40" s="7">
        <f t="shared" si="6"/>
        <v>3.6816182373917474</v>
      </c>
      <c r="I40" s="24"/>
    </row>
    <row r="41" spans="1:16" x14ac:dyDescent="0.25">
      <c r="A41" s="4" t="s">
        <v>14</v>
      </c>
      <c r="B41" s="237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7"/>
        <v>2.6749999999999998</v>
      </c>
      <c r="F41" s="24"/>
      <c r="G41" s="8">
        <f t="shared" si="8"/>
        <v>0.89862027508914921</v>
      </c>
      <c r="H41" s="7">
        <f t="shared" si="6"/>
        <v>3.5736202750891488</v>
      </c>
      <c r="I41" s="24"/>
    </row>
    <row r="42" spans="1:16" x14ac:dyDescent="0.25">
      <c r="A42" s="4" t="s">
        <v>15</v>
      </c>
      <c r="B42" s="237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7"/>
        <v>2.5459999999999998</v>
      </c>
      <c r="F42" s="24"/>
      <c r="G42" s="8">
        <f t="shared" si="8"/>
        <v>0.8961887926642893</v>
      </c>
      <c r="H42" s="7">
        <f t="shared" si="6"/>
        <v>3.4421887926642891</v>
      </c>
      <c r="I42" s="24"/>
    </row>
    <row r="43" spans="1:16" x14ac:dyDescent="0.25">
      <c r="A43" s="4" t="s">
        <v>16</v>
      </c>
      <c r="B43" s="237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7"/>
        <v>2.581</v>
      </c>
      <c r="F43" s="24"/>
      <c r="G43" s="8">
        <f t="shared" si="8"/>
        <v>0.89684849719816606</v>
      </c>
      <c r="H43" s="7">
        <f t="shared" si="6"/>
        <v>3.477848497198166</v>
      </c>
      <c r="I43" s="24"/>
    </row>
    <row r="44" spans="1:16" x14ac:dyDescent="0.25">
      <c r="A44" s="4" t="s">
        <v>17</v>
      </c>
      <c r="B44" s="237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7"/>
        <v>2.6560000000000001</v>
      </c>
      <c r="F44" s="24"/>
      <c r="G44" s="8">
        <f t="shared" si="8"/>
        <v>0.89826214977075902</v>
      </c>
      <c r="H44" s="7">
        <f t="shared" si="6"/>
        <v>3.5542621497707589</v>
      </c>
      <c r="I44" s="24"/>
    </row>
    <row r="45" spans="1:16" x14ac:dyDescent="0.25">
      <c r="A45" s="4" t="s">
        <v>18</v>
      </c>
      <c r="B45" s="237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7"/>
        <v>2.7530000000000001</v>
      </c>
      <c r="F45" s="24"/>
      <c r="G45" s="8">
        <f t="shared" si="8"/>
        <v>0.9000904737646459</v>
      </c>
      <c r="H45" s="7">
        <f t="shared" si="6"/>
        <v>3.6530904737646459</v>
      </c>
    </row>
    <row r="46" spans="1:16" x14ac:dyDescent="0.25">
      <c r="A46" s="4" t="s">
        <v>19</v>
      </c>
      <c r="B46" s="237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7"/>
        <v>2.7959999999999998</v>
      </c>
      <c r="F46" s="24"/>
      <c r="G46" s="8">
        <f t="shared" si="8"/>
        <v>0.90090096790626584</v>
      </c>
      <c r="H46" s="7">
        <f t="shared" si="6"/>
        <v>3.6969009679062657</v>
      </c>
    </row>
    <row r="47" spans="1:16" x14ac:dyDescent="0.25">
      <c r="A47" s="4" t="s">
        <v>20</v>
      </c>
      <c r="B47" s="237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7"/>
        <v>2.7629999999999999</v>
      </c>
      <c r="F47" s="24"/>
      <c r="G47" s="8">
        <f t="shared" si="8"/>
        <v>0.90027896077432501</v>
      </c>
      <c r="H47" s="7">
        <f t="shared" si="6"/>
        <v>3.663278960774325</v>
      </c>
    </row>
    <row r="48" spans="1:16" x14ac:dyDescent="0.25">
      <c r="A48" s="4" t="s">
        <v>21</v>
      </c>
      <c r="B48" s="237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7"/>
        <v>2.7869999999999999</v>
      </c>
      <c r="F48" s="24"/>
      <c r="G48" s="8">
        <f t="shared" si="8"/>
        <v>0.90073132959755475</v>
      </c>
      <c r="H48" s="7">
        <f t="shared" si="6"/>
        <v>3.6877313295975549</v>
      </c>
    </row>
    <row r="49" spans="1:8" x14ac:dyDescent="0.25">
      <c r="A49" s="4" t="s">
        <v>22</v>
      </c>
      <c r="B49" s="237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7"/>
        <v>2.8929999999999998</v>
      </c>
      <c r="F49" s="24"/>
      <c r="G49" s="8">
        <f t="shared" si="8"/>
        <v>0.90272929190015272</v>
      </c>
      <c r="H49" s="7">
        <f t="shared" si="6"/>
        <v>3.7957292919001526</v>
      </c>
    </row>
    <row r="50" spans="1:8" x14ac:dyDescent="0.25">
      <c r="A50" s="4" t="s">
        <v>23</v>
      </c>
      <c r="B50" s="237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7"/>
        <v>3.0489999999999999</v>
      </c>
      <c r="F50" s="24"/>
      <c r="G50" s="8">
        <f t="shared" si="8"/>
        <v>0.9056696892511461</v>
      </c>
      <c r="H50" s="7">
        <f t="shared" si="6"/>
        <v>3.9546696892511459</v>
      </c>
    </row>
    <row r="51" spans="1:8" x14ac:dyDescent="0.25">
      <c r="A51" s="4" t="s">
        <v>24</v>
      </c>
      <c r="B51" s="237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7"/>
        <v>3.145</v>
      </c>
      <c r="F51" s="24"/>
      <c r="G51" s="8">
        <f t="shared" si="8"/>
        <v>0.90747916454406519</v>
      </c>
      <c r="H51" s="7">
        <f t="shared" si="6"/>
        <v>4.0524791645440654</v>
      </c>
    </row>
    <row r="52" spans="1:8" x14ac:dyDescent="0.25">
      <c r="A52" s="4" t="s">
        <v>13</v>
      </c>
      <c r="B52" s="237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7"/>
        <v>3.1560000000000001</v>
      </c>
      <c r="F52" s="24"/>
      <c r="G52" s="8">
        <f t="shared" si="8"/>
        <v>0.90768650025471209</v>
      </c>
      <c r="H52" s="7">
        <f t="shared" si="6"/>
        <v>4.063686500254712</v>
      </c>
    </row>
    <row r="53" spans="1:8" x14ac:dyDescent="0.25">
      <c r="A53" s="4" t="s">
        <v>14</v>
      </c>
      <c r="B53" s="237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7"/>
        <v>3.0419999999999998</v>
      </c>
      <c r="F53" s="24"/>
      <c r="G53" s="8">
        <f t="shared" si="8"/>
        <v>0.90553774834437084</v>
      </c>
      <c r="H53" s="7">
        <f t="shared" si="6"/>
        <v>3.9475377483443705</v>
      </c>
    </row>
    <row r="54" spans="1:8" x14ac:dyDescent="0.25">
      <c r="A54" s="4" t="s">
        <v>15</v>
      </c>
      <c r="B54" s="237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7"/>
        <v>2.956</v>
      </c>
      <c r="F54" s="24"/>
      <c r="G54" s="8">
        <f t="shared" si="8"/>
        <v>0.90391676006113086</v>
      </c>
      <c r="H54" s="7">
        <f t="shared" si="6"/>
        <v>3.8599167600611306</v>
      </c>
    </row>
    <row r="55" spans="1:8" x14ac:dyDescent="0.25">
      <c r="A55" s="4" t="s">
        <v>16</v>
      </c>
      <c r="B55" s="237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7"/>
        <v>3.012</v>
      </c>
      <c r="F55" s="24"/>
      <c r="G55" s="8">
        <f t="shared" si="8"/>
        <v>0.90497228731533363</v>
      </c>
      <c r="H55" s="7">
        <f t="shared" si="6"/>
        <v>3.9169722873153336</v>
      </c>
    </row>
    <row r="56" spans="1:8" x14ac:dyDescent="0.25">
      <c r="A56" s="4" t="s">
        <v>17</v>
      </c>
      <c r="B56" s="237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7"/>
        <v>3.0939999999999999</v>
      </c>
      <c r="F56" s="24"/>
      <c r="G56" s="8">
        <f t="shared" si="8"/>
        <v>0.90651788079470197</v>
      </c>
      <c r="H56" s="7">
        <f t="shared" si="6"/>
        <v>4.0005178807947015</v>
      </c>
    </row>
    <row r="57" spans="1:8" x14ac:dyDescent="0.25">
      <c r="A57" s="4" t="s">
        <v>18</v>
      </c>
      <c r="B57" s="237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7"/>
        <v>3.242</v>
      </c>
      <c r="F57" s="24"/>
      <c r="G57" s="8">
        <f t="shared" si="8"/>
        <v>0.90930748853795207</v>
      </c>
      <c r="H57" s="7">
        <f t="shared" si="6"/>
        <v>4.1513074885379524</v>
      </c>
    </row>
    <row r="58" spans="1:8" x14ac:dyDescent="0.25">
      <c r="A58" s="4" t="s">
        <v>19</v>
      </c>
      <c r="B58" s="237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7"/>
        <v>3.2949999999999999</v>
      </c>
      <c r="F58" s="24"/>
      <c r="G58" s="8">
        <f t="shared" si="8"/>
        <v>0.91030646968925111</v>
      </c>
      <c r="H58" s="7">
        <f t="shared" si="6"/>
        <v>4.2053064696892513</v>
      </c>
    </row>
    <row r="59" spans="1:8" x14ac:dyDescent="0.25">
      <c r="A59" s="4" t="s">
        <v>20</v>
      </c>
      <c r="B59" s="237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7"/>
        <v>3.2429999999999999</v>
      </c>
      <c r="F59" s="24"/>
      <c r="G59" s="8">
        <f t="shared" si="8"/>
        <v>0.90932633723891998</v>
      </c>
      <c r="H59" s="7">
        <f t="shared" si="6"/>
        <v>4.1523263372389199</v>
      </c>
    </row>
    <row r="60" spans="1:8" x14ac:dyDescent="0.25">
      <c r="A60" s="4" t="s">
        <v>21</v>
      </c>
      <c r="B60" s="237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7"/>
        <v>3.2480000000000002</v>
      </c>
      <c r="F60" s="24"/>
      <c r="G60" s="8">
        <f t="shared" si="8"/>
        <v>0.90942058074375953</v>
      </c>
      <c r="H60" s="7">
        <f t="shared" si="6"/>
        <v>4.1574205807437599</v>
      </c>
    </row>
    <row r="61" spans="1:8" x14ac:dyDescent="0.25">
      <c r="A61" s="4" t="s">
        <v>22</v>
      </c>
      <c r="B61" s="237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7"/>
        <v>3.46</v>
      </c>
      <c r="F61" s="24"/>
      <c r="G61" s="8">
        <f t="shared" si="8"/>
        <v>0.91341650534895558</v>
      </c>
      <c r="H61" s="7">
        <f t="shared" si="6"/>
        <v>4.3734165053489553</v>
      </c>
    </row>
    <row r="62" spans="1:8" x14ac:dyDescent="0.25">
      <c r="A62" s="4" t="s">
        <v>23</v>
      </c>
      <c r="B62" s="237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7"/>
        <v>3.5670000000000002</v>
      </c>
      <c r="F62" s="24"/>
      <c r="G62" s="8">
        <f t="shared" si="8"/>
        <v>0.91543331635252156</v>
      </c>
      <c r="H62" s="7">
        <f t="shared" si="6"/>
        <v>4.4824333163525214</v>
      </c>
    </row>
    <row r="63" spans="1:8" x14ac:dyDescent="0.25">
      <c r="A63" s="4" t="s">
        <v>24</v>
      </c>
      <c r="B63" s="237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si="7"/>
        <v>3.6659999999999999</v>
      </c>
      <c r="F63" s="24"/>
      <c r="G63" s="8">
        <f t="shared" si="8"/>
        <v>0.91729933774834427</v>
      </c>
      <c r="H63" s="7">
        <f t="shared" si="6"/>
        <v>4.5832993377483442</v>
      </c>
    </row>
    <row r="64" spans="1:8" x14ac:dyDescent="0.25">
      <c r="A64" s="4" t="s">
        <v>13</v>
      </c>
      <c r="B64" s="237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si="7"/>
        <v>3.681</v>
      </c>
      <c r="F64" s="24"/>
      <c r="G64" s="8">
        <f t="shared" si="8"/>
        <v>0.91758206826286293</v>
      </c>
      <c r="H64" s="7">
        <f t="shared" si="6"/>
        <v>4.5985820682628633</v>
      </c>
    </row>
    <row r="65" spans="1:8" x14ac:dyDescent="0.25">
      <c r="A65" s="4" t="s">
        <v>14</v>
      </c>
      <c r="B65" s="237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7"/>
        <v>3.6160000000000001</v>
      </c>
      <c r="F65" s="24"/>
      <c r="G65" s="8">
        <f t="shared" si="8"/>
        <v>0.91635690269994896</v>
      </c>
      <c r="H65" s="7">
        <f t="shared" si="6"/>
        <v>4.5323569026999486</v>
      </c>
    </row>
    <row r="66" spans="1:8" x14ac:dyDescent="0.25">
      <c r="A66" s="4" t="s">
        <v>15</v>
      </c>
      <c r="B66" s="237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7"/>
        <v>3.585</v>
      </c>
      <c r="F66" s="24"/>
      <c r="G66" s="8">
        <f t="shared" si="8"/>
        <v>0.91577259296994395</v>
      </c>
      <c r="H66" s="7">
        <f t="shared" si="6"/>
        <v>4.5007725929699438</v>
      </c>
    </row>
    <row r="67" spans="1:8" x14ac:dyDescent="0.25">
      <c r="A67" s="4" t="s">
        <v>16</v>
      </c>
      <c r="B67" s="237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7"/>
        <v>3.6320000000000001</v>
      </c>
      <c r="F67" s="24"/>
      <c r="G67" s="8">
        <f t="shared" si="8"/>
        <v>0.91665848191543553</v>
      </c>
      <c r="H67" s="7">
        <f t="shared" si="6"/>
        <v>4.5486584819154352</v>
      </c>
    </row>
    <row r="68" spans="1:8" x14ac:dyDescent="0.25">
      <c r="A68" s="4" t="s">
        <v>17</v>
      </c>
      <c r="B68" s="237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7"/>
        <v>3.73</v>
      </c>
      <c r="F68" s="24"/>
      <c r="G68" s="8">
        <f t="shared" si="8"/>
        <v>0.91850565461029032</v>
      </c>
      <c r="H68" s="7">
        <f t="shared" si="6"/>
        <v>4.6485056546102905</v>
      </c>
    </row>
    <row r="69" spans="1:8" x14ac:dyDescent="0.25">
      <c r="A69" s="4" t="s">
        <v>18</v>
      </c>
      <c r="B69" s="237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7"/>
        <v>3.883</v>
      </c>
      <c r="F69" s="24"/>
      <c r="G69" s="8">
        <f t="shared" si="8"/>
        <v>0.92138950585837998</v>
      </c>
      <c r="H69" s="7">
        <f t="shared" si="6"/>
        <v>4.8043895058583796</v>
      </c>
    </row>
    <row r="70" spans="1:8" x14ac:dyDescent="0.25">
      <c r="A70" s="4" t="s">
        <v>19</v>
      </c>
      <c r="B70" s="237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7"/>
        <v>3.9169999999999998</v>
      </c>
      <c r="F70" s="24"/>
      <c r="G70" s="8">
        <f t="shared" si="8"/>
        <v>0.92203036169128882</v>
      </c>
      <c r="H70" s="7">
        <f t="shared" si="6"/>
        <v>4.8390303616912886</v>
      </c>
    </row>
    <row r="71" spans="1:8" x14ac:dyDescent="0.25">
      <c r="A71" s="4" t="s">
        <v>20</v>
      </c>
      <c r="B71" s="237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7"/>
        <v>3.8490000000000002</v>
      </c>
      <c r="F71" s="24"/>
      <c r="G71" s="8">
        <f t="shared" si="8"/>
        <v>0.92074865002547113</v>
      </c>
      <c r="H71" s="7">
        <f t="shared" si="6"/>
        <v>4.7697486500254715</v>
      </c>
    </row>
    <row r="72" spans="1:8" x14ac:dyDescent="0.25">
      <c r="A72" s="4" t="s">
        <v>21</v>
      </c>
      <c r="B72" s="237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7"/>
        <v>3.8149999999999999</v>
      </c>
      <c r="F72" s="24"/>
      <c r="G72" s="8">
        <f t="shared" si="8"/>
        <v>0.92010779419256239</v>
      </c>
      <c r="H72" s="7">
        <f t="shared" si="6"/>
        <v>4.7351077941925626</v>
      </c>
    </row>
    <row r="73" spans="1:8" x14ac:dyDescent="0.25">
      <c r="A73" s="4" t="s">
        <v>22</v>
      </c>
      <c r="B73" s="237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7"/>
        <v>3.976</v>
      </c>
      <c r="F73" s="24"/>
      <c r="G73" s="8">
        <f t="shared" si="8"/>
        <v>0.92314243504839522</v>
      </c>
      <c r="H73" s="7">
        <f t="shared" si="6"/>
        <v>4.899142435048395</v>
      </c>
    </row>
    <row r="74" spans="1:8" x14ac:dyDescent="0.25">
      <c r="A74" s="4" t="s">
        <v>23</v>
      </c>
      <c r="B74" s="237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7"/>
        <v>4.133</v>
      </c>
      <c r="F74" s="24"/>
      <c r="G74" s="8">
        <f t="shared" si="8"/>
        <v>0.92610168110035651</v>
      </c>
      <c r="H74" s="7">
        <f t="shared" si="6"/>
        <v>5.0591016811003566</v>
      </c>
    </row>
    <row r="75" spans="1:8" x14ac:dyDescent="0.25">
      <c r="A75" s="4" t="s">
        <v>24</v>
      </c>
      <c r="B75" s="237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7"/>
        <v>4.1959999999999997</v>
      </c>
      <c r="F75" s="24"/>
      <c r="G75" s="8">
        <f t="shared" si="8"/>
        <v>0.92728914926133466</v>
      </c>
      <c r="H75" s="7">
        <f t="shared" si="6"/>
        <v>5.1232891492613346</v>
      </c>
    </row>
    <row r="76" spans="1:8" x14ac:dyDescent="0.25">
      <c r="A76" s="4" t="s">
        <v>13</v>
      </c>
      <c r="B76" s="237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7"/>
        <v>4.2160000000000002</v>
      </c>
      <c r="F76" s="24"/>
      <c r="G76" s="8">
        <f t="shared" si="8"/>
        <v>0.92766612328069276</v>
      </c>
      <c r="H76" s="7">
        <f t="shared" si="6"/>
        <v>5.1436661232806928</v>
      </c>
    </row>
    <row r="77" spans="1:8" x14ac:dyDescent="0.25">
      <c r="A77" s="4" t="s">
        <v>14</v>
      </c>
      <c r="B77" s="237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7"/>
        <v>4.0830000000000002</v>
      </c>
      <c r="F77" s="24"/>
      <c r="G77" s="8">
        <f t="shared" si="8"/>
        <v>0.9251592460519612</v>
      </c>
      <c r="H77" s="7">
        <f t="shared" si="6"/>
        <v>5.0081592460519611</v>
      </c>
    </row>
    <row r="78" spans="1:8" x14ac:dyDescent="0.25">
      <c r="A78" s="4" t="s">
        <v>15</v>
      </c>
      <c r="B78" s="237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si="7"/>
        <v>4.0129999999999999</v>
      </c>
      <c r="F78" s="24"/>
      <c r="G78" s="8">
        <f t="shared" si="8"/>
        <v>0.9238398369842078</v>
      </c>
      <c r="H78" s="7">
        <f t="shared" si="6"/>
        <v>4.9368398369842073</v>
      </c>
    </row>
    <row r="79" spans="1:8" x14ac:dyDescent="0.25">
      <c r="A79" s="4" t="s">
        <v>16</v>
      </c>
      <c r="B79" s="237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7"/>
        <v>4.0629999999999997</v>
      </c>
      <c r="F79" s="24"/>
      <c r="G79" s="8">
        <f t="shared" si="8"/>
        <v>0.9247822720326031</v>
      </c>
      <c r="H79" s="7">
        <f t="shared" si="6"/>
        <v>4.9877822720326028</v>
      </c>
    </row>
    <row r="80" spans="1:8" x14ac:dyDescent="0.25">
      <c r="A80" s="4" t="s">
        <v>17</v>
      </c>
      <c r="B80" s="237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7"/>
        <v>4.1310000000000002</v>
      </c>
      <c r="F80" s="24"/>
      <c r="G80" s="8">
        <f t="shared" si="8"/>
        <v>0.92606398369842069</v>
      </c>
      <c r="H80" s="7">
        <f t="shared" si="6"/>
        <v>5.0570639836984208</v>
      </c>
    </row>
    <row r="81" spans="1:8" x14ac:dyDescent="0.25">
      <c r="A81" s="4" t="s">
        <v>18</v>
      </c>
      <c r="B81" s="237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7"/>
        <v>4.37</v>
      </c>
      <c r="F81" s="24"/>
      <c r="G81" s="8">
        <f t="shared" si="8"/>
        <v>0.93056882322975032</v>
      </c>
      <c r="H81" s="7">
        <f t="shared" si="6"/>
        <v>5.3005688232297503</v>
      </c>
    </row>
    <row r="82" spans="1:8" x14ac:dyDescent="0.25">
      <c r="A82" s="4" t="s">
        <v>19</v>
      </c>
      <c r="B82" s="237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7"/>
        <v>4.4039999999999999</v>
      </c>
      <c r="F82" s="24"/>
      <c r="G82" s="8">
        <f t="shared" si="8"/>
        <v>0.93120967906265917</v>
      </c>
      <c r="H82" s="7">
        <f t="shared" ref="H82:H145" si="9">+E82+G82</f>
        <v>5.3352096790626593</v>
      </c>
    </row>
    <row r="83" spans="1:8" x14ac:dyDescent="0.25">
      <c r="A83" s="4" t="s">
        <v>20</v>
      </c>
      <c r="B83" s="237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ref="E83:E146" si="10">ROUND(C83+D83,3)</f>
        <v>3.9990000000000001</v>
      </c>
      <c r="F83" s="24"/>
      <c r="G83" s="8">
        <f t="shared" ref="G83:G146" si="11">(E83/$L$6)*$L$5+($L$7*$L$8^(B83-$L$4))</f>
        <v>0.92357595517065705</v>
      </c>
      <c r="H83" s="7">
        <f t="shared" si="9"/>
        <v>4.9225759551706574</v>
      </c>
    </row>
    <row r="84" spans="1:8" x14ac:dyDescent="0.25">
      <c r="A84" s="4" t="s">
        <v>21</v>
      </c>
      <c r="B84" s="237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10"/>
        <v>3.9660000000000002</v>
      </c>
      <c r="F84" s="24"/>
      <c r="G84" s="8">
        <f t="shared" si="11"/>
        <v>0.92295394803871622</v>
      </c>
      <c r="H84" s="7">
        <f t="shared" si="9"/>
        <v>4.8889539480387167</v>
      </c>
    </row>
    <row r="85" spans="1:8" x14ac:dyDescent="0.25">
      <c r="A85" s="4" t="s">
        <v>22</v>
      </c>
      <c r="B85" s="237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10"/>
        <v>4.08</v>
      </c>
      <c r="F85" s="24"/>
      <c r="G85" s="8">
        <f t="shared" si="11"/>
        <v>0.92510269994905747</v>
      </c>
      <c r="H85" s="7">
        <f t="shared" si="9"/>
        <v>5.0051026999490578</v>
      </c>
    </row>
    <row r="86" spans="1:8" x14ac:dyDescent="0.25">
      <c r="A86" s="4" t="s">
        <v>23</v>
      </c>
      <c r="B86" s="237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10"/>
        <v>4.282</v>
      </c>
      <c r="F86" s="24"/>
      <c r="G86" s="8">
        <f t="shared" si="11"/>
        <v>0.92891013754457452</v>
      </c>
      <c r="H86" s="7">
        <f t="shared" si="9"/>
        <v>5.210910137544575</v>
      </c>
    </row>
    <row r="87" spans="1:8" x14ac:dyDescent="0.25">
      <c r="A87" s="4" t="s">
        <v>24</v>
      </c>
      <c r="B87" s="237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10"/>
        <v>4.5430000000000001</v>
      </c>
      <c r="F87" s="24"/>
      <c r="G87" s="8">
        <f t="shared" si="11"/>
        <v>0.93382964849719807</v>
      </c>
      <c r="H87" s="7">
        <f t="shared" si="9"/>
        <v>5.4768296484971986</v>
      </c>
    </row>
    <row r="88" spans="1:8" x14ac:dyDescent="0.25">
      <c r="A88" s="4" t="s">
        <v>13</v>
      </c>
      <c r="B88" s="237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10"/>
        <v>4.5640000000000001</v>
      </c>
      <c r="F88" s="24"/>
      <c r="G88" s="8">
        <f t="shared" si="11"/>
        <v>0.93422547121752419</v>
      </c>
      <c r="H88" s="7">
        <f t="shared" si="9"/>
        <v>5.4982254712175243</v>
      </c>
    </row>
    <row r="89" spans="1:8" x14ac:dyDescent="0.25">
      <c r="A89" s="4" t="s">
        <v>14</v>
      </c>
      <c r="B89" s="237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10"/>
        <v>4.4009999999999998</v>
      </c>
      <c r="F89" s="24"/>
      <c r="G89" s="8">
        <f t="shared" si="11"/>
        <v>0.93115313295975544</v>
      </c>
      <c r="H89" s="7">
        <f t="shared" si="9"/>
        <v>5.3321531329597551</v>
      </c>
    </row>
    <row r="90" spans="1:8" x14ac:dyDescent="0.25">
      <c r="A90" s="4" t="s">
        <v>15</v>
      </c>
      <c r="B90" s="237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10"/>
        <v>4.3280000000000003</v>
      </c>
      <c r="F90" s="24"/>
      <c r="G90" s="8">
        <f t="shared" si="11"/>
        <v>0.9297771777890983</v>
      </c>
      <c r="H90" s="7">
        <f t="shared" si="9"/>
        <v>5.2577771777890989</v>
      </c>
    </row>
    <row r="91" spans="1:8" x14ac:dyDescent="0.25">
      <c r="A91" s="4" t="s">
        <v>16</v>
      </c>
      <c r="B91" s="237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10"/>
        <v>4.3780000000000001</v>
      </c>
      <c r="F91" s="24"/>
      <c r="G91" s="8">
        <f t="shared" si="11"/>
        <v>0.9307196128374936</v>
      </c>
      <c r="H91" s="7">
        <f t="shared" si="9"/>
        <v>5.3087196128374936</v>
      </c>
    </row>
    <row r="92" spans="1:8" x14ac:dyDescent="0.25">
      <c r="A92" s="4" t="s">
        <v>17</v>
      </c>
      <c r="B92" s="237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10"/>
        <v>4.4710000000000001</v>
      </c>
      <c r="F92" s="24"/>
      <c r="G92" s="8">
        <f t="shared" si="11"/>
        <v>0.93247254202750884</v>
      </c>
      <c r="H92" s="7">
        <f t="shared" si="9"/>
        <v>5.4034725420275089</v>
      </c>
    </row>
    <row r="93" spans="1:8" x14ac:dyDescent="0.25">
      <c r="A93" s="4" t="s">
        <v>18</v>
      </c>
      <c r="B93" s="237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10"/>
        <v>4.806</v>
      </c>
      <c r="F93" s="24"/>
      <c r="G93" s="8">
        <f t="shared" si="11"/>
        <v>0.93878685685175745</v>
      </c>
      <c r="H93" s="7">
        <f t="shared" si="9"/>
        <v>5.7447868568517571</v>
      </c>
    </row>
    <row r="94" spans="1:8" x14ac:dyDescent="0.25">
      <c r="A94" s="4" t="s">
        <v>19</v>
      </c>
      <c r="B94" s="237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10"/>
        <v>4.8449999999999998</v>
      </c>
      <c r="F94" s="24"/>
      <c r="G94" s="8">
        <f t="shared" si="11"/>
        <v>0.93952195618950585</v>
      </c>
      <c r="H94" s="7">
        <f t="shared" si="9"/>
        <v>5.784521956189506</v>
      </c>
    </row>
    <row r="95" spans="1:8" x14ac:dyDescent="0.25">
      <c r="A95" s="4" t="s">
        <v>20</v>
      </c>
      <c r="B95" s="237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10"/>
        <v>4.6210000000000004</v>
      </c>
      <c r="F95" s="24"/>
      <c r="G95" s="8">
        <f t="shared" si="11"/>
        <v>0.93529984717269476</v>
      </c>
      <c r="H95" s="7">
        <f t="shared" si="9"/>
        <v>5.5562998471726956</v>
      </c>
    </row>
    <row r="96" spans="1:8" x14ac:dyDescent="0.25">
      <c r="A96" s="4" t="s">
        <v>21</v>
      </c>
      <c r="B96" s="237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10"/>
        <v>4.5430000000000001</v>
      </c>
      <c r="F96" s="24"/>
      <c r="G96" s="8">
        <f t="shared" si="11"/>
        <v>0.93382964849719807</v>
      </c>
      <c r="H96" s="7">
        <f t="shared" si="9"/>
        <v>5.4768296484971986</v>
      </c>
    </row>
    <row r="97" spans="1:8" x14ac:dyDescent="0.25">
      <c r="A97" s="4" t="s">
        <v>22</v>
      </c>
      <c r="B97" s="237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10"/>
        <v>4.6219999999999999</v>
      </c>
      <c r="F97" s="24"/>
      <c r="G97" s="8">
        <f t="shared" si="11"/>
        <v>0.93531869587366268</v>
      </c>
      <c r="H97" s="7">
        <f t="shared" si="9"/>
        <v>5.5573186958736622</v>
      </c>
    </row>
    <row r="98" spans="1:8" x14ac:dyDescent="0.25">
      <c r="A98" s="4" t="s">
        <v>23</v>
      </c>
      <c r="B98" s="237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10"/>
        <v>4.8390000000000004</v>
      </c>
      <c r="F98" s="24"/>
      <c r="G98" s="8">
        <f t="shared" si="11"/>
        <v>0.93940886398369838</v>
      </c>
      <c r="H98" s="7">
        <f t="shared" si="9"/>
        <v>5.7784088639836986</v>
      </c>
    </row>
    <row r="99" spans="1:8" x14ac:dyDescent="0.25">
      <c r="A99" s="4" t="s">
        <v>24</v>
      </c>
      <c r="B99" s="237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10"/>
        <v>4.9950000000000001</v>
      </c>
      <c r="F99" s="24"/>
      <c r="G99" s="8">
        <f t="shared" si="11"/>
        <v>0.94234926133469177</v>
      </c>
      <c r="H99" s="7">
        <f t="shared" si="9"/>
        <v>5.9373492613346919</v>
      </c>
    </row>
    <row r="100" spans="1:8" x14ac:dyDescent="0.25">
      <c r="A100" s="4" t="s">
        <v>13</v>
      </c>
      <c r="B100" s="237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10"/>
        <v>5.0209999999999999</v>
      </c>
      <c r="F100" s="24"/>
      <c r="G100" s="8">
        <f t="shared" si="11"/>
        <v>0.94283932755985733</v>
      </c>
      <c r="H100" s="7">
        <f t="shared" si="9"/>
        <v>5.9638393275598576</v>
      </c>
    </row>
    <row r="101" spans="1:8" x14ac:dyDescent="0.25">
      <c r="A101" s="4" t="s">
        <v>14</v>
      </c>
      <c r="B101" s="237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10"/>
        <v>4.883</v>
      </c>
      <c r="F101" s="24"/>
      <c r="G101" s="8">
        <f t="shared" si="11"/>
        <v>0.94023820682628623</v>
      </c>
      <c r="H101" s="7">
        <f t="shared" si="9"/>
        <v>5.8232382068262858</v>
      </c>
    </row>
    <row r="102" spans="1:8" x14ac:dyDescent="0.25">
      <c r="A102" s="4" t="s">
        <v>15</v>
      </c>
      <c r="B102" s="237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10"/>
        <v>4.71</v>
      </c>
      <c r="F102" s="24"/>
      <c r="G102" s="8">
        <f t="shared" si="11"/>
        <v>0.93697738155883847</v>
      </c>
      <c r="H102" s="7">
        <f t="shared" si="9"/>
        <v>5.6469773815588384</v>
      </c>
    </row>
    <row r="103" spans="1:8" x14ac:dyDescent="0.25">
      <c r="A103" s="4" t="s">
        <v>16</v>
      </c>
      <c r="B103" s="237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10"/>
        <v>4.7610000000000001</v>
      </c>
      <c r="F103" s="24"/>
      <c r="G103" s="8">
        <f t="shared" si="11"/>
        <v>0.93793866530820169</v>
      </c>
      <c r="H103" s="7">
        <f t="shared" si="9"/>
        <v>5.6989386653082015</v>
      </c>
    </row>
    <row r="104" spans="1:8" x14ac:dyDescent="0.25">
      <c r="A104" s="4" t="s">
        <v>17</v>
      </c>
      <c r="B104" s="237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10"/>
        <v>4.88</v>
      </c>
      <c r="F104" s="24"/>
      <c r="G104" s="8">
        <f t="shared" si="11"/>
        <v>0.9401816607233825</v>
      </c>
      <c r="H104" s="7">
        <f t="shared" si="9"/>
        <v>5.8201816607233825</v>
      </c>
    </row>
    <row r="105" spans="1:8" x14ac:dyDescent="0.25">
      <c r="A105" s="4" t="s">
        <v>18</v>
      </c>
      <c r="B105" s="237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10"/>
        <v>5.2729999999999997</v>
      </c>
      <c r="F105" s="24"/>
      <c r="G105" s="8">
        <f t="shared" si="11"/>
        <v>0.94758920020376969</v>
      </c>
      <c r="H105" s="7">
        <f t="shared" si="9"/>
        <v>6.2205892002037695</v>
      </c>
    </row>
    <row r="106" spans="1:8" x14ac:dyDescent="0.25">
      <c r="A106" s="4" t="s">
        <v>19</v>
      </c>
      <c r="B106" s="237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10"/>
        <v>5.3129999999999997</v>
      </c>
      <c r="F106" s="24"/>
      <c r="G106" s="8">
        <f t="shared" si="11"/>
        <v>0.94834314824248589</v>
      </c>
      <c r="H106" s="7">
        <f t="shared" si="9"/>
        <v>6.2613431482424859</v>
      </c>
    </row>
    <row r="107" spans="1:8" x14ac:dyDescent="0.25">
      <c r="A107" s="4" t="s">
        <v>20</v>
      </c>
      <c r="B107" s="237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10"/>
        <v>5.22</v>
      </c>
      <c r="F107" s="24"/>
      <c r="G107" s="8">
        <f t="shared" si="11"/>
        <v>0.94659021905247065</v>
      </c>
      <c r="H107" s="7">
        <f t="shared" si="9"/>
        <v>6.1665902190524706</v>
      </c>
    </row>
    <row r="108" spans="1:8" x14ac:dyDescent="0.25">
      <c r="A108" s="4" t="s">
        <v>21</v>
      </c>
      <c r="B108" s="237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10"/>
        <v>4.9770000000000003</v>
      </c>
      <c r="F108" s="24"/>
      <c r="G108" s="8">
        <f t="shared" si="11"/>
        <v>0.94200998471726938</v>
      </c>
      <c r="H108" s="7">
        <f t="shared" si="9"/>
        <v>5.9190099847172695</v>
      </c>
    </row>
    <row r="109" spans="1:8" x14ac:dyDescent="0.25">
      <c r="A109" s="4" t="s">
        <v>22</v>
      </c>
      <c r="B109" s="237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10"/>
        <v>5.0570000000000004</v>
      </c>
      <c r="F109" s="24"/>
      <c r="G109" s="8">
        <f t="shared" si="11"/>
        <v>0.94351788079470189</v>
      </c>
      <c r="H109" s="7">
        <f t="shared" si="9"/>
        <v>6.0005178807947024</v>
      </c>
    </row>
    <row r="110" spans="1:8" x14ac:dyDescent="0.25">
      <c r="A110" s="4" t="s">
        <v>23</v>
      </c>
      <c r="B110" s="237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10"/>
        <v>5.3090000000000002</v>
      </c>
      <c r="F110" s="24"/>
      <c r="G110" s="8">
        <f t="shared" si="11"/>
        <v>0.94826775343861436</v>
      </c>
      <c r="H110" s="7">
        <f t="shared" si="9"/>
        <v>6.2572677534386143</v>
      </c>
    </row>
    <row r="111" spans="1:8" x14ac:dyDescent="0.25">
      <c r="A111" s="4" t="s">
        <v>24</v>
      </c>
      <c r="B111" s="237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10"/>
        <v>5.5049999999999999</v>
      </c>
      <c r="F111" s="24"/>
      <c r="G111" s="8">
        <f t="shared" si="11"/>
        <v>0.95196209882832394</v>
      </c>
      <c r="H111" s="7">
        <f t="shared" si="9"/>
        <v>6.4569620988283241</v>
      </c>
    </row>
    <row r="112" spans="1:8" x14ac:dyDescent="0.25">
      <c r="A112" s="4" t="s">
        <v>13</v>
      </c>
      <c r="B112" s="237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10"/>
        <v>5.5220000000000002</v>
      </c>
      <c r="F112" s="24"/>
      <c r="G112" s="8">
        <f t="shared" si="11"/>
        <v>0.95228252674477831</v>
      </c>
      <c r="H112" s="7">
        <f t="shared" si="9"/>
        <v>6.4742825267447781</v>
      </c>
    </row>
    <row r="113" spans="1:8" x14ac:dyDescent="0.25">
      <c r="A113" s="4" t="s">
        <v>14</v>
      </c>
      <c r="B113" s="237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10"/>
        <v>5.3440000000000003</v>
      </c>
      <c r="F113" s="24"/>
      <c r="G113" s="8">
        <f t="shared" si="11"/>
        <v>0.94892745797249101</v>
      </c>
      <c r="H113" s="7">
        <f t="shared" si="9"/>
        <v>6.2929274579724916</v>
      </c>
    </row>
    <row r="114" spans="1:8" x14ac:dyDescent="0.25">
      <c r="A114" s="4" t="s">
        <v>15</v>
      </c>
      <c r="B114" s="237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10"/>
        <v>5.3049999999999997</v>
      </c>
      <c r="F114" s="24"/>
      <c r="G114" s="8">
        <f t="shared" si="11"/>
        <v>0.94819235863474272</v>
      </c>
      <c r="H114" s="7">
        <f t="shared" si="9"/>
        <v>6.2531923586347427</v>
      </c>
    </row>
    <row r="115" spans="1:8" x14ac:dyDescent="0.25">
      <c r="A115" s="4" t="s">
        <v>16</v>
      </c>
      <c r="B115" s="237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10"/>
        <v>5.367</v>
      </c>
      <c r="F115" s="24"/>
      <c r="G115" s="8">
        <f t="shared" si="11"/>
        <v>0.94936097809475284</v>
      </c>
      <c r="H115" s="7">
        <f t="shared" si="9"/>
        <v>6.3163609780947532</v>
      </c>
    </row>
    <row r="116" spans="1:8" x14ac:dyDescent="0.25">
      <c r="A116" s="4" t="s">
        <v>17</v>
      </c>
      <c r="B116" s="237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10"/>
        <v>5.6449999999999996</v>
      </c>
      <c r="F116" s="24"/>
      <c r="G116" s="8">
        <f t="shared" si="11"/>
        <v>0.95460091696383076</v>
      </c>
      <c r="H116" s="7">
        <f t="shared" si="9"/>
        <v>6.5996009169638299</v>
      </c>
    </row>
    <row r="117" spans="1:8" x14ac:dyDescent="0.25">
      <c r="A117" s="4" t="s">
        <v>18</v>
      </c>
      <c r="B117" s="237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10"/>
        <v>5.6669999999999998</v>
      </c>
      <c r="F117" s="24"/>
      <c r="G117" s="8">
        <f t="shared" si="11"/>
        <v>0.95501558838512479</v>
      </c>
      <c r="H117" s="7">
        <f t="shared" si="9"/>
        <v>6.6220155883851248</v>
      </c>
    </row>
    <row r="118" spans="1:8" x14ac:dyDescent="0.25">
      <c r="A118" s="4" t="s">
        <v>19</v>
      </c>
      <c r="B118" s="237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10"/>
        <v>5.7069999999999999</v>
      </c>
      <c r="F118" s="24"/>
      <c r="G118" s="8">
        <f t="shared" si="11"/>
        <v>0.95576953642384099</v>
      </c>
      <c r="H118" s="7">
        <f t="shared" si="9"/>
        <v>6.6627695364238413</v>
      </c>
    </row>
    <row r="119" spans="1:8" x14ac:dyDescent="0.25">
      <c r="A119" s="4" t="s">
        <v>20</v>
      </c>
      <c r="B119" s="237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10"/>
        <v>5.72</v>
      </c>
      <c r="F119" s="24"/>
      <c r="G119" s="8">
        <f t="shared" si="11"/>
        <v>0.95601456953642372</v>
      </c>
      <c r="H119" s="7">
        <f t="shared" si="9"/>
        <v>6.6760145695364237</v>
      </c>
    </row>
    <row r="120" spans="1:8" x14ac:dyDescent="0.25">
      <c r="A120" s="4" t="s">
        <v>21</v>
      </c>
      <c r="B120" s="237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10"/>
        <v>5.6630000000000003</v>
      </c>
      <c r="F120" s="24"/>
      <c r="G120" s="8">
        <f t="shared" si="11"/>
        <v>0.95494019358125315</v>
      </c>
      <c r="H120" s="7">
        <f t="shared" si="9"/>
        <v>6.6179401935812532</v>
      </c>
    </row>
    <row r="121" spans="1:8" x14ac:dyDescent="0.25">
      <c r="A121" s="4" t="s">
        <v>22</v>
      </c>
      <c r="B121" s="237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10"/>
        <v>5.7220000000000004</v>
      </c>
      <c r="F121" s="24"/>
      <c r="G121" s="8">
        <f t="shared" si="11"/>
        <v>0.95605226693835965</v>
      </c>
      <c r="H121" s="7">
        <f t="shared" si="9"/>
        <v>6.6780522669383604</v>
      </c>
    </row>
    <row r="122" spans="1:8" x14ac:dyDescent="0.25">
      <c r="A122" s="4" t="s">
        <v>23</v>
      </c>
      <c r="B122" s="237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10"/>
        <v>6.0529999999999999</v>
      </c>
      <c r="F122" s="24"/>
      <c r="G122" s="8">
        <f t="shared" si="11"/>
        <v>0.96229118695873661</v>
      </c>
      <c r="H122" s="7">
        <f t="shared" si="9"/>
        <v>7.0152911869587369</v>
      </c>
    </row>
    <row r="123" spans="1:8" x14ac:dyDescent="0.25">
      <c r="A123" s="4" t="s">
        <v>24</v>
      </c>
      <c r="B123" s="237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10"/>
        <v>6.2149999999999999</v>
      </c>
      <c r="F123" s="24"/>
      <c r="G123" s="8">
        <f t="shared" si="11"/>
        <v>0.96534467651553735</v>
      </c>
      <c r="H123" s="7">
        <f t="shared" si="9"/>
        <v>7.1803446765155368</v>
      </c>
    </row>
    <row r="124" spans="1:8" x14ac:dyDescent="0.25">
      <c r="A124" s="4" t="s">
        <v>13</v>
      </c>
      <c r="B124" s="237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10"/>
        <v>6.2460000000000004</v>
      </c>
      <c r="F124" s="24"/>
      <c r="G124" s="8">
        <f t="shared" si="11"/>
        <v>0.96592898624554246</v>
      </c>
      <c r="H124" s="7">
        <f t="shared" si="9"/>
        <v>7.2119289862455425</v>
      </c>
    </row>
    <row r="125" spans="1:8" x14ac:dyDescent="0.25">
      <c r="A125" s="4" t="s">
        <v>14</v>
      </c>
      <c r="B125" s="237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10"/>
        <v>5.9020000000000001</v>
      </c>
      <c r="F125" s="24"/>
      <c r="G125" s="8">
        <f t="shared" si="11"/>
        <v>0.95944503311258278</v>
      </c>
      <c r="H125" s="7">
        <f t="shared" si="9"/>
        <v>6.8614450331125827</v>
      </c>
    </row>
    <row r="126" spans="1:8" x14ac:dyDescent="0.25">
      <c r="A126" s="4" t="s">
        <v>15</v>
      </c>
      <c r="B126" s="237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10"/>
        <v>5.9160000000000004</v>
      </c>
      <c r="F126" s="24"/>
      <c r="G126" s="8">
        <f t="shared" si="11"/>
        <v>0.95970891492613342</v>
      </c>
      <c r="H126" s="7">
        <f t="shared" si="9"/>
        <v>6.8757089149261335</v>
      </c>
    </row>
    <row r="127" spans="1:8" x14ac:dyDescent="0.25">
      <c r="A127" s="4" t="s">
        <v>16</v>
      </c>
      <c r="B127" s="237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si="10"/>
        <v>6.0259999999999998</v>
      </c>
      <c r="F127" s="24"/>
      <c r="G127" s="8">
        <f t="shared" si="11"/>
        <v>0.96178227203260314</v>
      </c>
      <c r="H127" s="7">
        <f t="shared" si="9"/>
        <v>6.9877822720326028</v>
      </c>
    </row>
    <row r="128" spans="1:8" x14ac:dyDescent="0.25">
      <c r="A128" s="4" t="s">
        <v>17</v>
      </c>
      <c r="B128" s="237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si="10"/>
        <v>6.2240000000000002</v>
      </c>
      <c r="F128" s="24"/>
      <c r="G128" s="8">
        <f t="shared" si="11"/>
        <v>0.96551431482424854</v>
      </c>
      <c r="H128" s="7">
        <f t="shared" si="9"/>
        <v>7.1895143148242484</v>
      </c>
    </row>
    <row r="129" spans="1:8" x14ac:dyDescent="0.25">
      <c r="A129" s="4" t="s">
        <v>18</v>
      </c>
      <c r="B129" s="237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10"/>
        <v>5.8929999999999998</v>
      </c>
      <c r="F129" s="24"/>
      <c r="G129" s="8">
        <f t="shared" si="11"/>
        <v>0.95927539480387158</v>
      </c>
      <c r="H129" s="7">
        <f t="shared" si="9"/>
        <v>6.852275394803871</v>
      </c>
    </row>
    <row r="130" spans="1:8" x14ac:dyDescent="0.25">
      <c r="A130" s="4" t="s">
        <v>19</v>
      </c>
      <c r="B130" s="237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10"/>
        <v>5.9429999999999996</v>
      </c>
      <c r="F130" s="24"/>
      <c r="G130" s="8">
        <f t="shared" si="11"/>
        <v>0.96021782985226689</v>
      </c>
      <c r="H130" s="7">
        <f t="shared" si="9"/>
        <v>6.9032178298522666</v>
      </c>
    </row>
    <row r="131" spans="1:8" x14ac:dyDescent="0.25">
      <c r="A131" s="4" t="s">
        <v>20</v>
      </c>
      <c r="B131" s="237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10"/>
        <v>6.0540000000000003</v>
      </c>
      <c r="F131" s="24"/>
      <c r="G131" s="8">
        <f t="shared" si="11"/>
        <v>0.96231003565970452</v>
      </c>
      <c r="H131" s="7">
        <f t="shared" si="9"/>
        <v>7.0163100356597052</v>
      </c>
    </row>
    <row r="132" spans="1:8" x14ac:dyDescent="0.25">
      <c r="A132" s="4" t="s">
        <v>21</v>
      </c>
      <c r="B132" s="237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10"/>
        <v>6.0270000000000001</v>
      </c>
      <c r="F132" s="24"/>
      <c r="G132" s="8">
        <f t="shared" si="11"/>
        <v>0.96180112073357105</v>
      </c>
      <c r="H132" s="7">
        <f t="shared" si="9"/>
        <v>6.9888011207335712</v>
      </c>
    </row>
    <row r="133" spans="1:8" x14ac:dyDescent="0.25">
      <c r="A133" s="4" t="s">
        <v>22</v>
      </c>
      <c r="B133" s="237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10"/>
        <v>5.9240000000000004</v>
      </c>
      <c r="F133" s="24"/>
      <c r="G133" s="8">
        <f t="shared" si="11"/>
        <v>0.9598597045338767</v>
      </c>
      <c r="H133" s="7">
        <f t="shared" si="9"/>
        <v>6.8838597045338767</v>
      </c>
    </row>
    <row r="134" spans="1:8" x14ac:dyDescent="0.25">
      <c r="A134" s="4" t="s">
        <v>23</v>
      </c>
      <c r="B134" s="237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10"/>
        <v>6.1929999999999996</v>
      </c>
      <c r="F134" s="24"/>
      <c r="G134" s="8">
        <f t="shared" si="11"/>
        <v>0.96493000509424343</v>
      </c>
      <c r="H134" s="7">
        <f t="shared" si="9"/>
        <v>7.1579300050942427</v>
      </c>
    </row>
    <row r="135" spans="1:8" x14ac:dyDescent="0.25">
      <c r="A135" s="4" t="s">
        <v>24</v>
      </c>
      <c r="B135" s="237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10"/>
        <v>6.2549999999999999</v>
      </c>
      <c r="F135" s="24"/>
      <c r="G135" s="8">
        <f t="shared" si="11"/>
        <v>0.96609862455425366</v>
      </c>
      <c r="H135" s="7">
        <f t="shared" si="9"/>
        <v>7.2210986245542532</v>
      </c>
    </row>
    <row r="136" spans="1:8" x14ac:dyDescent="0.25">
      <c r="A136" s="4" t="s">
        <v>13</v>
      </c>
      <c r="B136" s="237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10"/>
        <v>6.2869999999999999</v>
      </c>
      <c r="F136" s="24"/>
      <c r="G136" s="8">
        <f t="shared" si="11"/>
        <v>0.96670178298522669</v>
      </c>
      <c r="H136" s="7">
        <f t="shared" si="9"/>
        <v>7.2537017829852264</v>
      </c>
    </row>
    <row r="137" spans="1:8" x14ac:dyDescent="0.25">
      <c r="A137" s="4" t="s">
        <v>14</v>
      </c>
      <c r="B137" s="237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10"/>
        <v>6.0739999999999998</v>
      </c>
      <c r="F137" s="24"/>
      <c r="G137" s="8">
        <f t="shared" si="11"/>
        <v>0.96268700967906262</v>
      </c>
      <c r="H137" s="7">
        <f t="shared" si="9"/>
        <v>7.0366870096790626</v>
      </c>
    </row>
    <row r="138" spans="1:8" x14ac:dyDescent="0.25">
      <c r="A138" s="4" t="s">
        <v>15</v>
      </c>
      <c r="B138" s="237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10"/>
        <v>6.02</v>
      </c>
      <c r="F138" s="24"/>
      <c r="G138" s="8">
        <f t="shared" si="11"/>
        <v>0.96166917982679567</v>
      </c>
      <c r="H138" s="7">
        <f t="shared" si="9"/>
        <v>6.9816691798267954</v>
      </c>
    </row>
    <row r="139" spans="1:8" x14ac:dyDescent="0.25">
      <c r="A139" s="4" t="s">
        <v>16</v>
      </c>
      <c r="B139" s="237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10"/>
        <v>6.093</v>
      </c>
      <c r="F139" s="24"/>
      <c r="G139" s="8">
        <f t="shared" si="11"/>
        <v>0.96304513499745281</v>
      </c>
      <c r="H139" s="7">
        <f t="shared" si="9"/>
        <v>7.0560451349974525</v>
      </c>
    </row>
    <row r="140" spans="1:8" x14ac:dyDescent="0.25">
      <c r="A140" s="4" t="s">
        <v>17</v>
      </c>
      <c r="B140" s="237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10"/>
        <v>6.2320000000000002</v>
      </c>
      <c r="F140" s="24"/>
      <c r="G140" s="8">
        <f t="shared" si="11"/>
        <v>0.96566510443199183</v>
      </c>
      <c r="H140" s="7">
        <f t="shared" si="9"/>
        <v>7.1976651044319917</v>
      </c>
    </row>
    <row r="141" spans="1:8" x14ac:dyDescent="0.25">
      <c r="A141" s="4" t="s">
        <v>18</v>
      </c>
      <c r="B141" s="237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10"/>
        <v>6.7039999999999997</v>
      </c>
      <c r="F141" s="24"/>
      <c r="G141" s="8">
        <f t="shared" si="11"/>
        <v>0.97456169128884351</v>
      </c>
      <c r="H141" s="7">
        <f t="shared" si="9"/>
        <v>7.6785616912888432</v>
      </c>
    </row>
    <row r="142" spans="1:8" x14ac:dyDescent="0.25">
      <c r="A142" s="4" t="s">
        <v>19</v>
      </c>
      <c r="B142" s="237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si="10"/>
        <v>6.7610000000000001</v>
      </c>
      <c r="F142" s="24"/>
      <c r="G142" s="8">
        <f t="shared" si="11"/>
        <v>0.97563606724401419</v>
      </c>
      <c r="H142" s="7">
        <f t="shared" si="9"/>
        <v>7.7366360672440146</v>
      </c>
    </row>
    <row r="143" spans="1:8" x14ac:dyDescent="0.25">
      <c r="A143" s="4" t="s">
        <v>20</v>
      </c>
      <c r="B143" s="237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10"/>
        <v>6.6070000000000002</v>
      </c>
      <c r="F143" s="24"/>
      <c r="G143" s="8">
        <f t="shared" si="11"/>
        <v>0.97273336729495663</v>
      </c>
      <c r="H143" s="7">
        <f t="shared" si="9"/>
        <v>7.5797333672949572</v>
      </c>
    </row>
    <row r="144" spans="1:8" x14ac:dyDescent="0.25">
      <c r="A144" s="4" t="s">
        <v>21</v>
      </c>
      <c r="B144" s="237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10"/>
        <v>6.3070000000000004</v>
      </c>
      <c r="F144" s="24"/>
      <c r="G144" s="8">
        <f t="shared" si="11"/>
        <v>0.96707875700458479</v>
      </c>
      <c r="H144" s="7">
        <f t="shared" si="9"/>
        <v>7.2740787570045855</v>
      </c>
    </row>
    <row r="145" spans="1:8" x14ac:dyDescent="0.25">
      <c r="A145" s="4" t="s">
        <v>22</v>
      </c>
      <c r="B145" s="237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10"/>
        <v>6.1959999999999997</v>
      </c>
      <c r="F145" s="24"/>
      <c r="G145" s="8">
        <f t="shared" si="11"/>
        <v>0.96498655119714716</v>
      </c>
      <c r="H145" s="7">
        <f t="shared" si="9"/>
        <v>7.1609865511971469</v>
      </c>
    </row>
    <row r="146" spans="1:8" x14ac:dyDescent="0.25">
      <c r="A146" s="4" t="s">
        <v>23</v>
      </c>
      <c r="B146" s="237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10"/>
        <v>6.5030000000000001</v>
      </c>
      <c r="F146" s="24"/>
      <c r="G146" s="8">
        <f t="shared" si="11"/>
        <v>0.97077310239429437</v>
      </c>
      <c r="H146" s="7">
        <f t="shared" ref="H146:H182" si="12">+E146+G146</f>
        <v>7.4737731023942944</v>
      </c>
    </row>
    <row r="147" spans="1:8" x14ac:dyDescent="0.25">
      <c r="A147" s="4" t="s">
        <v>24</v>
      </c>
      <c r="B147" s="237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ref="E147:E182" si="13">ROUND(C147+D147,3)</f>
        <v>6.6719999999999997</v>
      </c>
      <c r="F147" s="24"/>
      <c r="G147" s="8">
        <f t="shared" ref="G147:G182" si="14">(E147/$L$6)*$L$5+($L$7*$L$8^(B147-$L$4))</f>
        <v>0.9739585328578706</v>
      </c>
      <c r="H147" s="7">
        <f t="shared" si="12"/>
        <v>7.6459585328578701</v>
      </c>
    </row>
    <row r="148" spans="1:8" x14ac:dyDescent="0.25">
      <c r="A148" s="4" t="s">
        <v>13</v>
      </c>
      <c r="B148" s="237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13"/>
        <v>6.7080000000000002</v>
      </c>
      <c r="F148" s="24"/>
      <c r="G148" s="8">
        <f t="shared" si="14"/>
        <v>0.97463708609271515</v>
      </c>
      <c r="H148" s="7">
        <f t="shared" si="12"/>
        <v>7.6826370860927149</v>
      </c>
    </row>
    <row r="149" spans="1:8" x14ac:dyDescent="0.25">
      <c r="A149" s="4" t="s">
        <v>14</v>
      </c>
      <c r="B149" s="237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13"/>
        <v>6.5039999999999996</v>
      </c>
      <c r="F149" s="24"/>
      <c r="G149" s="8">
        <f t="shared" si="14"/>
        <v>0.97079195109526228</v>
      </c>
      <c r="H149" s="7">
        <f t="shared" si="12"/>
        <v>7.4747919510952618</v>
      </c>
    </row>
    <row r="150" spans="1:8" x14ac:dyDescent="0.25">
      <c r="A150" s="4" t="s">
        <v>15</v>
      </c>
      <c r="B150" s="237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13"/>
        <v>6.431</v>
      </c>
      <c r="F150" s="24"/>
      <c r="G150" s="8">
        <f t="shared" si="14"/>
        <v>0.96941599592460515</v>
      </c>
      <c r="H150" s="7">
        <f t="shared" si="12"/>
        <v>7.4004159959246056</v>
      </c>
    </row>
    <row r="151" spans="1:8" x14ac:dyDescent="0.25">
      <c r="A151" s="4" t="s">
        <v>16</v>
      </c>
      <c r="B151" s="237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13"/>
        <v>6.5250000000000004</v>
      </c>
      <c r="F151" s="24"/>
      <c r="G151" s="8">
        <f t="shared" si="14"/>
        <v>0.9711877738155883</v>
      </c>
      <c r="H151" s="7">
        <f t="shared" si="12"/>
        <v>7.4961877738155884</v>
      </c>
    </row>
    <row r="152" spans="1:8" x14ac:dyDescent="0.25">
      <c r="A152" s="4" t="s">
        <v>17</v>
      </c>
      <c r="B152" s="237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13"/>
        <v>6.64</v>
      </c>
      <c r="F152" s="24"/>
      <c r="G152" s="8">
        <f t="shared" si="14"/>
        <v>0.97335537442689757</v>
      </c>
      <c r="H152" s="7">
        <f t="shared" si="12"/>
        <v>7.6133553744268969</v>
      </c>
    </row>
    <row r="153" spans="1:8" x14ac:dyDescent="0.25">
      <c r="A153" s="4" t="s">
        <v>18</v>
      </c>
      <c r="B153" s="237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13"/>
        <v>7.117</v>
      </c>
      <c r="F153" s="24"/>
      <c r="G153" s="8">
        <f t="shared" si="14"/>
        <v>0.98234620478858881</v>
      </c>
      <c r="H153" s="7">
        <f t="shared" si="12"/>
        <v>8.0993462047885885</v>
      </c>
    </row>
    <row r="154" spans="1:8" x14ac:dyDescent="0.25">
      <c r="A154" s="4" t="s">
        <v>19</v>
      </c>
      <c r="B154" s="237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13"/>
        <v>7.21</v>
      </c>
      <c r="F154" s="24"/>
      <c r="G154" s="8">
        <f t="shared" si="14"/>
        <v>0.98409913397860405</v>
      </c>
      <c r="H154" s="7">
        <f t="shared" si="12"/>
        <v>8.1940991339786038</v>
      </c>
    </row>
    <row r="155" spans="1:8" x14ac:dyDescent="0.25">
      <c r="A155" s="4" t="s">
        <v>20</v>
      </c>
      <c r="B155" s="237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13"/>
        <v>7.0259999999999998</v>
      </c>
      <c r="F155" s="24"/>
      <c r="G155" s="8">
        <f t="shared" si="14"/>
        <v>0.98063097300050939</v>
      </c>
      <c r="H155" s="7">
        <f t="shared" si="12"/>
        <v>8.0066309730005099</v>
      </c>
    </row>
    <row r="156" spans="1:8" x14ac:dyDescent="0.25">
      <c r="A156" s="4" t="s">
        <v>21</v>
      </c>
      <c r="B156" s="237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13"/>
        <v>6.806</v>
      </c>
      <c r="F156" s="24"/>
      <c r="G156" s="8">
        <f t="shared" si="14"/>
        <v>0.97648425878756995</v>
      </c>
      <c r="H156" s="7">
        <f t="shared" si="12"/>
        <v>7.7824842587875702</v>
      </c>
    </row>
    <row r="157" spans="1:8" x14ac:dyDescent="0.25">
      <c r="A157" s="4" t="s">
        <v>22</v>
      </c>
      <c r="B157" s="237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13"/>
        <v>6.8840000000000003</v>
      </c>
      <c r="F157" s="24"/>
      <c r="G157" s="8">
        <f t="shared" si="14"/>
        <v>0.97795445746306675</v>
      </c>
      <c r="H157" s="7">
        <f t="shared" si="12"/>
        <v>7.8619544574630673</v>
      </c>
    </row>
    <row r="158" spans="1:8" x14ac:dyDescent="0.25">
      <c r="A158" s="4" t="s">
        <v>23</v>
      </c>
      <c r="B158" s="237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13"/>
        <v>7.1349999999999998</v>
      </c>
      <c r="F158" s="24"/>
      <c r="G158" s="8">
        <f t="shared" si="14"/>
        <v>0.98268548140601109</v>
      </c>
      <c r="H158" s="7">
        <f t="shared" si="12"/>
        <v>8.11768548140601</v>
      </c>
    </row>
    <row r="159" spans="1:8" x14ac:dyDescent="0.25">
      <c r="A159" s="4" t="s">
        <v>24</v>
      </c>
      <c r="B159" s="237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13"/>
        <v>7.1550000000000002</v>
      </c>
      <c r="F159" s="24"/>
      <c r="G159" s="8">
        <f t="shared" si="14"/>
        <v>0.9830624554253693</v>
      </c>
      <c r="H159" s="7">
        <f t="shared" si="12"/>
        <v>8.13806245542537</v>
      </c>
    </row>
    <row r="160" spans="1:8" x14ac:dyDescent="0.25">
      <c r="A160" s="4" t="s">
        <v>13</v>
      </c>
      <c r="B160" s="237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13"/>
        <v>7.165</v>
      </c>
      <c r="F160" s="24"/>
      <c r="G160" s="8">
        <f t="shared" si="14"/>
        <v>0.9832509424350484</v>
      </c>
      <c r="H160" s="7">
        <f t="shared" si="12"/>
        <v>8.1482509424350482</v>
      </c>
    </row>
    <row r="161" spans="1:8" x14ac:dyDescent="0.25">
      <c r="A161" s="4" t="s">
        <v>14</v>
      </c>
      <c r="B161" s="237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13"/>
        <v>7.109</v>
      </c>
      <c r="F161" s="24"/>
      <c r="G161" s="8">
        <f t="shared" si="14"/>
        <v>0.98219541518084563</v>
      </c>
      <c r="H161" s="7">
        <f t="shared" si="12"/>
        <v>8.0911954151808452</v>
      </c>
    </row>
    <row r="162" spans="1:8" x14ac:dyDescent="0.25">
      <c r="A162" s="4" t="s">
        <v>15</v>
      </c>
      <c r="B162" s="237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13"/>
        <v>6.8689999999999998</v>
      </c>
      <c r="F162" s="24"/>
      <c r="G162" s="8">
        <f t="shared" si="14"/>
        <v>0.97767172694854809</v>
      </c>
      <c r="H162" s="7">
        <f t="shared" si="12"/>
        <v>7.8466717269485482</v>
      </c>
    </row>
    <row r="163" spans="1:8" x14ac:dyDescent="0.25">
      <c r="A163" s="4" t="s">
        <v>16</v>
      </c>
      <c r="B163" s="237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13"/>
        <v>6.9489999999999998</v>
      </c>
      <c r="F163" s="24"/>
      <c r="G163" s="8">
        <f t="shared" si="14"/>
        <v>0.97917962302598061</v>
      </c>
      <c r="H163" s="7">
        <f t="shared" si="12"/>
        <v>7.9281796230259802</v>
      </c>
    </row>
    <row r="164" spans="1:8" x14ac:dyDescent="0.25">
      <c r="A164" s="4" t="s">
        <v>17</v>
      </c>
      <c r="B164" s="237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13"/>
        <v>7.0190000000000001</v>
      </c>
      <c r="F164" s="24"/>
      <c r="G164" s="8">
        <f t="shared" si="14"/>
        <v>0.98049903209373401</v>
      </c>
      <c r="H164" s="7">
        <f t="shared" si="12"/>
        <v>7.999499032093734</v>
      </c>
    </row>
    <row r="165" spans="1:8" x14ac:dyDescent="0.25">
      <c r="A165" s="4" t="s">
        <v>18</v>
      </c>
      <c r="B165" s="237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13"/>
        <v>7.2539999999999996</v>
      </c>
      <c r="F165" s="24"/>
      <c r="G165" s="8">
        <f t="shared" si="14"/>
        <v>0.984928476821192</v>
      </c>
      <c r="H165" s="7">
        <f t="shared" si="12"/>
        <v>8.2389284768211919</v>
      </c>
    </row>
    <row r="166" spans="1:8" x14ac:dyDescent="0.25">
      <c r="A166" s="4" t="s">
        <v>19</v>
      </c>
      <c r="B166" s="237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13"/>
        <v>7.3380000000000001</v>
      </c>
      <c r="F166" s="24"/>
      <c r="G166" s="8">
        <f t="shared" si="14"/>
        <v>0.98651176770249616</v>
      </c>
      <c r="H166" s="7">
        <f t="shared" si="12"/>
        <v>8.3245117677024965</v>
      </c>
    </row>
    <row r="167" spans="1:8" x14ac:dyDescent="0.25">
      <c r="A167" s="4" t="s">
        <v>20</v>
      </c>
      <c r="B167" s="237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13"/>
        <v>7.1660000000000004</v>
      </c>
      <c r="F167" s="24"/>
      <c r="G167" s="8">
        <f t="shared" si="14"/>
        <v>0.9832697911360162</v>
      </c>
      <c r="H167" s="7">
        <f t="shared" si="12"/>
        <v>8.1492697911360175</v>
      </c>
    </row>
    <row r="168" spans="1:8" x14ac:dyDescent="0.25">
      <c r="A168" s="4" t="s">
        <v>21</v>
      </c>
      <c r="B168" s="237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13"/>
        <v>7.117</v>
      </c>
      <c r="F168" s="24"/>
      <c r="G168" s="8">
        <f t="shared" si="14"/>
        <v>0.98234620478858881</v>
      </c>
      <c r="H168" s="7">
        <f t="shared" si="12"/>
        <v>8.0993462047885885</v>
      </c>
    </row>
    <row r="169" spans="1:8" x14ac:dyDescent="0.25">
      <c r="A169" s="4" t="s">
        <v>22</v>
      </c>
      <c r="B169" s="237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13"/>
        <v>7.2469999999999999</v>
      </c>
      <c r="F169" s="24"/>
      <c r="G169" s="8">
        <f t="shared" si="14"/>
        <v>0.98479653591441663</v>
      </c>
      <c r="H169" s="7">
        <f t="shared" si="12"/>
        <v>8.2317965359144161</v>
      </c>
    </row>
    <row r="170" spans="1:8" x14ac:dyDescent="0.25">
      <c r="A170" s="4" t="s">
        <v>23</v>
      </c>
      <c r="B170" s="237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13"/>
        <v>7.2830000000000004</v>
      </c>
      <c r="F170" s="24"/>
      <c r="G170" s="8">
        <f t="shared" si="14"/>
        <v>0.9854750891492613</v>
      </c>
      <c r="H170" s="7">
        <f t="shared" si="12"/>
        <v>8.2684750891492609</v>
      </c>
    </row>
    <row r="171" spans="1:8" x14ac:dyDescent="0.25">
      <c r="A171" s="4" t="s">
        <v>24</v>
      </c>
      <c r="B171" s="237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13"/>
        <v>6.9379999999999997</v>
      </c>
      <c r="F171" s="24"/>
      <c r="G171" s="8">
        <f t="shared" si="14"/>
        <v>0.97897228731533359</v>
      </c>
      <c r="H171" s="7">
        <f t="shared" si="12"/>
        <v>7.9169722873153336</v>
      </c>
    </row>
    <row r="172" spans="1:8" x14ac:dyDescent="0.25">
      <c r="A172" s="4" t="s">
        <v>13</v>
      </c>
      <c r="B172" s="237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13"/>
        <v>6.9829999999999997</v>
      </c>
      <c r="F172" s="24"/>
      <c r="G172" s="8">
        <f t="shared" si="14"/>
        <v>0.97982047885888934</v>
      </c>
      <c r="H172" s="7">
        <f t="shared" si="12"/>
        <v>7.9628204788588892</v>
      </c>
    </row>
    <row r="173" spans="1:8" x14ac:dyDescent="0.25">
      <c r="A173" s="4" t="s">
        <v>14</v>
      </c>
      <c r="B173" s="237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13"/>
        <v>6.8460000000000001</v>
      </c>
      <c r="F173" s="24"/>
      <c r="G173" s="8">
        <f t="shared" si="14"/>
        <v>0.97723820682628626</v>
      </c>
      <c r="H173" s="7">
        <f t="shared" si="12"/>
        <v>7.8232382068262867</v>
      </c>
    </row>
    <row r="174" spans="1:8" x14ac:dyDescent="0.25">
      <c r="A174" s="4" t="s">
        <v>15</v>
      </c>
      <c r="B174" s="237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13"/>
        <v>6.8390000000000004</v>
      </c>
      <c r="F174" s="24"/>
      <c r="G174" s="8">
        <f t="shared" si="14"/>
        <v>0.97710626591951089</v>
      </c>
      <c r="H174" s="7">
        <f t="shared" si="12"/>
        <v>7.8161062659195117</v>
      </c>
    </row>
    <row r="175" spans="1:8" x14ac:dyDescent="0.25">
      <c r="A175" s="4" t="s">
        <v>16</v>
      </c>
      <c r="B175" s="237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13"/>
        <v>6.899</v>
      </c>
      <c r="F175" s="24"/>
      <c r="G175" s="8">
        <f t="shared" si="14"/>
        <v>0.9782371879775853</v>
      </c>
      <c r="H175" s="7">
        <f t="shared" si="12"/>
        <v>7.8772371879775855</v>
      </c>
    </row>
    <row r="176" spans="1:8" x14ac:dyDescent="0.25">
      <c r="A176" s="4" t="s">
        <v>17</v>
      </c>
      <c r="B176" s="237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13"/>
        <v>6.9950000000000001</v>
      </c>
      <c r="F176" s="24"/>
      <c r="G176" s="8">
        <f t="shared" si="14"/>
        <v>0.98004666327050427</v>
      </c>
      <c r="H176" s="7">
        <f t="shared" si="12"/>
        <v>7.9750466632705042</v>
      </c>
    </row>
    <row r="177" spans="1:8" x14ac:dyDescent="0.25">
      <c r="A177" s="4" t="s">
        <v>18</v>
      </c>
      <c r="B177" s="237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13"/>
        <v>7.2460000000000004</v>
      </c>
      <c r="F177" s="24"/>
      <c r="G177" s="8">
        <f t="shared" si="14"/>
        <v>0.98477768721344883</v>
      </c>
      <c r="H177" s="7">
        <f t="shared" si="12"/>
        <v>8.2307776872134486</v>
      </c>
    </row>
    <row r="178" spans="1:8" x14ac:dyDescent="0.25">
      <c r="A178" s="4" t="s">
        <v>19</v>
      </c>
      <c r="B178" s="237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13"/>
        <v>7.3159999999999998</v>
      </c>
      <c r="F178" s="24"/>
      <c r="G178" s="8">
        <f t="shared" si="14"/>
        <v>0.98609709628120212</v>
      </c>
      <c r="H178" s="7">
        <f t="shared" si="12"/>
        <v>8.3020970962812015</v>
      </c>
    </row>
    <row r="179" spans="1:8" x14ac:dyDescent="0.25">
      <c r="A179" s="4" t="s">
        <v>20</v>
      </c>
      <c r="B179" s="237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13"/>
        <v>7.1630000000000003</v>
      </c>
      <c r="F179" s="24"/>
      <c r="G179" s="8">
        <f t="shared" si="14"/>
        <v>0.98321324503311258</v>
      </c>
      <c r="H179" s="7">
        <f t="shared" si="12"/>
        <v>8.1462132450331133</v>
      </c>
    </row>
    <row r="180" spans="1:8" x14ac:dyDescent="0.25">
      <c r="A180" s="4" t="s">
        <v>21</v>
      </c>
      <c r="B180" s="237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13"/>
        <v>7.0819999999999999</v>
      </c>
      <c r="F180" s="24"/>
      <c r="G180" s="8">
        <f t="shared" si="14"/>
        <v>0.98168650025471216</v>
      </c>
      <c r="H180" s="7">
        <f t="shared" si="12"/>
        <v>8.0636865002547111</v>
      </c>
    </row>
    <row r="181" spans="1:8" x14ac:dyDescent="0.25">
      <c r="A181" s="4" t="s">
        <v>22</v>
      </c>
      <c r="B181" s="237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13"/>
        <v>7.2679999999999998</v>
      </c>
      <c r="F181" s="24"/>
      <c r="G181" s="8">
        <f t="shared" si="14"/>
        <v>0.98519235863474264</v>
      </c>
      <c r="H181" s="7">
        <f t="shared" si="12"/>
        <v>8.2531923586347418</v>
      </c>
    </row>
    <row r="182" spans="1:8" x14ac:dyDescent="0.25">
      <c r="A182" s="4" t="s">
        <v>23</v>
      </c>
      <c r="B182" s="237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 t="shared" si="13"/>
        <v>7.5369999999999999</v>
      </c>
      <c r="F182" s="24"/>
      <c r="G182" s="8">
        <f t="shared" si="14"/>
        <v>0.99026265919510947</v>
      </c>
      <c r="H182" s="7">
        <f t="shared" si="12"/>
        <v>8.5272626591951095</v>
      </c>
    </row>
    <row r="183" spans="1:8" x14ac:dyDescent="0.25">
      <c r="A183" s="4" t="s">
        <v>24</v>
      </c>
      <c r="B183" s="28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 t="shared" ref="E183:E242" si="15">ROUND(C183+D183,3)</f>
        <v>7.7690000000000001</v>
      </c>
      <c r="F183" s="24"/>
      <c r="G183" s="8">
        <f t="shared" ref="G183:G242" si="16">(E183/$L$6)*$L$5+($L$7*$L$8^(B183-$L$4))</f>
        <v>0.99463555781966373</v>
      </c>
      <c r="H183" s="7">
        <f t="shared" ref="H183:H242" si="17">+E183+G183</f>
        <v>8.7636355578196632</v>
      </c>
    </row>
    <row r="184" spans="1:8" x14ac:dyDescent="0.25">
      <c r="A184" s="4" t="s">
        <v>13</v>
      </c>
      <c r="B184" s="237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si="15"/>
        <v>7.5220000000000002</v>
      </c>
      <c r="F184" s="24"/>
      <c r="G184" s="8">
        <f t="shared" si="16"/>
        <v>0.98997992868059081</v>
      </c>
      <c r="H184" s="7">
        <f t="shared" si="17"/>
        <v>8.5119799286805904</v>
      </c>
    </row>
    <row r="185" spans="1:8" x14ac:dyDescent="0.25">
      <c r="A185" s="4" t="s">
        <v>14</v>
      </c>
      <c r="B185" s="237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5"/>
        <v>7.2439999999999998</v>
      </c>
      <c r="F185" s="24"/>
      <c r="G185" s="8">
        <f t="shared" si="16"/>
        <v>0.98473998981151289</v>
      </c>
      <c r="H185" s="7">
        <f t="shared" si="17"/>
        <v>8.2287399898115119</v>
      </c>
    </row>
    <row r="186" spans="1:8" x14ac:dyDescent="0.25">
      <c r="A186" s="4" t="s">
        <v>15</v>
      </c>
      <c r="B186" s="237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5"/>
        <v>7.1740000000000004</v>
      </c>
      <c r="F186" s="24"/>
      <c r="G186" s="8">
        <f t="shared" si="16"/>
        <v>0.98342058074375949</v>
      </c>
      <c r="H186" s="7">
        <f t="shared" si="17"/>
        <v>8.1574205807437608</v>
      </c>
    </row>
    <row r="187" spans="1:8" x14ac:dyDescent="0.25">
      <c r="A187" s="4" t="s">
        <v>16</v>
      </c>
      <c r="B187" s="237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5"/>
        <v>7.25</v>
      </c>
      <c r="F187" s="24"/>
      <c r="G187" s="8">
        <f t="shared" si="16"/>
        <v>0.98485308201732036</v>
      </c>
      <c r="H187" s="7">
        <f t="shared" si="17"/>
        <v>8.2348530820173202</v>
      </c>
    </row>
    <row r="188" spans="1:8" x14ac:dyDescent="0.25">
      <c r="A188" s="4" t="s">
        <v>17</v>
      </c>
      <c r="B188" s="28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5"/>
        <v>7.343</v>
      </c>
      <c r="F188" s="24"/>
      <c r="G188" s="8">
        <f t="shared" si="16"/>
        <v>0.9866060112073356</v>
      </c>
      <c r="H188" s="7">
        <f t="shared" si="17"/>
        <v>8.3296060112073356</v>
      </c>
    </row>
    <row r="189" spans="1:8" x14ac:dyDescent="0.25">
      <c r="A189" s="4" t="s">
        <v>18</v>
      </c>
      <c r="B189" s="28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5"/>
        <v>7.7320000000000002</v>
      </c>
      <c r="F189" s="24"/>
      <c r="G189" s="8">
        <f t="shared" si="16"/>
        <v>0.99393815588385115</v>
      </c>
      <c r="H189" s="7">
        <f t="shared" si="17"/>
        <v>8.7259381558838509</v>
      </c>
    </row>
    <row r="190" spans="1:8" x14ac:dyDescent="0.25">
      <c r="A190" s="4" t="s">
        <v>19</v>
      </c>
      <c r="B190" s="28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5"/>
        <v>7.8090000000000002</v>
      </c>
      <c r="F190" s="24"/>
      <c r="G190" s="8">
        <f t="shared" si="16"/>
        <v>0.99538950585837993</v>
      </c>
      <c r="H190" s="7">
        <f t="shared" si="17"/>
        <v>8.8043895058583796</v>
      </c>
    </row>
    <row r="191" spans="1:8" x14ac:dyDescent="0.25">
      <c r="A191" s="4" t="s">
        <v>20</v>
      </c>
      <c r="B191" s="28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5"/>
        <v>7.5949999999999998</v>
      </c>
      <c r="F191" s="24"/>
      <c r="G191" s="8">
        <f t="shared" si="16"/>
        <v>0.99135588385124795</v>
      </c>
      <c r="H191" s="7">
        <f t="shared" si="17"/>
        <v>8.5863558838512475</v>
      </c>
    </row>
    <row r="192" spans="1:8" x14ac:dyDescent="0.25">
      <c r="A192" s="4" t="s">
        <v>21</v>
      </c>
      <c r="B192" s="28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5"/>
        <v>7.3840000000000003</v>
      </c>
      <c r="F192" s="24"/>
      <c r="G192" s="8">
        <f t="shared" si="16"/>
        <v>0.98737880794701982</v>
      </c>
      <c r="H192" s="7">
        <f t="shared" si="17"/>
        <v>8.3713788079470195</v>
      </c>
    </row>
    <row r="193" spans="1:8" x14ac:dyDescent="0.25">
      <c r="A193" s="4" t="s">
        <v>22</v>
      </c>
      <c r="B193" s="28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5"/>
        <v>7.6859999999999999</v>
      </c>
      <c r="F193" s="24"/>
      <c r="G193" s="8">
        <f t="shared" si="16"/>
        <v>0.99307111563932748</v>
      </c>
      <c r="H193" s="7">
        <f t="shared" si="17"/>
        <v>8.6790711156393279</v>
      </c>
    </row>
    <row r="194" spans="1:8" x14ac:dyDescent="0.25">
      <c r="A194" s="4" t="s">
        <v>23</v>
      </c>
      <c r="B194" s="28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5"/>
        <v>7.9770000000000003</v>
      </c>
      <c r="F194" s="24"/>
      <c r="G194" s="8">
        <f t="shared" si="16"/>
        <v>0.99855608762098824</v>
      </c>
      <c r="H194" s="7">
        <f t="shared" si="17"/>
        <v>8.9755560876209888</v>
      </c>
    </row>
    <row r="195" spans="1:8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5"/>
        <v>8.1259999999999994</v>
      </c>
      <c r="F195" s="24"/>
      <c r="G195" s="8">
        <f t="shared" si="16"/>
        <v>1.0013645440652064</v>
      </c>
      <c r="H195" s="7">
        <f t="shared" si="17"/>
        <v>9.1273645440652054</v>
      </c>
    </row>
    <row r="196" spans="1:8" x14ac:dyDescent="0.25">
      <c r="A196" s="4" t="s">
        <v>13</v>
      </c>
      <c r="B196" s="28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5"/>
        <v>8.1460000000000008</v>
      </c>
      <c r="F196" s="24"/>
      <c r="G196" s="8">
        <f t="shared" si="16"/>
        <v>1.0017415180845644</v>
      </c>
      <c r="H196" s="7">
        <f t="shared" si="17"/>
        <v>9.1477415180845654</v>
      </c>
    </row>
    <row r="197" spans="1:8" x14ac:dyDescent="0.25">
      <c r="A197" s="4" t="s">
        <v>14</v>
      </c>
      <c r="B197" s="28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5"/>
        <v>7.8529999999999998</v>
      </c>
      <c r="F197" s="24"/>
      <c r="G197" s="8">
        <f t="shared" si="16"/>
        <v>0.99621884870096789</v>
      </c>
      <c r="H197" s="7">
        <f t="shared" si="17"/>
        <v>8.8492188487009678</v>
      </c>
    </row>
    <row r="198" spans="1:8" x14ac:dyDescent="0.25">
      <c r="A198" s="4" t="s">
        <v>15</v>
      </c>
      <c r="B198" s="28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5"/>
        <v>7.5049999999999999</v>
      </c>
      <c r="F198" s="24"/>
      <c r="G198" s="8">
        <f t="shared" si="16"/>
        <v>0.98965950076413645</v>
      </c>
      <c r="H198" s="7">
        <f t="shared" si="17"/>
        <v>8.4946595007641363</v>
      </c>
    </row>
    <row r="199" spans="1:8" x14ac:dyDescent="0.25">
      <c r="A199" s="4" t="s">
        <v>16</v>
      </c>
      <c r="B199" s="28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5"/>
        <v>7.5739999999999998</v>
      </c>
      <c r="F199" s="24"/>
      <c r="G199" s="8">
        <f t="shared" si="16"/>
        <v>0.99096006113092194</v>
      </c>
      <c r="H199" s="7">
        <f t="shared" si="17"/>
        <v>8.5649600611309218</v>
      </c>
    </row>
    <row r="200" spans="1:8" x14ac:dyDescent="0.25">
      <c r="A200" s="4" t="s">
        <v>17</v>
      </c>
      <c r="B200" s="28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5"/>
        <v>7.6669999999999998</v>
      </c>
      <c r="F200" s="24"/>
      <c r="G200" s="8">
        <f t="shared" si="16"/>
        <v>0.99271299032093729</v>
      </c>
      <c r="H200" s="7">
        <f t="shared" si="17"/>
        <v>8.6597129903209371</v>
      </c>
    </row>
    <row r="201" spans="1:8" x14ac:dyDescent="0.25">
      <c r="A201" s="4" t="s">
        <v>18</v>
      </c>
      <c r="B201" s="28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5"/>
        <v>8.0980000000000008</v>
      </c>
      <c r="F201" s="24"/>
      <c r="G201" s="8">
        <f t="shared" si="16"/>
        <v>1.0008367804381049</v>
      </c>
      <c r="H201" s="7">
        <f t="shared" si="17"/>
        <v>9.0988367804381056</v>
      </c>
    </row>
    <row r="202" spans="1:8" x14ac:dyDescent="0.25">
      <c r="A202" s="4" t="s">
        <v>19</v>
      </c>
      <c r="B202" s="28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5"/>
        <v>8.1649999999999991</v>
      </c>
      <c r="F202" s="24"/>
      <c r="G202" s="8">
        <f t="shared" si="16"/>
        <v>1.0020996434029545</v>
      </c>
      <c r="H202" s="7">
        <f t="shared" si="17"/>
        <v>9.1670996434029544</v>
      </c>
    </row>
    <row r="203" spans="1:8" x14ac:dyDescent="0.25">
      <c r="A203" s="4" t="s">
        <v>20</v>
      </c>
      <c r="B203" s="28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5"/>
        <v>7.9589999999999996</v>
      </c>
      <c r="F203" s="24"/>
      <c r="G203" s="8">
        <f t="shared" si="16"/>
        <v>0.99821681100356585</v>
      </c>
      <c r="H203" s="7">
        <f t="shared" si="17"/>
        <v>8.9572168110035655</v>
      </c>
    </row>
    <row r="204" spans="1:8" x14ac:dyDescent="0.25">
      <c r="A204" s="4" t="s">
        <v>21</v>
      </c>
      <c r="B204" s="28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5"/>
        <v>7.73</v>
      </c>
      <c r="F204" s="24"/>
      <c r="G204" s="8">
        <f t="shared" si="16"/>
        <v>0.99390045848191533</v>
      </c>
      <c r="H204" s="7">
        <f t="shared" si="17"/>
        <v>8.723900458481916</v>
      </c>
    </row>
    <row r="205" spans="1:8" x14ac:dyDescent="0.25">
      <c r="A205" s="4" t="s">
        <v>22</v>
      </c>
      <c r="B205" s="28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5"/>
        <v>7.7809999999999997</v>
      </c>
      <c r="F205" s="24"/>
      <c r="G205" s="8">
        <f t="shared" si="16"/>
        <v>0.99486174223127855</v>
      </c>
      <c r="H205" s="7">
        <f t="shared" si="17"/>
        <v>8.7758617422312781</v>
      </c>
    </row>
    <row r="206" spans="1:8" x14ac:dyDescent="0.25">
      <c r="A206" s="4" t="s">
        <v>23</v>
      </c>
      <c r="B206" s="28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5"/>
        <v>8.0210000000000008</v>
      </c>
      <c r="F206" s="24"/>
      <c r="G206" s="8">
        <f t="shared" si="16"/>
        <v>0.99938543046357609</v>
      </c>
      <c r="H206" s="7">
        <f t="shared" si="17"/>
        <v>9.0203854304635769</v>
      </c>
    </row>
    <row r="207" spans="1:8" x14ac:dyDescent="0.25">
      <c r="A207" s="4" t="s">
        <v>24</v>
      </c>
      <c r="B207" s="28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5"/>
        <v>8.1020000000000003</v>
      </c>
      <c r="F207" s="24"/>
      <c r="G207" s="8">
        <f t="shared" si="16"/>
        <v>1.0009121752419765</v>
      </c>
      <c r="H207" s="7">
        <f t="shared" si="17"/>
        <v>9.1029121752419773</v>
      </c>
    </row>
    <row r="208" spans="1:8" x14ac:dyDescent="0.25">
      <c r="A208" s="4" t="s">
        <v>13</v>
      </c>
      <c r="B208" s="28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5"/>
        <v>8.0779999999999994</v>
      </c>
      <c r="F208" s="24"/>
      <c r="G208" s="8">
        <f t="shared" si="16"/>
        <v>1.0004598064187467</v>
      </c>
      <c r="H208" s="7">
        <f t="shared" si="17"/>
        <v>9.0784598064187456</v>
      </c>
    </row>
    <row r="209" spans="1:8" x14ac:dyDescent="0.25">
      <c r="A209" s="4" t="s">
        <v>14</v>
      </c>
      <c r="B209" s="28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5"/>
        <v>7.9290000000000003</v>
      </c>
      <c r="F209" s="24"/>
      <c r="G209" s="8">
        <f t="shared" si="16"/>
        <v>0.99765134997452876</v>
      </c>
      <c r="H209" s="7">
        <f t="shared" si="17"/>
        <v>8.926651349974529</v>
      </c>
    </row>
    <row r="210" spans="1:8" x14ac:dyDescent="0.25">
      <c r="A210" s="4" t="s">
        <v>15</v>
      </c>
      <c r="B210" s="28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5"/>
        <v>7.6219999999999999</v>
      </c>
      <c r="F210" s="24"/>
      <c r="G210" s="8">
        <f t="shared" si="16"/>
        <v>0.99186479877738154</v>
      </c>
      <c r="H210" s="7">
        <f t="shared" si="17"/>
        <v>8.6138647987773815</v>
      </c>
    </row>
    <row r="211" spans="1:8" x14ac:dyDescent="0.25">
      <c r="A211" s="4" t="s">
        <v>16</v>
      </c>
      <c r="B211" s="28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5"/>
        <v>7.6959999999999997</v>
      </c>
      <c r="F211" s="24"/>
      <c r="G211" s="8">
        <f t="shared" si="16"/>
        <v>0.99325960264900659</v>
      </c>
      <c r="H211" s="7">
        <f t="shared" si="17"/>
        <v>8.6892596026490061</v>
      </c>
    </row>
    <row r="212" spans="1:8" x14ac:dyDescent="0.25">
      <c r="A212" s="4" t="s">
        <v>17</v>
      </c>
      <c r="B212" s="28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5"/>
        <v>7.7990000000000004</v>
      </c>
      <c r="F212" s="24"/>
      <c r="G212" s="8">
        <f t="shared" si="16"/>
        <v>0.99520101884870094</v>
      </c>
      <c r="H212" s="7">
        <f t="shared" si="17"/>
        <v>8.7942010188487014</v>
      </c>
    </row>
    <row r="213" spans="1:8" x14ac:dyDescent="0.25">
      <c r="A213" s="4" t="s">
        <v>18</v>
      </c>
      <c r="B213" s="28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5"/>
        <v>8.0649999999999995</v>
      </c>
      <c r="F213" s="24"/>
      <c r="G213" s="8">
        <f t="shared" si="16"/>
        <v>1.0002147733061639</v>
      </c>
      <c r="H213" s="7">
        <f t="shared" si="17"/>
        <v>9.0652147733061632</v>
      </c>
    </row>
    <row r="214" spans="1:8" x14ac:dyDescent="0.25">
      <c r="A214" s="4" t="s">
        <v>19</v>
      </c>
      <c r="B214" s="28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5"/>
        <v>8.1370000000000005</v>
      </c>
      <c r="F214" s="24"/>
      <c r="G214" s="8">
        <f t="shared" si="16"/>
        <v>1.0015718797758533</v>
      </c>
      <c r="H214" s="7">
        <f t="shared" si="17"/>
        <v>9.1385718797758528</v>
      </c>
    </row>
    <row r="215" spans="1:8" x14ac:dyDescent="0.25">
      <c r="A215" s="4" t="s">
        <v>20</v>
      </c>
      <c r="B215" s="28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5"/>
        <v>8.0370000000000008</v>
      </c>
      <c r="F215" s="24"/>
      <c r="G215" s="8">
        <f t="shared" si="16"/>
        <v>0.99968700967906265</v>
      </c>
      <c r="H215" s="7">
        <f t="shared" si="17"/>
        <v>9.0366870096790635</v>
      </c>
    </row>
    <row r="216" spans="1:8" x14ac:dyDescent="0.25">
      <c r="A216" s="4" t="s">
        <v>21</v>
      </c>
      <c r="B216" s="28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5"/>
        <v>7.9710000000000001</v>
      </c>
      <c r="F216" s="24"/>
      <c r="G216" s="8">
        <f t="shared" si="16"/>
        <v>0.99844299541518078</v>
      </c>
      <c r="H216" s="7">
        <f t="shared" si="17"/>
        <v>8.9694429954151804</v>
      </c>
    </row>
    <row r="217" spans="1:8" x14ac:dyDescent="0.25">
      <c r="A217" s="4" t="s">
        <v>22</v>
      </c>
      <c r="B217" s="28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5"/>
        <v>8.0530000000000008</v>
      </c>
      <c r="F217" s="24"/>
      <c r="G217" s="8">
        <f t="shared" si="16"/>
        <v>0.99998858889454911</v>
      </c>
      <c r="H217" s="7">
        <f t="shared" si="17"/>
        <v>9.05298858889455</v>
      </c>
    </row>
    <row r="218" spans="1:8" x14ac:dyDescent="0.25">
      <c r="A218" s="4" t="s">
        <v>23</v>
      </c>
      <c r="B218" s="28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5"/>
        <v>8.4320000000000004</v>
      </c>
      <c r="F218" s="24"/>
      <c r="G218" s="8">
        <f t="shared" si="16"/>
        <v>1.0071322465613854</v>
      </c>
      <c r="H218" s="7">
        <f t="shared" si="17"/>
        <v>9.4391322465613854</v>
      </c>
    </row>
    <row r="219" spans="1:8" x14ac:dyDescent="0.25">
      <c r="A219" s="4" t="s">
        <v>24</v>
      </c>
      <c r="B219" s="28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5"/>
        <v>8.6310000000000002</v>
      </c>
      <c r="F219" s="24"/>
      <c r="G219" s="8">
        <f t="shared" si="16"/>
        <v>1.0108831380539989</v>
      </c>
      <c r="H219" s="7">
        <f t="shared" si="17"/>
        <v>9.6418831380539984</v>
      </c>
    </row>
    <row r="220" spans="1:8" x14ac:dyDescent="0.25">
      <c r="A220" s="4" t="s">
        <v>13</v>
      </c>
      <c r="B220" s="28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5"/>
        <v>8.6609999999999996</v>
      </c>
      <c r="F220" s="24"/>
      <c r="G220" s="8">
        <f t="shared" si="16"/>
        <v>1.0114485990830362</v>
      </c>
      <c r="H220" s="7">
        <f t="shared" si="17"/>
        <v>9.6724485990830367</v>
      </c>
    </row>
    <row r="221" spans="1:8" x14ac:dyDescent="0.25">
      <c r="A221" s="4" t="s">
        <v>14</v>
      </c>
      <c r="B221" s="28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5"/>
        <v>8.4770000000000003</v>
      </c>
      <c r="F221" s="24"/>
      <c r="G221" s="8">
        <f t="shared" si="16"/>
        <v>1.0079804381049413</v>
      </c>
      <c r="H221" s="7">
        <f t="shared" si="17"/>
        <v>9.484980438104941</v>
      </c>
    </row>
    <row r="222" spans="1:8" x14ac:dyDescent="0.25">
      <c r="A222" s="4" t="s">
        <v>15</v>
      </c>
      <c r="B222" s="28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5"/>
        <v>8.2289999999999992</v>
      </c>
      <c r="F222" s="24"/>
      <c r="G222" s="8">
        <f t="shared" si="16"/>
        <v>1.0033059602649006</v>
      </c>
      <c r="H222" s="7">
        <f t="shared" si="17"/>
        <v>9.2323059602648989</v>
      </c>
    </row>
    <row r="223" spans="1:8" x14ac:dyDescent="0.25">
      <c r="A223" s="4" t="s">
        <v>16</v>
      </c>
      <c r="B223" s="28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5"/>
        <v>8.3140000000000001</v>
      </c>
      <c r="F223" s="24"/>
      <c r="G223" s="8">
        <f t="shared" si="16"/>
        <v>1.0049080998471727</v>
      </c>
      <c r="H223" s="7">
        <f t="shared" si="17"/>
        <v>9.3189080998471727</v>
      </c>
    </row>
    <row r="224" spans="1:8" x14ac:dyDescent="0.25">
      <c r="A224" s="4" t="s">
        <v>17</v>
      </c>
      <c r="B224" s="28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5"/>
        <v>8.452</v>
      </c>
      <c r="F224" s="24"/>
      <c r="G224" s="8">
        <f t="shared" si="16"/>
        <v>1.0075092205807437</v>
      </c>
      <c r="H224" s="7">
        <f t="shared" si="17"/>
        <v>9.4595092205807436</v>
      </c>
    </row>
    <row r="225" spans="1:8" x14ac:dyDescent="0.25">
      <c r="A225" s="4" t="s">
        <v>18</v>
      </c>
      <c r="B225" s="28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5"/>
        <v>8.8460000000000001</v>
      </c>
      <c r="F225" s="24"/>
      <c r="G225" s="8">
        <f t="shared" si="16"/>
        <v>1.0149356087620989</v>
      </c>
      <c r="H225" s="7">
        <f t="shared" si="17"/>
        <v>9.8609356087620981</v>
      </c>
    </row>
    <row r="226" spans="1:8" x14ac:dyDescent="0.25">
      <c r="A226" s="4" t="s">
        <v>19</v>
      </c>
      <c r="B226" s="28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5"/>
        <v>8.9039999999999999</v>
      </c>
      <c r="F226" s="24"/>
      <c r="G226" s="8">
        <f t="shared" si="16"/>
        <v>1.0160288334182375</v>
      </c>
      <c r="H226" s="7">
        <f t="shared" si="17"/>
        <v>9.9200288334182378</v>
      </c>
    </row>
    <row r="227" spans="1:8" x14ac:dyDescent="0.25">
      <c r="A227" s="4" t="s">
        <v>20</v>
      </c>
      <c r="B227" s="28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5"/>
        <v>8.7319999999999993</v>
      </c>
      <c r="F227" s="24"/>
      <c r="G227" s="8">
        <f t="shared" si="16"/>
        <v>1.0127868568517575</v>
      </c>
      <c r="H227" s="7">
        <f t="shared" si="17"/>
        <v>9.7447868568517571</v>
      </c>
    </row>
    <row r="228" spans="1:8" x14ac:dyDescent="0.25">
      <c r="A228" s="4" t="s">
        <v>21</v>
      </c>
      <c r="B228" s="28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5"/>
        <v>8.6159999999999997</v>
      </c>
      <c r="F228" s="24"/>
      <c r="G228" s="8">
        <f t="shared" si="16"/>
        <v>1.0106004075394803</v>
      </c>
      <c r="H228" s="7">
        <f t="shared" si="17"/>
        <v>9.6266004075394793</v>
      </c>
    </row>
    <row r="229" spans="1:8" x14ac:dyDescent="0.25">
      <c r="A229" s="4" t="s">
        <v>22</v>
      </c>
      <c r="B229" s="28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5"/>
        <v>8.702</v>
      </c>
      <c r="F229" s="24"/>
      <c r="G229" s="8">
        <f t="shared" si="16"/>
        <v>1.0122213958227202</v>
      </c>
      <c r="H229" s="7">
        <f t="shared" si="17"/>
        <v>9.7142213958227206</v>
      </c>
    </row>
    <row r="230" spans="1:8" x14ac:dyDescent="0.25">
      <c r="A230" s="4" t="s">
        <v>23</v>
      </c>
      <c r="B230" s="28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5"/>
        <v>9.0890000000000004</v>
      </c>
      <c r="F230" s="24"/>
      <c r="G230" s="8">
        <f t="shared" si="16"/>
        <v>1.0195158430972999</v>
      </c>
      <c r="H230" s="7">
        <f t="shared" si="17"/>
        <v>10.108515843097301</v>
      </c>
    </row>
    <row r="231" spans="1:8" x14ac:dyDescent="0.25">
      <c r="A231" s="4" t="s">
        <v>24</v>
      </c>
      <c r="B231" s="28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5"/>
        <v>9.2859999999999996</v>
      </c>
      <c r="F231" s="24"/>
      <c r="G231" s="8">
        <f t="shared" si="16"/>
        <v>1.0232290371879775</v>
      </c>
      <c r="H231" s="7">
        <f t="shared" si="17"/>
        <v>10.309229037187977</v>
      </c>
    </row>
    <row r="232" spans="1:8" x14ac:dyDescent="0.25">
      <c r="A232" s="4" t="s">
        <v>13</v>
      </c>
      <c r="B232" s="28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5"/>
        <v>9.3190000000000008</v>
      </c>
      <c r="F232" s="24"/>
      <c r="G232" s="8">
        <f t="shared" si="16"/>
        <v>1.0238510443199185</v>
      </c>
      <c r="H232" s="7">
        <f t="shared" si="17"/>
        <v>10.34285104431992</v>
      </c>
    </row>
    <row r="233" spans="1:8" x14ac:dyDescent="0.25">
      <c r="A233" s="4" t="s">
        <v>14</v>
      </c>
      <c r="B233" s="28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5"/>
        <v>9.1150000000000002</v>
      </c>
      <c r="F233" s="24"/>
      <c r="G233" s="8">
        <f t="shared" si="16"/>
        <v>1.0200059093224656</v>
      </c>
      <c r="H233" s="7">
        <f t="shared" si="17"/>
        <v>10.135005909322466</v>
      </c>
    </row>
    <row r="234" spans="1:8" x14ac:dyDescent="0.25">
      <c r="A234" s="4" t="s">
        <v>15</v>
      </c>
      <c r="B234" s="28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5"/>
        <v>8.8230000000000004</v>
      </c>
      <c r="F234" s="24"/>
      <c r="G234" s="8">
        <f t="shared" si="16"/>
        <v>1.014502088639837</v>
      </c>
      <c r="H234" s="7">
        <f t="shared" si="17"/>
        <v>9.8375020886398374</v>
      </c>
    </row>
    <row r="235" spans="1:8" x14ac:dyDescent="0.25">
      <c r="A235" s="4" t="s">
        <v>16</v>
      </c>
      <c r="B235" s="28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5"/>
        <v>8.8930000000000007</v>
      </c>
      <c r="F235" s="24"/>
      <c r="G235" s="8">
        <f t="shared" si="16"/>
        <v>1.0158214977075903</v>
      </c>
      <c r="H235" s="7">
        <f t="shared" si="17"/>
        <v>9.9088214977075904</v>
      </c>
    </row>
    <row r="236" spans="1:8" x14ac:dyDescent="0.25">
      <c r="A236" s="4" t="s">
        <v>17</v>
      </c>
      <c r="B236" s="28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5"/>
        <v>9.0150000000000006</v>
      </c>
      <c r="F236" s="24"/>
      <c r="G236" s="8">
        <f t="shared" si="16"/>
        <v>1.018121039225675</v>
      </c>
      <c r="H236" s="7">
        <f t="shared" si="17"/>
        <v>10.033121039225676</v>
      </c>
    </row>
    <row r="237" spans="1:8" x14ac:dyDescent="0.25">
      <c r="A237" s="4" t="s">
        <v>18</v>
      </c>
      <c r="B237" s="28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5"/>
        <v>9.3010000000000002</v>
      </c>
      <c r="F237" s="24"/>
      <c r="G237" s="8">
        <f t="shared" si="16"/>
        <v>1.0235117677024961</v>
      </c>
      <c r="H237" s="7">
        <f t="shared" si="17"/>
        <v>10.324511767702496</v>
      </c>
    </row>
    <row r="238" spans="1:8" x14ac:dyDescent="0.25">
      <c r="A238" s="4" t="s">
        <v>19</v>
      </c>
      <c r="B238" s="28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5"/>
        <v>9.359</v>
      </c>
      <c r="F238" s="24"/>
      <c r="G238" s="8">
        <f t="shared" si="16"/>
        <v>1.0246049923586347</v>
      </c>
      <c r="H238" s="7">
        <f t="shared" si="17"/>
        <v>10.383604992358634</v>
      </c>
    </row>
    <row r="239" spans="1:8" x14ac:dyDescent="0.25">
      <c r="A239" s="4" t="s">
        <v>20</v>
      </c>
      <c r="B239" s="28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5"/>
        <v>9.1110000000000007</v>
      </c>
      <c r="F239" s="24"/>
      <c r="G239" s="8">
        <f t="shared" si="16"/>
        <v>1.019930514518594</v>
      </c>
      <c r="H239" s="7">
        <f t="shared" si="17"/>
        <v>10.130930514518594</v>
      </c>
    </row>
    <row r="240" spans="1:8" x14ac:dyDescent="0.25">
      <c r="A240" s="4" t="s">
        <v>21</v>
      </c>
      <c r="B240" s="28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5"/>
        <v>8.98</v>
      </c>
      <c r="F240" s="24"/>
      <c r="G240" s="8">
        <f t="shared" si="16"/>
        <v>1.0174613346917982</v>
      </c>
      <c r="H240" s="7">
        <f t="shared" si="17"/>
        <v>9.9974613346917991</v>
      </c>
    </row>
    <row r="241" spans="1:8" x14ac:dyDescent="0.25">
      <c r="A241" s="4" t="s">
        <v>22</v>
      </c>
      <c r="B241" s="28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5"/>
        <v>9.1370000000000005</v>
      </c>
      <c r="F241" s="24"/>
      <c r="G241" s="8">
        <f t="shared" si="16"/>
        <v>1.0204205807437594</v>
      </c>
      <c r="H241" s="7">
        <f t="shared" si="17"/>
        <v>10.157420580743761</v>
      </c>
    </row>
    <row r="242" spans="1:8" x14ac:dyDescent="0.25">
      <c r="A242" s="4" t="s">
        <v>23</v>
      </c>
      <c r="B242" s="28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5"/>
        <v>9.4879999999999995</v>
      </c>
      <c r="F242" s="24"/>
      <c r="G242" s="8">
        <f t="shared" si="16"/>
        <v>1.0270364747834946</v>
      </c>
      <c r="H242" s="7">
        <f t="shared" si="17"/>
        <v>10.515036474783495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ref="E243:E306" si="18">ROUND(C243+D243,3)</f>
        <v>9.5239999999999991</v>
      </c>
      <c r="F243" s="24"/>
      <c r="G243" s="8">
        <f t="shared" ref="G243:G306" si="19">(E243/$L$6)*$L$5+($L$7*$L$8^(B243-$L$4))</f>
        <v>1.0277150280183391</v>
      </c>
      <c r="H243" s="7">
        <f t="shared" ref="H243:H306" si="20">+E243+G243</f>
        <v>10.551715028018338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8"/>
        <v>9.5640000000000001</v>
      </c>
      <c r="F244" s="24"/>
      <c r="G244" s="8">
        <f t="shared" si="19"/>
        <v>1.0284689760570556</v>
      </c>
      <c r="H244" s="7">
        <f t="shared" si="20"/>
        <v>10.592468976057056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8"/>
        <v>9.2690000000000001</v>
      </c>
      <c r="F245" s="24"/>
      <c r="G245" s="8">
        <f t="shared" si="19"/>
        <v>1.0229086092715232</v>
      </c>
      <c r="H245" s="7">
        <f t="shared" si="20"/>
        <v>10.291908609271523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8"/>
        <v>8.6850000000000005</v>
      </c>
      <c r="F246" s="24"/>
      <c r="G246" s="8">
        <f t="shared" si="19"/>
        <v>1.0119009679062658</v>
      </c>
      <c r="H246" s="7">
        <f t="shared" si="20"/>
        <v>9.6969009679062665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si="18"/>
        <v>8.7460000000000004</v>
      </c>
      <c r="F247" s="24"/>
      <c r="G247" s="8">
        <f t="shared" si="19"/>
        <v>1.0130507386653083</v>
      </c>
      <c r="H247" s="7">
        <f t="shared" si="20"/>
        <v>9.7590507386653087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8"/>
        <v>8.8650000000000002</v>
      </c>
      <c r="F248" s="24"/>
      <c r="G248" s="8">
        <f t="shared" si="19"/>
        <v>1.0152937340804891</v>
      </c>
      <c r="H248" s="7">
        <f t="shared" si="20"/>
        <v>9.8802937340804888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8"/>
        <v>8.9670000000000005</v>
      </c>
      <c r="F249" s="24"/>
      <c r="G249" s="8">
        <f t="shared" si="19"/>
        <v>1.0172163015792155</v>
      </c>
      <c r="H249" s="7">
        <f t="shared" si="20"/>
        <v>9.9842163015792167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8"/>
        <v>9.7490000000000006</v>
      </c>
      <c r="F250" s="24"/>
      <c r="G250" s="8">
        <f t="shared" si="19"/>
        <v>1.031955985736118</v>
      </c>
      <c r="H250" s="7">
        <f t="shared" si="20"/>
        <v>10.780955985736119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8"/>
        <v>9.6489999999999991</v>
      </c>
      <c r="F251" s="24"/>
      <c r="G251" s="8">
        <f t="shared" si="19"/>
        <v>1.0300711156393274</v>
      </c>
      <c r="H251" s="7">
        <f t="shared" si="20"/>
        <v>10.679071115639326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8"/>
        <v>9.2870000000000008</v>
      </c>
      <c r="F252" s="24"/>
      <c r="G252" s="8">
        <f t="shared" si="19"/>
        <v>1.0232478858889453</v>
      </c>
      <c r="H252" s="7">
        <f t="shared" si="20"/>
        <v>10.310247885888947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8"/>
        <v>9.3729999999999993</v>
      </c>
      <c r="F253" s="24"/>
      <c r="G253" s="8">
        <f t="shared" si="19"/>
        <v>1.0248688741721854</v>
      </c>
      <c r="H253" s="7">
        <f t="shared" si="20"/>
        <v>10.397868874172184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8"/>
        <v>9.6829999999999998</v>
      </c>
      <c r="F254" s="24"/>
      <c r="G254" s="8">
        <f t="shared" si="19"/>
        <v>1.0307119714722364</v>
      </c>
      <c r="H254" s="7">
        <f t="shared" si="20"/>
        <v>10.713711971472236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8"/>
        <v>9.92</v>
      </c>
      <c r="F255" s="24"/>
      <c r="G255" s="8">
        <f t="shared" si="19"/>
        <v>1.0351791136016302</v>
      </c>
      <c r="H255" s="7">
        <f t="shared" si="20"/>
        <v>10.955179113601631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8"/>
        <v>9.9350000000000005</v>
      </c>
      <c r="F256" s="24"/>
      <c r="G256" s="8">
        <f t="shared" si="19"/>
        <v>1.0354618441161487</v>
      </c>
      <c r="H256" s="7">
        <f t="shared" si="20"/>
        <v>10.97046184411615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8"/>
        <v>9.7469999999999999</v>
      </c>
      <c r="F257" s="24"/>
      <c r="G257" s="8">
        <f t="shared" si="19"/>
        <v>1.0319182883341824</v>
      </c>
      <c r="H257" s="7">
        <f t="shared" si="20"/>
        <v>10.778918288334182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8"/>
        <v>9.4049999999999994</v>
      </c>
      <c r="F258" s="24"/>
      <c r="G258" s="8">
        <f t="shared" si="19"/>
        <v>1.0254720326031583</v>
      </c>
      <c r="H258" s="7">
        <f t="shared" si="20"/>
        <v>10.430472032603157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8"/>
        <v>9.5039999999999996</v>
      </c>
      <c r="F259" s="24"/>
      <c r="G259" s="8">
        <f t="shared" si="19"/>
        <v>1.0273380539989811</v>
      </c>
      <c r="H259" s="7">
        <f t="shared" si="20"/>
        <v>10.531338053998981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8"/>
        <v>9.6340000000000003</v>
      </c>
      <c r="F260" s="24"/>
      <c r="G260" s="8">
        <f t="shared" si="19"/>
        <v>1.0297883851248089</v>
      </c>
      <c r="H260" s="7">
        <f t="shared" si="20"/>
        <v>10.663788385124809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8"/>
        <v>10.02</v>
      </c>
      <c r="F261" s="24"/>
      <c r="G261" s="8">
        <f t="shared" si="19"/>
        <v>1.0370639836984208</v>
      </c>
      <c r="H261" s="7">
        <f t="shared" si="20"/>
        <v>11.05706398369842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8"/>
        <v>10.09</v>
      </c>
      <c r="F262" s="24"/>
      <c r="G262" s="8">
        <f t="shared" si="19"/>
        <v>1.0383833927661741</v>
      </c>
      <c r="H262" s="7">
        <f t="shared" si="20"/>
        <v>11.128383392766175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8"/>
        <v>10.013999999999999</v>
      </c>
      <c r="F263" s="24"/>
      <c r="G263" s="8">
        <f t="shared" si="19"/>
        <v>1.0369508914926133</v>
      </c>
      <c r="H263" s="7">
        <f t="shared" si="20"/>
        <v>11.050950891492613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8"/>
        <v>9.7799999999999994</v>
      </c>
      <c r="F264" s="24"/>
      <c r="G264" s="8">
        <f t="shared" si="19"/>
        <v>1.0325402954661231</v>
      </c>
      <c r="H264" s="7">
        <f t="shared" si="20"/>
        <v>10.812540295466123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8"/>
        <v>9.8659999999999997</v>
      </c>
      <c r="F265" s="24"/>
      <c r="G265" s="8">
        <f t="shared" si="19"/>
        <v>1.0341612837493632</v>
      </c>
      <c r="H265" s="7">
        <f t="shared" si="20"/>
        <v>10.900161283749362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8"/>
        <v>10.243</v>
      </c>
      <c r="F266" s="24"/>
      <c r="G266" s="8">
        <f t="shared" si="19"/>
        <v>1.0412672440142638</v>
      </c>
      <c r="H266" s="7">
        <f t="shared" si="20"/>
        <v>11.284267244014265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8"/>
        <v>10.414999999999999</v>
      </c>
      <c r="F267" s="24"/>
      <c r="G267" s="8">
        <f t="shared" si="19"/>
        <v>1.0445092205807436</v>
      </c>
      <c r="H267" s="7">
        <f t="shared" si="20"/>
        <v>11.459509220580742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8"/>
        <v>10.425000000000001</v>
      </c>
      <c r="F268" s="24"/>
      <c r="G268" s="8">
        <f t="shared" si="19"/>
        <v>1.0446977075904227</v>
      </c>
      <c r="H268" s="7">
        <f t="shared" si="20"/>
        <v>11.469697707590424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8"/>
        <v>10.159000000000001</v>
      </c>
      <c r="F269" s="24"/>
      <c r="G269" s="8">
        <f t="shared" si="19"/>
        <v>1.0396839531329598</v>
      </c>
      <c r="H269" s="7">
        <f t="shared" si="20"/>
        <v>11.19868395313296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8"/>
        <v>9.8010000000000002</v>
      </c>
      <c r="F270" s="24"/>
      <c r="G270" s="8">
        <f t="shared" si="19"/>
        <v>1.0329361181864491</v>
      </c>
      <c r="H270" s="7">
        <f t="shared" si="20"/>
        <v>10.833936118186449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8"/>
        <v>9.8740000000000006</v>
      </c>
      <c r="F271" s="24"/>
      <c r="G271" s="8">
        <f t="shared" si="19"/>
        <v>1.0343120733571065</v>
      </c>
      <c r="H271" s="7">
        <f t="shared" si="20"/>
        <v>10.908312073357108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8"/>
        <v>10.041</v>
      </c>
      <c r="F272" s="24"/>
      <c r="G272" s="8">
        <f t="shared" si="19"/>
        <v>1.0374598064187468</v>
      </c>
      <c r="H272" s="7">
        <f t="shared" si="20"/>
        <v>11.078459806418747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8"/>
        <v>10.519</v>
      </c>
      <c r="F273" s="24"/>
      <c r="G273" s="8">
        <f t="shared" si="19"/>
        <v>1.0464694854814058</v>
      </c>
      <c r="H273" s="7">
        <f t="shared" si="20"/>
        <v>11.565469485481406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8"/>
        <v>10.571999999999999</v>
      </c>
      <c r="F274" s="24"/>
      <c r="G274" s="8">
        <f t="shared" si="19"/>
        <v>1.047468466632705</v>
      </c>
      <c r="H274" s="7">
        <f t="shared" si="20"/>
        <v>11.619468466632703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8"/>
        <v>10.534000000000001</v>
      </c>
      <c r="F275" s="24"/>
      <c r="G275" s="8">
        <f t="shared" si="19"/>
        <v>1.0467522159959246</v>
      </c>
      <c r="H275" s="7">
        <f t="shared" si="20"/>
        <v>11.580752215995926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8"/>
        <v>10.137</v>
      </c>
      <c r="F276" s="24"/>
      <c r="G276" s="8">
        <f t="shared" si="19"/>
        <v>1.0392692817116658</v>
      </c>
      <c r="H276" s="7">
        <f t="shared" si="20"/>
        <v>11.176269281711667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8"/>
        <v>10.337999999999999</v>
      </c>
      <c r="F277" s="24"/>
      <c r="G277" s="8">
        <f t="shared" si="19"/>
        <v>1.0430578706062148</v>
      </c>
      <c r="H277" s="7">
        <f t="shared" si="20"/>
        <v>11.381057870606213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8"/>
        <v>10.678000000000001</v>
      </c>
      <c r="F278" s="24"/>
      <c r="G278" s="8">
        <f t="shared" si="19"/>
        <v>1.0494664289353031</v>
      </c>
      <c r="H278" s="7">
        <f t="shared" si="20"/>
        <v>11.727466428935305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8"/>
        <v>10.807</v>
      </c>
      <c r="F279" s="24"/>
      <c r="G279" s="8">
        <f t="shared" si="19"/>
        <v>1.051897911360163</v>
      </c>
      <c r="H279" s="7">
        <f t="shared" si="20"/>
        <v>11.858897911360163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8"/>
        <v>10.82</v>
      </c>
      <c r="F280" s="24"/>
      <c r="G280" s="8">
        <f t="shared" si="19"/>
        <v>1.0521429444727457</v>
      </c>
      <c r="H280" s="7">
        <f t="shared" si="20"/>
        <v>11.872142944472746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8"/>
        <v>10.537000000000001</v>
      </c>
      <c r="F281" s="24"/>
      <c r="G281" s="8">
        <f t="shared" si="19"/>
        <v>1.0468087620988282</v>
      </c>
      <c r="H281" s="7">
        <f t="shared" si="20"/>
        <v>11.58380876209883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8"/>
        <v>10.255000000000001</v>
      </c>
      <c r="F282" s="24"/>
      <c r="G282" s="8">
        <f t="shared" si="19"/>
        <v>1.0414934284258788</v>
      </c>
      <c r="H282" s="7">
        <f t="shared" si="20"/>
        <v>11.29649342842588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8"/>
        <v>10.336</v>
      </c>
      <c r="F283" s="24"/>
      <c r="G283" s="8">
        <f t="shared" si="19"/>
        <v>1.0430201732042792</v>
      </c>
      <c r="H283" s="7">
        <f t="shared" si="20"/>
        <v>11.37902017320428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8"/>
        <v>10.507</v>
      </c>
      <c r="F284" s="24"/>
      <c r="G284" s="8">
        <f t="shared" si="19"/>
        <v>1.0462433010697911</v>
      </c>
      <c r="H284" s="7">
        <f t="shared" si="20"/>
        <v>11.553243301069791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8"/>
        <v>11.07</v>
      </c>
      <c r="F285" s="24"/>
      <c r="G285" s="8">
        <f t="shared" si="19"/>
        <v>1.0568551197147222</v>
      </c>
      <c r="H285" s="7">
        <f t="shared" si="20"/>
        <v>12.126855119714723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8"/>
        <v>11.141999999999999</v>
      </c>
      <c r="F286" s="24"/>
      <c r="G286" s="8">
        <f t="shared" si="19"/>
        <v>1.0582122261844116</v>
      </c>
      <c r="H286" s="7">
        <f t="shared" si="20"/>
        <v>12.20021222618441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8"/>
        <v>11.055</v>
      </c>
      <c r="F287" s="24"/>
      <c r="G287" s="8">
        <f t="shared" si="19"/>
        <v>1.0565723892002037</v>
      </c>
      <c r="H287" s="7">
        <f t="shared" si="20"/>
        <v>12.111572389200203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8"/>
        <v>10.64</v>
      </c>
      <c r="F288" s="24"/>
      <c r="G288" s="8">
        <f t="shared" si="19"/>
        <v>1.0487501782985227</v>
      </c>
      <c r="H288" s="7">
        <f t="shared" si="20"/>
        <v>11.688750178298523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8"/>
        <v>10.693</v>
      </c>
      <c r="F289" s="24"/>
      <c r="G289" s="8">
        <f t="shared" si="19"/>
        <v>1.0497491594498216</v>
      </c>
      <c r="H289" s="7">
        <f t="shared" si="20"/>
        <v>11.742749159449822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8"/>
        <v>11.055</v>
      </c>
      <c r="F290" s="24"/>
      <c r="G290" s="8">
        <f t="shared" si="19"/>
        <v>1.0565723892002037</v>
      </c>
      <c r="H290" s="7">
        <f t="shared" si="20"/>
        <v>12.111572389200203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8"/>
        <v>11.26</v>
      </c>
      <c r="F291" s="24"/>
      <c r="G291" s="8">
        <f t="shared" si="19"/>
        <v>1.0604363728986246</v>
      </c>
      <c r="H291" s="7">
        <f t="shared" si="20"/>
        <v>12.320436372898625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8"/>
        <v>11.249000000000001</v>
      </c>
      <c r="F292" s="24"/>
      <c r="G292" s="8">
        <f t="shared" si="19"/>
        <v>1.0602290371879775</v>
      </c>
      <c r="H292" s="7">
        <f t="shared" si="20"/>
        <v>12.309229037187977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8"/>
        <v>11.007</v>
      </c>
      <c r="F293" s="24"/>
      <c r="G293" s="8">
        <f t="shared" si="19"/>
        <v>1.0556676515537442</v>
      </c>
      <c r="H293" s="7">
        <f t="shared" si="20"/>
        <v>12.062667651553744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8"/>
        <v>10.62</v>
      </c>
      <c r="F294" s="24"/>
      <c r="G294" s="8">
        <f t="shared" si="19"/>
        <v>1.0483732042791645</v>
      </c>
      <c r="H294" s="7">
        <f t="shared" si="20"/>
        <v>11.668373204279163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8"/>
        <v>10.707000000000001</v>
      </c>
      <c r="F295" s="24"/>
      <c r="G295" s="8">
        <f t="shared" si="19"/>
        <v>1.0500130412633724</v>
      </c>
      <c r="H295" s="7">
        <f t="shared" si="20"/>
        <v>11.757013041263374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8"/>
        <v>10.843</v>
      </c>
      <c r="F296" s="24"/>
      <c r="G296" s="8">
        <f t="shared" si="19"/>
        <v>1.0525764645950075</v>
      </c>
      <c r="H296" s="7">
        <f t="shared" si="20"/>
        <v>11.895576464595008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8"/>
        <v>11.426</v>
      </c>
      <c r="F297" s="24"/>
      <c r="G297" s="8">
        <f t="shared" si="19"/>
        <v>1.0635652572592968</v>
      </c>
      <c r="H297" s="7">
        <f t="shared" si="20"/>
        <v>12.489565257259297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8"/>
        <v>11.484999999999999</v>
      </c>
      <c r="F298" s="24"/>
      <c r="G298" s="8">
        <f t="shared" si="19"/>
        <v>1.0646773306164035</v>
      </c>
      <c r="H298" s="7">
        <f t="shared" si="20"/>
        <v>12.549677330616403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8"/>
        <v>11.456</v>
      </c>
      <c r="F299" s="24"/>
      <c r="G299" s="8">
        <f t="shared" si="19"/>
        <v>1.0641307182883342</v>
      </c>
      <c r="H299" s="7">
        <f t="shared" si="20"/>
        <v>12.520130718288334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8"/>
        <v>11.018000000000001</v>
      </c>
      <c r="F300" s="24"/>
      <c r="G300" s="8">
        <f t="shared" si="19"/>
        <v>1.0558749872643911</v>
      </c>
      <c r="H300" s="7">
        <f t="shared" si="20"/>
        <v>12.073874987264391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8"/>
        <v>11.103</v>
      </c>
      <c r="F301" s="24"/>
      <c r="G301" s="8">
        <f t="shared" si="19"/>
        <v>1.0574771268466632</v>
      </c>
      <c r="H301" s="7">
        <f t="shared" si="20"/>
        <v>12.160477126846663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8"/>
        <v>11.491</v>
      </c>
      <c r="F302" s="24"/>
      <c r="G302" s="8">
        <f t="shared" si="19"/>
        <v>1.0647904228222109</v>
      </c>
      <c r="H302" s="7">
        <f t="shared" si="20"/>
        <v>12.555790422822211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8"/>
        <v>11.311</v>
      </c>
      <c r="F303" s="24"/>
      <c r="G303" s="8">
        <f t="shared" si="19"/>
        <v>1.0613976566479877</v>
      </c>
      <c r="H303" s="7">
        <f t="shared" si="20"/>
        <v>12.372397656647987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8"/>
        <v>11.32</v>
      </c>
      <c r="F304" s="24"/>
      <c r="G304" s="8">
        <f t="shared" si="19"/>
        <v>1.0615672949566988</v>
      </c>
      <c r="H304" s="7">
        <f t="shared" si="20"/>
        <v>12.381567294956699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8"/>
        <v>11.05</v>
      </c>
      <c r="F305" s="24"/>
      <c r="G305" s="8">
        <f t="shared" si="19"/>
        <v>1.0564781456953642</v>
      </c>
      <c r="H305" s="7">
        <f t="shared" si="20"/>
        <v>12.106478145695364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8"/>
        <v>10.853</v>
      </c>
      <c r="F306" s="24"/>
      <c r="G306" s="8">
        <f t="shared" si="19"/>
        <v>1.0527649516046866</v>
      </c>
      <c r="H306" s="7">
        <f t="shared" si="20"/>
        <v>11.905764951604686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ref="E307:E370" si="21">ROUND(C307+D307,3)</f>
        <v>10.926</v>
      </c>
      <c r="F307" s="24"/>
      <c r="G307" s="8">
        <f t="shared" ref="G307:G370" si="22">(E307/$L$6)*$L$5+($L$7*$L$8^(B307-$L$4))</f>
        <v>1.0541409067753438</v>
      </c>
      <c r="H307" s="7">
        <f t="shared" ref="H307:H370" si="23">+E307+G307</f>
        <v>11.980140906775343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21"/>
        <v>11.057</v>
      </c>
      <c r="F308" s="24"/>
      <c r="G308" s="8">
        <f t="shared" si="22"/>
        <v>1.0566100866021395</v>
      </c>
      <c r="H308" s="7">
        <f t="shared" si="23"/>
        <v>12.11361008660214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21"/>
        <v>11.615</v>
      </c>
      <c r="F309" s="24"/>
      <c r="G309" s="8">
        <f t="shared" si="22"/>
        <v>1.0671276617422312</v>
      </c>
      <c r="H309" s="7">
        <f t="shared" si="23"/>
        <v>12.682127661742232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21"/>
        <v>11.686999999999999</v>
      </c>
      <c r="F310" s="24"/>
      <c r="G310" s="8">
        <f t="shared" si="22"/>
        <v>1.0684847682119205</v>
      </c>
      <c r="H310" s="7">
        <f t="shared" si="23"/>
        <v>12.75548476821192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si="21"/>
        <v>11.584</v>
      </c>
      <c r="F311" s="24"/>
      <c r="G311" s="8">
        <f t="shared" si="22"/>
        <v>1.0665433520122261</v>
      </c>
      <c r="H311" s="7">
        <f t="shared" si="23"/>
        <v>12.650543352012226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21"/>
        <v>11.257999999999999</v>
      </c>
      <c r="F312" s="24"/>
      <c r="G312" s="8">
        <f t="shared" si="22"/>
        <v>1.0603986754966888</v>
      </c>
      <c r="H312" s="7">
        <f t="shared" si="23"/>
        <v>12.318398675496688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21"/>
        <v>11.446999999999999</v>
      </c>
      <c r="F313" s="24"/>
      <c r="G313" s="8">
        <f t="shared" si="22"/>
        <v>1.0639610799796229</v>
      </c>
      <c r="H313" s="7">
        <f t="shared" si="23"/>
        <v>12.510961079979623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21"/>
        <v>11.839</v>
      </c>
      <c r="F314" s="24"/>
      <c r="G314" s="8">
        <f t="shared" si="22"/>
        <v>1.0713497707590423</v>
      </c>
      <c r="H314" s="7">
        <f t="shared" si="23"/>
        <v>12.910349770759042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21"/>
        <v>11.91</v>
      </c>
      <c r="F315" s="24"/>
      <c r="G315" s="8">
        <f t="shared" si="22"/>
        <v>1.0726880285277636</v>
      </c>
      <c r="H315" s="7">
        <f t="shared" si="23"/>
        <v>12.982688028527765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21"/>
        <v>11.928000000000001</v>
      </c>
      <c r="F316" s="24"/>
      <c r="G316" s="8">
        <f t="shared" si="22"/>
        <v>1.073027305145186</v>
      </c>
      <c r="H316" s="7">
        <f t="shared" si="23"/>
        <v>13.001027305145186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21"/>
        <v>11.714</v>
      </c>
      <c r="F317" s="24"/>
      <c r="G317" s="8">
        <f t="shared" si="22"/>
        <v>1.068993683138054</v>
      </c>
      <c r="H317" s="7">
        <f t="shared" si="23"/>
        <v>12.782993683138054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21"/>
        <v>11.44</v>
      </c>
      <c r="F318" s="24"/>
      <c r="G318" s="8">
        <f t="shared" si="22"/>
        <v>1.0638291390728476</v>
      </c>
      <c r="H318" s="7">
        <f t="shared" si="23"/>
        <v>12.503829139072847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21"/>
        <v>11.516</v>
      </c>
      <c r="F319" s="24"/>
      <c r="G319" s="8">
        <f t="shared" si="22"/>
        <v>1.0652616403464086</v>
      </c>
      <c r="H319" s="7">
        <f t="shared" si="23"/>
        <v>12.581261640346408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21"/>
        <v>11.654</v>
      </c>
      <c r="F320" s="24"/>
      <c r="G320" s="8">
        <f t="shared" si="22"/>
        <v>1.0678627610799796</v>
      </c>
      <c r="H320" s="7">
        <f t="shared" si="23"/>
        <v>12.721862761079979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21"/>
        <v>12.234999999999999</v>
      </c>
      <c r="F321" s="24"/>
      <c r="G321" s="8">
        <f t="shared" si="22"/>
        <v>1.0788138563423331</v>
      </c>
      <c r="H321" s="7">
        <f t="shared" si="23"/>
        <v>13.313813856342332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21"/>
        <v>12.323</v>
      </c>
      <c r="F322" s="24"/>
      <c r="G322" s="8">
        <f t="shared" si="22"/>
        <v>1.080472542027509</v>
      </c>
      <c r="H322" s="7">
        <f t="shared" si="23"/>
        <v>13.40347254202751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21"/>
        <v>12.259</v>
      </c>
      <c r="F323" s="24"/>
      <c r="G323" s="8">
        <f t="shared" si="22"/>
        <v>1.0792662251655629</v>
      </c>
      <c r="H323" s="7">
        <f t="shared" si="23"/>
        <v>13.338266225165563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21"/>
        <v>11.875999999999999</v>
      </c>
      <c r="F324" s="24"/>
      <c r="G324" s="8">
        <f t="shared" si="22"/>
        <v>1.0720471726948548</v>
      </c>
      <c r="H324" s="7">
        <f t="shared" si="23"/>
        <v>12.948047172694855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21"/>
        <v>12.067</v>
      </c>
      <c r="F325" s="24"/>
      <c r="G325" s="8">
        <f t="shared" si="22"/>
        <v>1.0756472745797248</v>
      </c>
      <c r="H325" s="7">
        <f t="shared" si="23"/>
        <v>13.142647274579724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21"/>
        <v>12.458</v>
      </c>
      <c r="F326" s="24"/>
      <c r="G326" s="8">
        <f t="shared" si="22"/>
        <v>1.0830171166581761</v>
      </c>
      <c r="H326" s="7">
        <f t="shared" si="23"/>
        <v>13.541017116658177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21"/>
        <v>12.723000000000001</v>
      </c>
      <c r="F327" s="24"/>
      <c r="G327" s="8">
        <f t="shared" si="22"/>
        <v>1.0880120224146714</v>
      </c>
      <c r="H327" s="7">
        <f t="shared" si="23"/>
        <v>13.811012022414673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21"/>
        <v>12.708</v>
      </c>
      <c r="F328" s="24"/>
      <c r="G328" s="8">
        <f t="shared" si="22"/>
        <v>1.0877292919001529</v>
      </c>
      <c r="H328" s="7">
        <f t="shared" si="23"/>
        <v>13.795729291900154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21"/>
        <v>12.374000000000001</v>
      </c>
      <c r="F329" s="24"/>
      <c r="G329" s="8">
        <f t="shared" si="22"/>
        <v>1.0814338257768721</v>
      </c>
      <c r="H329" s="7">
        <f t="shared" si="23"/>
        <v>13.455433825776872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21"/>
        <v>12.025</v>
      </c>
      <c r="F330" s="24"/>
      <c r="G330" s="8">
        <f t="shared" si="22"/>
        <v>1.0748556291390727</v>
      </c>
      <c r="H330" s="7">
        <f t="shared" si="23"/>
        <v>13.099855629139073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21"/>
        <v>12.103</v>
      </c>
      <c r="F331" s="24"/>
      <c r="G331" s="8">
        <f t="shared" si="22"/>
        <v>1.0763258278145695</v>
      </c>
      <c r="H331" s="7">
        <f t="shared" si="23"/>
        <v>13.179325827814569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21"/>
        <v>12.241</v>
      </c>
      <c r="F332" s="24"/>
      <c r="G332" s="8">
        <f t="shared" si="22"/>
        <v>1.0789269485481405</v>
      </c>
      <c r="H332" s="7">
        <f t="shared" si="23"/>
        <v>13.31992694854814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21"/>
        <v>12.907999999999999</v>
      </c>
      <c r="F333" s="24"/>
      <c r="G333" s="8">
        <f t="shared" si="22"/>
        <v>1.0914990320937341</v>
      </c>
      <c r="H333" s="7">
        <f t="shared" si="23"/>
        <v>13.999499032093734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21"/>
        <v>13.007</v>
      </c>
      <c r="F334" s="24"/>
      <c r="G334" s="8">
        <f t="shared" si="22"/>
        <v>1.0933650534895567</v>
      </c>
      <c r="H334" s="7">
        <f t="shared" si="23"/>
        <v>14.100365053489556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21"/>
        <v>12.87</v>
      </c>
      <c r="F335" s="24"/>
      <c r="G335" s="8">
        <f t="shared" si="22"/>
        <v>1.0907827814569535</v>
      </c>
      <c r="H335" s="7">
        <f t="shared" si="23"/>
        <v>13.960782781456953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21"/>
        <v>12.446999999999999</v>
      </c>
      <c r="F336" s="24"/>
      <c r="G336" s="8">
        <f t="shared" si="22"/>
        <v>1.0828097809475292</v>
      </c>
      <c r="H336" s="7">
        <f t="shared" si="23"/>
        <v>13.529809780947529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21"/>
        <v>12.563000000000001</v>
      </c>
      <c r="F337" s="24"/>
      <c r="G337" s="8">
        <f t="shared" si="22"/>
        <v>1.0849962302598064</v>
      </c>
      <c r="H337" s="7">
        <f t="shared" si="23"/>
        <v>13.647996230259807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21"/>
        <v>12.929</v>
      </c>
      <c r="F338" s="24"/>
      <c r="G338" s="8">
        <f t="shared" si="22"/>
        <v>1.0918948548140601</v>
      </c>
      <c r="H338" s="7">
        <f t="shared" si="23"/>
        <v>14.02089485481406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21"/>
        <v>13.294</v>
      </c>
      <c r="F339" s="24"/>
      <c r="G339" s="8">
        <f t="shared" si="22"/>
        <v>1.0987746306673458</v>
      </c>
      <c r="H339" s="7">
        <f t="shared" si="23"/>
        <v>14.392774630667347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21"/>
        <v>13.247999999999999</v>
      </c>
      <c r="F340" s="24"/>
      <c r="G340" s="8">
        <f t="shared" si="22"/>
        <v>1.0979075904228222</v>
      </c>
      <c r="H340" s="7">
        <f t="shared" si="23"/>
        <v>14.345907590422822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21"/>
        <v>12.74</v>
      </c>
      <c r="F341" s="24"/>
      <c r="G341" s="8">
        <f t="shared" si="22"/>
        <v>1.0883324503311258</v>
      </c>
      <c r="H341" s="7">
        <f t="shared" si="23"/>
        <v>13.828332450331127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21"/>
        <v>12.446999999999999</v>
      </c>
      <c r="F342" s="24"/>
      <c r="G342" s="8">
        <f t="shared" si="22"/>
        <v>1.0828097809475292</v>
      </c>
      <c r="H342" s="7">
        <f t="shared" si="23"/>
        <v>13.529809780947529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21"/>
        <v>12.513999999999999</v>
      </c>
      <c r="F343" s="24"/>
      <c r="G343" s="8">
        <f t="shared" si="22"/>
        <v>1.0840726439123789</v>
      </c>
      <c r="H343" s="7">
        <f t="shared" si="23"/>
        <v>13.598072643912378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21"/>
        <v>12.670999999999999</v>
      </c>
      <c r="F344" s="24"/>
      <c r="G344" s="8">
        <f t="shared" si="22"/>
        <v>1.0870318899643403</v>
      </c>
      <c r="H344" s="7">
        <f t="shared" si="23"/>
        <v>13.758031889964339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21"/>
        <v>13.327</v>
      </c>
      <c r="F345" s="24"/>
      <c r="G345" s="8">
        <f t="shared" si="22"/>
        <v>1.0993966377992868</v>
      </c>
      <c r="H345" s="7">
        <f t="shared" si="23"/>
        <v>14.426396637799286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21"/>
        <v>13.427</v>
      </c>
      <c r="F346" s="24"/>
      <c r="G346" s="8">
        <f t="shared" si="22"/>
        <v>1.1012815078960774</v>
      </c>
      <c r="H346" s="7">
        <f t="shared" si="23"/>
        <v>14.528281507896077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21"/>
        <v>13.327</v>
      </c>
      <c r="F347" s="24"/>
      <c r="G347" s="8">
        <f t="shared" si="22"/>
        <v>1.0993966377992868</v>
      </c>
      <c r="H347" s="7">
        <f t="shared" si="23"/>
        <v>14.426396637799286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21"/>
        <v>13.055</v>
      </c>
      <c r="F348" s="24"/>
      <c r="G348" s="8">
        <f t="shared" si="22"/>
        <v>1.0942697911360162</v>
      </c>
      <c r="H348" s="7">
        <f t="shared" si="23"/>
        <v>14.149269791136016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21"/>
        <v>13.17</v>
      </c>
      <c r="F349" s="24"/>
      <c r="G349" s="8">
        <f t="shared" si="22"/>
        <v>1.0964373917473256</v>
      </c>
      <c r="H349" s="7">
        <f t="shared" si="23"/>
        <v>14.266437391747326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21"/>
        <v>13.263</v>
      </c>
      <c r="F350" s="24"/>
      <c r="G350" s="8">
        <f t="shared" si="22"/>
        <v>1.0981903209373407</v>
      </c>
      <c r="H350" s="7">
        <f t="shared" si="23"/>
        <v>14.361190320937341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21"/>
        <v>13.42</v>
      </c>
      <c r="F351" s="24"/>
      <c r="G351" s="8">
        <f t="shared" si="22"/>
        <v>1.1011495669893021</v>
      </c>
      <c r="H351" s="7">
        <f t="shared" si="23"/>
        <v>14.521149566989301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21"/>
        <v>13.411</v>
      </c>
      <c r="F352" s="24"/>
      <c r="G352" s="8">
        <f t="shared" si="22"/>
        <v>1.1009799286805908</v>
      </c>
      <c r="H352" s="7">
        <f t="shared" si="23"/>
        <v>14.51197992868059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21"/>
        <v>13.08</v>
      </c>
      <c r="F353" s="24"/>
      <c r="G353" s="8">
        <f t="shared" si="22"/>
        <v>1.0947410086602138</v>
      </c>
      <c r="H353" s="7">
        <f t="shared" si="23"/>
        <v>14.174741008660213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21"/>
        <v>12.906000000000001</v>
      </c>
      <c r="F354" s="24"/>
      <c r="G354" s="8">
        <f t="shared" si="22"/>
        <v>1.0914613346917983</v>
      </c>
      <c r="H354" s="7">
        <f t="shared" si="23"/>
        <v>13.997461334691799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21"/>
        <v>12.989000000000001</v>
      </c>
      <c r="F355" s="24"/>
      <c r="G355" s="8">
        <f t="shared" si="22"/>
        <v>1.0930257768721345</v>
      </c>
      <c r="H355" s="7">
        <f t="shared" si="23"/>
        <v>14.082025776872136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21"/>
        <v>13.19</v>
      </c>
      <c r="F356" s="24"/>
      <c r="G356" s="8">
        <f t="shared" si="22"/>
        <v>1.0968143657666836</v>
      </c>
      <c r="H356" s="7">
        <f t="shared" si="23"/>
        <v>14.286814365766682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21"/>
        <v>14.019</v>
      </c>
      <c r="F357" s="24"/>
      <c r="G357" s="8">
        <f t="shared" si="22"/>
        <v>1.1124399388690778</v>
      </c>
      <c r="H357" s="7">
        <f t="shared" si="23"/>
        <v>15.131439938869079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21"/>
        <v>14.162000000000001</v>
      </c>
      <c r="F358" s="24"/>
      <c r="G358" s="8">
        <f t="shared" si="22"/>
        <v>1.1151353031074884</v>
      </c>
      <c r="H358" s="7">
        <f t="shared" si="23"/>
        <v>15.277135303107489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21"/>
        <v>14.08</v>
      </c>
      <c r="F359" s="24"/>
      <c r="G359" s="8">
        <f t="shared" si="22"/>
        <v>1.1135897096281202</v>
      </c>
      <c r="H359" s="7">
        <f t="shared" si="23"/>
        <v>15.193589709628121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21"/>
        <v>13.494</v>
      </c>
      <c r="F360" s="24"/>
      <c r="G360" s="8">
        <f t="shared" si="22"/>
        <v>1.102544370860927</v>
      </c>
      <c r="H360" s="7">
        <f t="shared" si="23"/>
        <v>14.596544370860927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21"/>
        <v>13.692</v>
      </c>
      <c r="F361" s="24"/>
      <c r="G361" s="8">
        <f t="shared" si="22"/>
        <v>1.1062764136525725</v>
      </c>
      <c r="H361" s="7">
        <f t="shared" si="23"/>
        <v>14.798276413652573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21"/>
        <v>14.098000000000001</v>
      </c>
      <c r="F362" s="24"/>
      <c r="G362" s="8">
        <f t="shared" si="22"/>
        <v>1.1139289862455426</v>
      </c>
      <c r="H362" s="7">
        <f t="shared" si="23"/>
        <v>15.211928986245542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21"/>
        <v>14.225</v>
      </c>
      <c r="F363" s="24"/>
      <c r="G363" s="8">
        <f t="shared" si="22"/>
        <v>1.1163227712684667</v>
      </c>
      <c r="H363" s="7">
        <f t="shared" si="23"/>
        <v>15.341322771268466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21"/>
        <v>14.186</v>
      </c>
      <c r="F364" s="24"/>
      <c r="G364" s="8">
        <f t="shared" si="22"/>
        <v>1.1155876719307183</v>
      </c>
      <c r="H364" s="7">
        <f t="shared" si="23"/>
        <v>15.301587671930719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21"/>
        <v>14.071</v>
      </c>
      <c r="F365" s="24"/>
      <c r="G365" s="8">
        <f t="shared" si="22"/>
        <v>1.1134200713194091</v>
      </c>
      <c r="H365" s="7">
        <f t="shared" si="23"/>
        <v>15.184420071319408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21"/>
        <v>13.927</v>
      </c>
      <c r="F366" s="24"/>
      <c r="G366" s="8">
        <f t="shared" si="22"/>
        <v>1.1107058583800304</v>
      </c>
      <c r="H366" s="7">
        <f t="shared" si="23"/>
        <v>15.037705858380029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21"/>
        <v>13.411</v>
      </c>
      <c r="F367" s="24"/>
      <c r="G367" s="8">
        <f t="shared" si="22"/>
        <v>1.1009799286805908</v>
      </c>
      <c r="H367" s="7">
        <f t="shared" si="23"/>
        <v>14.51197992868059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21"/>
        <v>13.542999999999999</v>
      </c>
      <c r="F368" s="24"/>
      <c r="G368" s="8">
        <f t="shared" si="22"/>
        <v>1.1034679572083546</v>
      </c>
      <c r="H368" s="7">
        <f t="shared" si="23"/>
        <v>14.646467957208355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21"/>
        <v>13.898999999999999</v>
      </c>
      <c r="F369" s="24"/>
      <c r="G369" s="8">
        <f t="shared" si="22"/>
        <v>1.1101780947529292</v>
      </c>
      <c r="H369" s="7">
        <f t="shared" si="23"/>
        <v>15.009178094752928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21"/>
        <v>14.003</v>
      </c>
      <c r="F370" s="24"/>
      <c r="G370" s="8">
        <f t="shared" si="22"/>
        <v>1.1121383596535914</v>
      </c>
      <c r="H370" s="7">
        <f t="shared" si="23"/>
        <v>15.115138359653592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ref="E371:E386" si="24">ROUND(C371+D371,3)</f>
        <v>13.676</v>
      </c>
      <c r="F371" s="24"/>
      <c r="G371" s="8">
        <f t="shared" ref="G371:G386" si="25">(E371/$L$6)*$L$5+($L$7*$L$8^(B371-$L$4))</f>
        <v>1.1059748344370861</v>
      </c>
      <c r="H371" s="7">
        <f t="shared" ref="H371:H386" si="26">+E371+G371</f>
        <v>14.781974834437086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4"/>
        <v>13.416</v>
      </c>
      <c r="F372" s="24"/>
      <c r="G372" s="8">
        <f t="shared" si="25"/>
        <v>1.1010741721854305</v>
      </c>
      <c r="H372" s="7">
        <f t="shared" si="26"/>
        <v>14.517074172185431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4"/>
        <v>13.92</v>
      </c>
      <c r="F373" s="24"/>
      <c r="G373" s="8">
        <f t="shared" si="25"/>
        <v>1.1105739174732552</v>
      </c>
      <c r="H373" s="7">
        <f t="shared" si="26"/>
        <v>15.030573917473255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4"/>
        <v>14.499000000000001</v>
      </c>
      <c r="F374" s="24"/>
      <c r="G374" s="8">
        <f t="shared" si="25"/>
        <v>1.1214873153336729</v>
      </c>
      <c r="H374" s="7">
        <f t="shared" si="26"/>
        <v>15.620487315333673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si="24"/>
        <v>14.792</v>
      </c>
      <c r="F375" s="24"/>
      <c r="G375" s="8">
        <f t="shared" si="25"/>
        <v>1.1270099847172694</v>
      </c>
      <c r="H375" s="7">
        <f t="shared" si="26"/>
        <v>15.919009984717269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4"/>
        <v>14.781000000000001</v>
      </c>
      <c r="F376" s="24"/>
      <c r="G376" s="8">
        <f t="shared" si="25"/>
        <v>1.1268026490066225</v>
      </c>
      <c r="H376" s="7">
        <f t="shared" si="26"/>
        <v>15.907802649006623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4"/>
        <v>14.307</v>
      </c>
      <c r="F377" s="24"/>
      <c r="G377" s="8">
        <f t="shared" si="25"/>
        <v>1.1178683647478349</v>
      </c>
      <c r="H377" s="7">
        <f t="shared" si="26"/>
        <v>15.424868364747836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4"/>
        <v>13.613</v>
      </c>
      <c r="F378" s="24"/>
      <c r="G378" s="8">
        <f t="shared" si="25"/>
        <v>1.1047873662761079</v>
      </c>
      <c r="H378" s="7">
        <f t="shared" si="26"/>
        <v>14.717787366276108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4"/>
        <v>13.686999999999999</v>
      </c>
      <c r="F379" s="24"/>
      <c r="G379" s="8">
        <f t="shared" si="25"/>
        <v>1.106182170147733</v>
      </c>
      <c r="H379" s="7">
        <f t="shared" si="26"/>
        <v>14.793182170147732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4"/>
        <v>13.826000000000001</v>
      </c>
      <c r="F380" s="24"/>
      <c r="G380" s="8">
        <f t="shared" si="25"/>
        <v>1.108802139582272</v>
      </c>
      <c r="H380" s="7">
        <f t="shared" si="26"/>
        <v>14.934802139582272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4"/>
        <v>14.284000000000001</v>
      </c>
      <c r="F381" s="24"/>
      <c r="G381" s="8">
        <f t="shared" si="25"/>
        <v>1.1174348446255731</v>
      </c>
      <c r="H381" s="7">
        <f t="shared" si="26"/>
        <v>15.401434844625573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4"/>
        <v>14.404</v>
      </c>
      <c r="F382" s="24"/>
      <c r="G382" s="8">
        <f t="shared" si="25"/>
        <v>1.1196966887417217</v>
      </c>
      <c r="H382" s="7">
        <f t="shared" si="26"/>
        <v>15.523696688741722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4"/>
        <v>14.278</v>
      </c>
      <c r="F383" s="24"/>
      <c r="G383" s="8">
        <f t="shared" si="25"/>
        <v>1.1173217524197656</v>
      </c>
      <c r="H383" s="7">
        <f t="shared" si="26"/>
        <v>15.395321752419767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4"/>
        <v>13.81</v>
      </c>
      <c r="F384" s="24"/>
      <c r="G384" s="8">
        <f t="shared" si="25"/>
        <v>1.1085005603667855</v>
      </c>
      <c r="H384" s="7">
        <f t="shared" si="26"/>
        <v>14.918500560366786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4"/>
        <v>14.17</v>
      </c>
      <c r="F385" s="24"/>
      <c r="G385" s="8">
        <f t="shared" si="25"/>
        <v>1.1152860927152317</v>
      </c>
      <c r="H385" s="7">
        <f t="shared" si="26"/>
        <v>15.285286092715232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si="24"/>
        <v>14.662000000000001</v>
      </c>
      <c r="F386" s="24"/>
      <c r="G386" s="8">
        <f t="shared" si="25"/>
        <v>1.1245596535914415</v>
      </c>
      <c r="H386" s="7">
        <f t="shared" si="26"/>
        <v>15.786559653591443</v>
      </c>
    </row>
  </sheetData>
  <printOptions horizontalCentered="1"/>
  <pageMargins left="0.25" right="0.25" top="0.5" bottom="0.25" header="0.5" footer="0"/>
  <pageSetup scale="84" orientation="portrait" horizontalDpi="4294967292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P386"/>
  <sheetViews>
    <sheetView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12.88671875" customWidth="1"/>
    <col min="10" max="10" width="2.6640625" bestFit="1" customWidth="1"/>
    <col min="11" max="11" width="17" customWidth="1"/>
    <col min="13" max="13" width="5.5546875" customWidth="1"/>
    <col min="14" max="14" width="8.33203125" bestFit="1" customWidth="1"/>
    <col min="15" max="15" width="13.109375" bestFit="1" customWidth="1"/>
  </cols>
  <sheetData>
    <row r="1" spans="1:15" x14ac:dyDescent="0.25">
      <c r="A1" s="1" t="s">
        <v>363</v>
      </c>
      <c r="D1"/>
    </row>
    <row r="2" spans="1:15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391</v>
      </c>
      <c r="E2" s="53" t="s">
        <v>404</v>
      </c>
      <c r="F2" s="57"/>
      <c r="G2" s="56" t="s">
        <v>389</v>
      </c>
      <c r="H2" s="55" t="s">
        <v>390</v>
      </c>
      <c r="I2" s="24"/>
    </row>
    <row r="3" spans="1:15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Differentials'!F3</f>
        <v>-5.5161290322580658E-2</v>
      </c>
      <c r="E3" s="302">
        <f t="shared" ref="E3:E4" si="0">ROUND(C3+D3,3)</f>
        <v>3.0550000000000002</v>
      </c>
      <c r="F3" s="311"/>
      <c r="G3" s="303">
        <f t="shared" ref="G3:G4" si="1">(E3/$L$6)*$L$5+($L$7*$L$8^(B3-$L$4))</f>
        <v>0.10276241610738256</v>
      </c>
      <c r="H3" s="304">
        <f t="shared" ref="H3:H4" si="2">+E3+G3</f>
        <v>3.1577624161073827</v>
      </c>
      <c r="K3" s="58" t="s">
        <v>351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Differentials'!F4</f>
        <v>-3.4736842105263399E-2</v>
      </c>
      <c r="E4" s="302">
        <f t="shared" si="0"/>
        <v>2.6549999999999998</v>
      </c>
      <c r="F4" s="311"/>
      <c r="G4" s="303">
        <f t="shared" si="1"/>
        <v>8.9752607124419195E-2</v>
      </c>
      <c r="H4" s="304">
        <f t="shared" si="2"/>
        <v>2.7447526071244188</v>
      </c>
      <c r="K4" s="14" t="s">
        <v>5</v>
      </c>
      <c r="L4" s="26">
        <v>2019</v>
      </c>
      <c r="M4" s="25" t="s">
        <v>27</v>
      </c>
      <c r="N4" s="22" t="s">
        <v>412</v>
      </c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Differentials'!F5</f>
        <v>-4.9999999999999822E-2</v>
      </c>
      <c r="E5" s="302">
        <f t="shared" ref="E5:E51" si="3">ROUND(C5+D5,3)</f>
        <v>2.9</v>
      </c>
      <c r="F5" s="307"/>
      <c r="G5" s="303">
        <f t="shared" ref="G5:G19" si="4">(E5/$L$6)*$L$5+($L$7*$L$8^(B5-$L$4))</f>
        <v>9.7721115126484251E-2</v>
      </c>
      <c r="H5" s="304">
        <f t="shared" ref="H5:H51" si="5">+E5+G5</f>
        <v>2.9977211151264842</v>
      </c>
      <c r="K5" s="14" t="s">
        <v>6</v>
      </c>
      <c r="L5" s="18">
        <v>3.15E-2</v>
      </c>
      <c r="M5" s="25" t="s">
        <v>27</v>
      </c>
      <c r="N5" s="22" t="s">
        <v>412</v>
      </c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Differentials'!F6</f>
        <v>-2.9999999999999805E-2</v>
      </c>
      <c r="E6" s="302">
        <f t="shared" si="3"/>
        <v>2.62</v>
      </c>
      <c r="F6" s="307"/>
      <c r="G6" s="303">
        <f t="shared" si="4"/>
        <v>8.8614248838409918E-2</v>
      </c>
      <c r="H6" s="304">
        <f t="shared" si="5"/>
        <v>2.7086142488384102</v>
      </c>
      <c r="K6" s="14" t="s">
        <v>7</v>
      </c>
      <c r="L6" s="13">
        <f>100%-L5</f>
        <v>0.96850000000000003</v>
      </c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Differentials'!F7</f>
        <v>-4.0898199999999107E-3</v>
      </c>
      <c r="E7" s="302">
        <f t="shared" si="3"/>
        <v>2.6360000000000001</v>
      </c>
      <c r="F7" s="307"/>
      <c r="G7" s="303">
        <f t="shared" si="4"/>
        <v>8.9134641197728445E-2</v>
      </c>
      <c r="H7" s="304">
        <f t="shared" si="5"/>
        <v>2.7251346411977284</v>
      </c>
      <c r="K7" s="14" t="s">
        <v>11</v>
      </c>
      <c r="L7" s="12">
        <f>L13</f>
        <v>3.3999999999999998E-3</v>
      </c>
    </row>
    <row r="8" spans="1:15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Differentials'!F8</f>
        <v>3.3867299999998934E-3</v>
      </c>
      <c r="E8" s="302">
        <f t="shared" si="3"/>
        <v>2.403</v>
      </c>
      <c r="F8" s="307"/>
      <c r="G8" s="303">
        <f t="shared" si="4"/>
        <v>8.1556427465152292E-2</v>
      </c>
      <c r="H8" s="304">
        <f t="shared" si="5"/>
        <v>2.4845564274651522</v>
      </c>
      <c r="K8" s="14" t="s">
        <v>8</v>
      </c>
      <c r="L8" s="350">
        <v>1</v>
      </c>
      <c r="M8" s="333" t="s">
        <v>27</v>
      </c>
      <c r="N8" s="81" t="s">
        <v>412</v>
      </c>
      <c r="O8" s="349"/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Differentials'!F9</f>
        <v>1.0989180000000154E-2</v>
      </c>
      <c r="E9" s="302">
        <f t="shared" si="3"/>
        <v>2.3809999999999998</v>
      </c>
      <c r="F9" s="307"/>
      <c r="G9" s="303">
        <f t="shared" si="4"/>
        <v>8.0840887971089306E-2</v>
      </c>
      <c r="H9" s="304">
        <f t="shared" si="5"/>
        <v>2.4618408879710891</v>
      </c>
      <c r="K9" s="347"/>
      <c r="L9" s="19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Differentials'!F10</f>
        <v>1.1316639999999989E-2</v>
      </c>
      <c r="E10" s="302">
        <f t="shared" si="3"/>
        <v>2.2309999999999999</v>
      </c>
      <c r="F10" s="307"/>
      <c r="G10" s="303">
        <f t="shared" si="4"/>
        <v>7.5962209602478056E-2</v>
      </c>
      <c r="H10" s="304">
        <f t="shared" si="5"/>
        <v>2.306962209602478</v>
      </c>
      <c r="K10" s="348" t="s">
        <v>118</v>
      </c>
      <c r="L10" s="11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Differentials'!F11</f>
        <v>1.9950799999999269E-3</v>
      </c>
      <c r="E11" s="51">
        <f t="shared" si="3"/>
        <v>2.5619999999999998</v>
      </c>
      <c r="F11" s="24"/>
      <c r="G11" s="8">
        <f t="shared" si="4"/>
        <v>8.6727826535880223E-2</v>
      </c>
      <c r="H11" s="7">
        <f t="shared" si="5"/>
        <v>2.6487278265358802</v>
      </c>
      <c r="K11" s="14" t="s">
        <v>9</v>
      </c>
      <c r="L11" s="20">
        <v>2.0999999999999999E-3</v>
      </c>
      <c r="M11" s="25" t="s">
        <v>27</v>
      </c>
      <c r="N11" s="22" t="s">
        <v>412</v>
      </c>
    </row>
    <row r="12" spans="1:15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Differentials'!F12</f>
        <v>-2.9999999999999805E-2</v>
      </c>
      <c r="E12" s="51">
        <f t="shared" si="3"/>
        <v>2.7130000000000001</v>
      </c>
      <c r="F12" s="24"/>
      <c r="G12" s="8">
        <f t="shared" si="4"/>
        <v>9.163902942694889E-2</v>
      </c>
      <c r="H12" s="7">
        <f t="shared" si="5"/>
        <v>2.8046390294269488</v>
      </c>
      <c r="K12" s="375" t="s">
        <v>10</v>
      </c>
      <c r="L12" s="372">
        <v>1.2999999999999999E-3</v>
      </c>
      <c r="M12" s="25" t="s">
        <v>27</v>
      </c>
      <c r="N12" s="22" t="s">
        <v>412</v>
      </c>
    </row>
    <row r="13" spans="1:15" ht="13.8" thickBot="1" x14ac:dyDescent="0.3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Differentials'!F13</f>
        <v>-2.0855909999999866E-2</v>
      </c>
      <c r="E13" s="51">
        <f t="shared" si="3"/>
        <v>2.282</v>
      </c>
      <c r="F13" s="24"/>
      <c r="G13" s="8">
        <f t="shared" si="4"/>
        <v>7.7620960247805876E-2</v>
      </c>
      <c r="H13" s="7">
        <f t="shared" si="5"/>
        <v>2.3596209602478058</v>
      </c>
      <c r="K13" s="384" t="s">
        <v>11</v>
      </c>
      <c r="L13" s="371">
        <f>SUM(L11:L12)</f>
        <v>3.3999999999999998E-3</v>
      </c>
      <c r="M13" s="25"/>
      <c r="N13" s="22"/>
    </row>
    <row r="14" spans="1:15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Differentials'!F14</f>
        <v>-6.538162000000014E-3</v>
      </c>
      <c r="E14" s="51">
        <f t="shared" si="3"/>
        <v>2.488</v>
      </c>
      <c r="F14" s="24"/>
      <c r="G14" s="8">
        <f t="shared" si="4"/>
        <v>8.4321011874032015E-2</v>
      </c>
      <c r="H14" s="7">
        <f t="shared" si="5"/>
        <v>2.5723210118740321</v>
      </c>
      <c r="K14" s="24"/>
      <c r="L14" s="24"/>
      <c r="M14" s="25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Differentials'!F15</f>
        <v>-8.671302795410174E-3</v>
      </c>
      <c r="E15" s="51">
        <f t="shared" si="3"/>
        <v>2.6030000000000002</v>
      </c>
      <c r="F15" s="24"/>
      <c r="G15" s="8">
        <f t="shared" si="4"/>
        <v>8.8061331956633973E-2</v>
      </c>
      <c r="H15" s="7">
        <f t="shared" si="5"/>
        <v>2.6910613319566341</v>
      </c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Differentials'!F16</f>
        <v>-2.4301319122314258E-2</v>
      </c>
      <c r="E16" s="51">
        <f t="shared" si="3"/>
        <v>2.5510000000000002</v>
      </c>
      <c r="F16" s="24"/>
      <c r="G16" s="8">
        <f t="shared" si="4"/>
        <v>8.6370056788848737E-2</v>
      </c>
      <c r="H16" s="7">
        <f t="shared" si="5"/>
        <v>2.6373700567888489</v>
      </c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Differentials'!F17</f>
        <v>-2.1359701156616229E-2</v>
      </c>
      <c r="E17" s="51">
        <f t="shared" si="3"/>
        <v>2.4409999999999998</v>
      </c>
      <c r="F17" s="24"/>
      <c r="G17" s="8">
        <f t="shared" si="4"/>
        <v>8.279235931853382E-2</v>
      </c>
      <c r="H17" s="7">
        <f t="shared" si="5"/>
        <v>2.5237923593185339</v>
      </c>
      <c r="K17" s="24"/>
      <c r="L17" s="24"/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Differentials'!F18</f>
        <v>-5.0615110397338903E-2</v>
      </c>
      <c r="E18" s="51">
        <f t="shared" si="3"/>
        <v>2.1960000000000002</v>
      </c>
      <c r="F18" s="24"/>
      <c r="G18" s="8">
        <f t="shared" si="4"/>
        <v>7.4823851316468765E-2</v>
      </c>
      <c r="H18" s="7">
        <f t="shared" si="5"/>
        <v>2.2708238513164689</v>
      </c>
      <c r="K18" s="10"/>
      <c r="L18" s="29"/>
      <c r="N18" s="24"/>
      <c r="O18" s="24"/>
      <c r="P18" s="24"/>
    </row>
    <row r="19" spans="1:16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Differentials'!F19</f>
        <v>-4.9814739227294957E-2</v>
      </c>
      <c r="E19" s="51">
        <f t="shared" si="3"/>
        <v>2.1840000000000002</v>
      </c>
      <c r="F19" s="24"/>
      <c r="G19" s="8">
        <f t="shared" si="4"/>
        <v>7.4433557046979876E-2</v>
      </c>
      <c r="H19" s="7">
        <f t="shared" si="5"/>
        <v>2.2584335570469802</v>
      </c>
      <c r="I19" s="29"/>
      <c r="K19" s="9"/>
      <c r="L19" s="61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Differentials'!F20</f>
        <v>-3.9699354171752965E-2</v>
      </c>
      <c r="E20" s="51">
        <f t="shared" si="3"/>
        <v>2.238</v>
      </c>
      <c r="F20" s="24"/>
      <c r="G20" s="8">
        <f t="shared" ref="G20:G51" si="6">(E20/$L$6)*$L$5+($L$7*$L$8^(B20-$L$4))</f>
        <v>7.6189881259679904E-2</v>
      </c>
      <c r="H20" s="7">
        <f t="shared" si="5"/>
        <v>2.3141898812596797</v>
      </c>
      <c r="I20" s="9"/>
      <c r="K20" s="9"/>
      <c r="L20" s="62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Differentials'!F21</f>
        <v>-2.6823787689209011E-2</v>
      </c>
      <c r="E21" s="51">
        <f t="shared" si="3"/>
        <v>2.2989999999999999</v>
      </c>
      <c r="F21" s="24"/>
      <c r="G21" s="8">
        <f t="shared" si="6"/>
        <v>7.817387712958182E-2</v>
      </c>
      <c r="H21" s="7">
        <f t="shared" si="5"/>
        <v>2.3771738771295818</v>
      </c>
      <c r="I21" s="30"/>
      <c r="J21" s="25"/>
      <c r="K21" s="9"/>
      <c r="L21" s="30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Differentials'!F22</f>
        <v>-6.096382141113299E-3</v>
      </c>
      <c r="E22" s="51">
        <f t="shared" si="3"/>
        <v>2.3290000000000002</v>
      </c>
      <c r="F22" s="24"/>
      <c r="G22" s="8">
        <f t="shared" si="6"/>
        <v>7.9149612803304084E-2</v>
      </c>
      <c r="H22" s="7">
        <f t="shared" si="5"/>
        <v>2.4081496128033044</v>
      </c>
      <c r="I22" s="30"/>
      <c r="J22" s="24"/>
      <c r="K22" s="9"/>
      <c r="L22" s="31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Differentials'!F23</f>
        <v>-4.4535913467407262E-2</v>
      </c>
      <c r="E23" s="51">
        <f t="shared" si="3"/>
        <v>2.2730000000000001</v>
      </c>
      <c r="F23" s="24"/>
      <c r="G23" s="8">
        <f t="shared" si="6"/>
        <v>7.7328239545689209E-2</v>
      </c>
      <c r="H23" s="7">
        <f t="shared" si="5"/>
        <v>2.3503282395456893</v>
      </c>
      <c r="I23" s="31"/>
      <c r="J23" s="24"/>
      <c r="K23" s="9"/>
      <c r="L23" s="63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Differentials'!F24</f>
        <v>-6.2989034652709996E-2</v>
      </c>
      <c r="E24" s="51">
        <f t="shared" si="3"/>
        <v>2.2810000000000001</v>
      </c>
      <c r="F24" s="24"/>
      <c r="G24" s="8">
        <f t="shared" si="6"/>
        <v>7.7588435725348487E-2</v>
      </c>
      <c r="H24" s="7">
        <f t="shared" si="5"/>
        <v>2.3585884357253488</v>
      </c>
      <c r="I24" s="30"/>
      <c r="J24" s="24"/>
      <c r="K24" s="6"/>
      <c r="L24" s="32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Differentials'!F25</f>
        <v>-3.1406898498535174E-2</v>
      </c>
      <c r="E25" s="51">
        <f t="shared" si="3"/>
        <v>2.3780000000000001</v>
      </c>
      <c r="F25" s="24"/>
      <c r="G25" s="8">
        <f t="shared" si="6"/>
        <v>8.0743314403717098E-2</v>
      </c>
      <c r="H25" s="7">
        <f t="shared" si="5"/>
        <v>2.4587433144037174</v>
      </c>
      <c r="I25" s="32"/>
      <c r="J25" s="24"/>
      <c r="K25" s="6"/>
      <c r="L25" s="32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Differentials'!F26</f>
        <v>-2.3597259521484393E-2</v>
      </c>
      <c r="E26" s="51">
        <f t="shared" si="3"/>
        <v>2.5539999999999998</v>
      </c>
      <c r="F26" s="24"/>
      <c r="G26" s="8">
        <f t="shared" si="6"/>
        <v>8.6467630356220945E-2</v>
      </c>
      <c r="H26" s="7">
        <f t="shared" si="5"/>
        <v>2.6404676303562207</v>
      </c>
      <c r="I26" s="32"/>
      <c r="J26" s="24"/>
      <c r="K26" s="10"/>
      <c r="L26" s="9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Differentials'!F27</f>
        <v>-9.5002841949463068E-3</v>
      </c>
      <c r="E27" s="51">
        <f t="shared" si="3"/>
        <v>2.6840000000000002</v>
      </c>
      <c r="F27" s="24"/>
      <c r="G27" s="8">
        <f t="shared" si="6"/>
        <v>9.0695818275684043E-2</v>
      </c>
      <c r="H27" s="7">
        <f t="shared" si="5"/>
        <v>2.774695818275684</v>
      </c>
      <c r="I27" s="9"/>
      <c r="J27" s="24"/>
      <c r="K27" s="9"/>
      <c r="L27" s="33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2.6535171520418896</v>
      </c>
      <c r="D28" s="107">
        <f>+'FGT Z3 Transco Z4 Differentials'!F28</f>
        <v>-2.6392250061034961E-2</v>
      </c>
      <c r="E28" s="51">
        <f t="shared" si="3"/>
        <v>2.6269999999999998</v>
      </c>
      <c r="F28" s="24"/>
      <c r="G28" s="8">
        <f t="shared" si="6"/>
        <v>8.8841920495611765E-2</v>
      </c>
      <c r="H28" s="7">
        <f t="shared" si="5"/>
        <v>2.7158419204956115</v>
      </c>
      <c r="I28" s="31"/>
      <c r="J28" s="25"/>
      <c r="K28" s="9"/>
      <c r="L28" s="33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2.5382837855829883</v>
      </c>
      <c r="D29" s="107">
        <f>+'FGT Z3 Transco Z4 Differentials'!F29</f>
        <v>-1.7100353240966815E-2</v>
      </c>
      <c r="E29" s="51">
        <f t="shared" si="3"/>
        <v>2.5209999999999999</v>
      </c>
      <c r="F29" s="24"/>
      <c r="G29" s="8">
        <f t="shared" si="6"/>
        <v>8.5394321115126473E-2</v>
      </c>
      <c r="H29" s="7">
        <f t="shared" si="5"/>
        <v>2.6063943211151264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2.2929933534829616</v>
      </c>
      <c r="D30" s="107">
        <f>+'FGT Z3 Transco Z4 Differentials'!F30</f>
        <v>-7.2299757003784215E-2</v>
      </c>
      <c r="E30" s="51">
        <f t="shared" si="3"/>
        <v>2.2210000000000001</v>
      </c>
      <c r="F30" s="24"/>
      <c r="G30" s="8">
        <f t="shared" si="6"/>
        <v>7.5636964377903973E-2</v>
      </c>
      <c r="H30" s="7">
        <f t="shared" si="5"/>
        <v>2.2966369643779041</v>
      </c>
      <c r="I30" s="33"/>
      <c r="J30" s="25"/>
      <c r="K30" s="9"/>
      <c r="L30" s="31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2.2811328663188979</v>
      </c>
      <c r="D31" s="107">
        <f>+'FGT Z3 Transco Z4 Differentials'!F31</f>
        <v>-6.5830507278442418E-2</v>
      </c>
      <c r="E31" s="51">
        <f t="shared" si="3"/>
        <v>2.2149999999999999</v>
      </c>
      <c r="F31" s="24"/>
      <c r="G31" s="8">
        <f t="shared" si="6"/>
        <v>7.5441817243159515E-2</v>
      </c>
      <c r="H31" s="7">
        <f t="shared" si="5"/>
        <v>2.2904418172431593</v>
      </c>
      <c r="I31" s="31"/>
      <c r="J31" s="24"/>
      <c r="K31" s="24"/>
      <c r="L31" s="24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2.3196922350949545</v>
      </c>
      <c r="D32" s="107">
        <f>+'FGT Z3 Transco Z4 Differentials'!F32</f>
        <v>-4.8111238479614293E-2</v>
      </c>
      <c r="E32" s="51">
        <f t="shared" si="3"/>
        <v>2.2719999999999998</v>
      </c>
      <c r="F32" s="24"/>
      <c r="G32" s="8">
        <f t="shared" si="6"/>
        <v>7.7295715023231792E-2</v>
      </c>
      <c r="H32" s="7">
        <f t="shared" si="5"/>
        <v>2.3492957150232314</v>
      </c>
      <c r="I32" s="24"/>
      <c r="J32" s="24"/>
      <c r="K32" s="24"/>
      <c r="L32" s="24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2.3600055223719423</v>
      </c>
      <c r="D33" s="107">
        <f>+'FGT Z3 Transco Z4 Differentials'!F33</f>
        <v>-3.9091377258300586E-2</v>
      </c>
      <c r="E33" s="51">
        <f t="shared" si="3"/>
        <v>2.3210000000000002</v>
      </c>
      <c r="F33" s="24"/>
      <c r="G33" s="8">
        <f t="shared" si="6"/>
        <v>7.8889416623644806E-2</v>
      </c>
      <c r="H33" s="7">
        <f t="shared" si="5"/>
        <v>2.3998894166236449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2.3773415189446463</v>
      </c>
      <c r="D34" s="107">
        <f>+'FGT Z3 Transco Z4 Differentials'!F34</f>
        <v>-1.9700307846069354E-2</v>
      </c>
      <c r="E34" s="51">
        <f t="shared" si="3"/>
        <v>2.3580000000000001</v>
      </c>
      <c r="F34" s="24"/>
      <c r="G34" s="8">
        <f t="shared" si="6"/>
        <v>8.0092823954568931E-2</v>
      </c>
      <c r="H34" s="7">
        <f t="shared" si="5"/>
        <v>2.4380928239545692</v>
      </c>
      <c r="I34" s="24"/>
      <c r="J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2.3838859429677335</v>
      </c>
      <c r="D35" s="107">
        <f>+'FGT Z3 Transco Z4 Differentials'!F35</f>
        <v>-5.4209270477294957E-2</v>
      </c>
      <c r="E35" s="51">
        <f t="shared" si="3"/>
        <v>2.33</v>
      </c>
      <c r="F35" s="24"/>
      <c r="G35" s="8">
        <f t="shared" si="6"/>
        <v>7.9182137325761487E-2</v>
      </c>
      <c r="H35" s="7">
        <f t="shared" si="5"/>
        <v>2.4091821373257614</v>
      </c>
      <c r="I35" s="24"/>
      <c r="J35" s="24"/>
    </row>
    <row r="36" spans="1:13" x14ac:dyDescent="0.25">
      <c r="A36" s="4" t="s">
        <v>21</v>
      </c>
      <c r="B36" s="28">
        <v>2021</v>
      </c>
      <c r="C36" s="50">
        <f>+'NYMEX + Fundy'!F36</f>
        <v>2.4078621276336754</v>
      </c>
      <c r="D36" s="107">
        <f>+'FGT Z3 Transco Z4 Differentials'!F36</f>
        <v>-6.1466970443725621E-2</v>
      </c>
      <c r="E36" s="51">
        <f t="shared" si="3"/>
        <v>2.3460000000000001</v>
      </c>
      <c r="F36" s="24"/>
      <c r="G36" s="8">
        <f t="shared" si="6"/>
        <v>7.9702529685080015E-2</v>
      </c>
      <c r="H36" s="7">
        <f t="shared" si="5"/>
        <v>2.42570252968508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2.4828747059471894</v>
      </c>
      <c r="D37" s="107">
        <f>+'FGT Z3 Transco Z4 Differentials'!F37</f>
        <v>-3.6474485397338885E-2</v>
      </c>
      <c r="E37" s="51">
        <f t="shared" si="3"/>
        <v>2.4460000000000002</v>
      </c>
      <c r="F37" s="24"/>
      <c r="G37" s="8">
        <f t="shared" si="6"/>
        <v>8.2954981930820862E-2</v>
      </c>
      <c r="H37" s="7">
        <f t="shared" si="5"/>
        <v>2.5289549819308212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2.6484420128848121</v>
      </c>
      <c r="D38" s="107">
        <f>+'FGT Z3 Transco Z4 Differentials'!F38</f>
        <v>-2.3296852111816424E-2</v>
      </c>
      <c r="E38" s="51">
        <f t="shared" si="3"/>
        <v>2.625</v>
      </c>
      <c r="F38" s="24"/>
      <c r="G38" s="8">
        <f t="shared" si="6"/>
        <v>8.8776871450696959E-2</v>
      </c>
      <c r="H38" s="7">
        <f t="shared" si="5"/>
        <v>2.7137768714506971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Differentials'!F39</f>
        <v>-1.6981382369995135E-2</v>
      </c>
      <c r="E39" s="51">
        <f t="shared" si="3"/>
        <v>2.7370000000000001</v>
      </c>
      <c r="F39" s="24"/>
      <c r="G39" s="8">
        <f t="shared" si="6"/>
        <v>9.2419617965926695E-2</v>
      </c>
      <c r="H39" s="7">
        <f t="shared" si="5"/>
        <v>2.829419617965927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2.7459033605327918</v>
      </c>
      <c r="D40" s="107">
        <f>+'FGT Z3 Transco Z4 Differentials'!F40</f>
        <v>-2.664545059204082E-2</v>
      </c>
      <c r="E40" s="51">
        <f t="shared" si="3"/>
        <v>2.7189999999999999</v>
      </c>
      <c r="F40" s="24"/>
      <c r="G40" s="8">
        <f t="shared" si="6"/>
        <v>9.1834176561693334E-2</v>
      </c>
      <c r="H40" s="7">
        <f t="shared" si="5"/>
        <v>2.8108341765616931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2.687909339380139</v>
      </c>
      <c r="D41" s="107">
        <f>+'FGT Z3 Transco Z4 Differentials'!F41</f>
        <v>-2.9261131286621112E-2</v>
      </c>
      <c r="E41" s="51">
        <f t="shared" si="3"/>
        <v>2.6589999999999998</v>
      </c>
      <c r="F41" s="24"/>
      <c r="G41" s="8">
        <f t="shared" si="6"/>
        <v>8.9882705214248834E-2</v>
      </c>
      <c r="H41" s="7">
        <f t="shared" si="5"/>
        <v>2.7488827052142488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2.5616209386612914</v>
      </c>
      <c r="D42" s="107">
        <f>+'FGT Z3 Transco Z4 Differentials'!F42</f>
        <v>-6.7152538299560582E-2</v>
      </c>
      <c r="E42" s="51">
        <f t="shared" si="3"/>
        <v>2.4940000000000002</v>
      </c>
      <c r="F42" s="24"/>
      <c r="G42" s="8">
        <f t="shared" si="6"/>
        <v>8.4516159008776473E-2</v>
      </c>
      <c r="H42" s="7">
        <f t="shared" si="5"/>
        <v>2.5785161590087768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2.574632975506252</v>
      </c>
      <c r="D43" s="107">
        <f>+'FGT Z3 Transco Z4 Differentials'!F43</f>
        <v>-6.7285575866699254E-2</v>
      </c>
      <c r="E43" s="51">
        <f t="shared" si="3"/>
        <v>2.5070000000000001</v>
      </c>
      <c r="F43" s="24"/>
      <c r="G43" s="8">
        <f t="shared" si="6"/>
        <v>8.4938977800722765E-2</v>
      </c>
      <c r="H43" s="7">
        <f t="shared" si="5"/>
        <v>2.5919389778007229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2.6216820857837231</v>
      </c>
      <c r="D44" s="107">
        <f>+'FGT Z3 Transco Z4 Differentials'!F44</f>
        <v>-4.4027843475341832E-2</v>
      </c>
      <c r="E44" s="51">
        <f t="shared" si="3"/>
        <v>2.5779999999999998</v>
      </c>
      <c r="F44" s="24"/>
      <c r="G44" s="8">
        <f t="shared" si="6"/>
        <v>8.7248218895198751E-2</v>
      </c>
      <c r="H44" s="7">
        <f t="shared" si="5"/>
        <v>2.6652482188951985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2.693637293087833</v>
      </c>
      <c r="D45" s="107">
        <f>+'FGT Z3 Transco Z4 Differentials'!F45</f>
        <v>-2.4142770767211719E-2</v>
      </c>
      <c r="E45" s="51">
        <f t="shared" si="3"/>
        <v>2.669</v>
      </c>
      <c r="F45" s="24"/>
      <c r="G45" s="8">
        <f t="shared" si="6"/>
        <v>9.0207950438822931E-2</v>
      </c>
      <c r="H45" s="7">
        <f t="shared" si="5"/>
        <v>2.7592079504388232</v>
      </c>
    </row>
    <row r="46" spans="1:13" x14ac:dyDescent="0.25">
      <c r="A46" s="4" t="s">
        <v>19</v>
      </c>
      <c r="B46" s="28">
        <v>2022</v>
      </c>
      <c r="C46" s="50">
        <f>+'NYMEX + Fundy'!F46</f>
        <v>2.7299875888371274</v>
      </c>
      <c r="D46" s="107">
        <f>+'FGT Z3 Transco Z4 Differentials'!F46</f>
        <v>-1.5299339294433612E-2</v>
      </c>
      <c r="E46" s="51">
        <f t="shared" si="3"/>
        <v>2.7149999999999999</v>
      </c>
      <c r="F46" s="24"/>
      <c r="G46" s="8">
        <f t="shared" si="6"/>
        <v>9.1704078471863695E-2</v>
      </c>
      <c r="H46" s="7">
        <f t="shared" si="5"/>
        <v>2.8067040784718635</v>
      </c>
    </row>
    <row r="47" spans="1:13" x14ac:dyDescent="0.25">
      <c r="A47" s="4" t="s">
        <v>20</v>
      </c>
      <c r="B47" s="28">
        <v>2022</v>
      </c>
      <c r="C47" s="50">
        <f>+'NYMEX + Fundy'!F47</f>
        <v>2.7416550576479199</v>
      </c>
      <c r="D47" s="107">
        <f>+'FGT Z3 Transco Z4 Differentials'!F47</f>
        <v>-4.8983612060546911E-2</v>
      </c>
      <c r="E47" s="51">
        <f t="shared" si="3"/>
        <v>2.6930000000000001</v>
      </c>
      <c r="F47" s="24"/>
      <c r="G47" s="8">
        <f t="shared" si="6"/>
        <v>9.0988538977800723E-2</v>
      </c>
      <c r="H47" s="7">
        <f t="shared" si="5"/>
        <v>2.783988538977801</v>
      </c>
    </row>
    <row r="48" spans="1:13" x14ac:dyDescent="0.25">
      <c r="A48" s="4" t="s">
        <v>21</v>
      </c>
      <c r="B48" s="28">
        <v>2022</v>
      </c>
      <c r="C48" s="50">
        <f>+'NYMEX + Fundy'!F48</f>
        <v>2.7629622886757423</v>
      </c>
      <c r="D48" s="107">
        <f>+'FGT Z3 Transco Z4 Differentials'!F48</f>
        <v>-5.8085002899169957E-2</v>
      </c>
      <c r="E48" s="51">
        <f t="shared" si="3"/>
        <v>2.7050000000000001</v>
      </c>
      <c r="F48" s="24"/>
      <c r="G48" s="8">
        <f t="shared" si="6"/>
        <v>9.1378833247289626E-2</v>
      </c>
      <c r="H48" s="7">
        <f t="shared" si="5"/>
        <v>2.7963788332472896</v>
      </c>
    </row>
    <row r="49" spans="1:8" x14ac:dyDescent="0.25">
      <c r="A49" s="4" t="s">
        <v>22</v>
      </c>
      <c r="B49" s="28">
        <v>2022</v>
      </c>
      <c r="C49" s="50">
        <f>+'NYMEX + Fundy'!F49</f>
        <v>2.8587877067148151</v>
      </c>
      <c r="D49" s="107">
        <f>+'FGT Z3 Transco Z4 Differentials'!F49</f>
        <v>-3.2030601501464862E-2</v>
      </c>
      <c r="E49" s="51">
        <f t="shared" si="3"/>
        <v>2.827</v>
      </c>
      <c r="F49" s="24"/>
      <c r="G49" s="8">
        <f t="shared" si="6"/>
        <v>9.5346824987093445E-2</v>
      </c>
      <c r="H49" s="7">
        <f t="shared" si="5"/>
        <v>2.9223468249870934</v>
      </c>
    </row>
    <row r="50" spans="1:8" x14ac:dyDescent="0.25">
      <c r="A50" s="4" t="s">
        <v>23</v>
      </c>
      <c r="B50" s="28">
        <v>2022</v>
      </c>
      <c r="C50" s="50">
        <f>+'NYMEX + Fundy'!F50</f>
        <v>3.0041993112578544</v>
      </c>
      <c r="D50" s="107">
        <f>+'FGT Z3 Transco Z4 Differentials'!F50</f>
        <v>-1.4570255279541033E-2</v>
      </c>
      <c r="E50" s="51">
        <f t="shared" si="3"/>
        <v>2.99</v>
      </c>
      <c r="F50" s="24"/>
      <c r="G50" s="8">
        <f t="shared" si="6"/>
        <v>0.100648322147651</v>
      </c>
      <c r="H50" s="7">
        <f t="shared" si="5"/>
        <v>3.0906483221476511</v>
      </c>
    </row>
    <row r="51" spans="1:8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Differentials'!F51</f>
        <v>-1.9499092102050586E-2</v>
      </c>
      <c r="E51" s="51">
        <f t="shared" si="3"/>
        <v>3.073</v>
      </c>
      <c r="F51" s="24"/>
      <c r="G51" s="8">
        <f t="shared" si="6"/>
        <v>0.10334785751161589</v>
      </c>
      <c r="H51" s="7">
        <f t="shared" si="5"/>
        <v>3.1763478575116157</v>
      </c>
    </row>
    <row r="52" spans="1:8" x14ac:dyDescent="0.25">
      <c r="A52" s="4" t="s">
        <v>13</v>
      </c>
      <c r="B52" s="28">
        <v>2023</v>
      </c>
      <c r="C52" s="50">
        <f>+'NYMEX + Fundy'!F52</f>
        <v>3.109150042939584</v>
      </c>
      <c r="D52" s="107">
        <f>+'FGT Z3 Transco Z4 Differentials'!F52</f>
        <v>-3.4299650192260778E-2</v>
      </c>
      <c r="E52" s="51">
        <f t="shared" ref="E52:E115" si="7">ROUND(C52+D52,3)</f>
        <v>3.0750000000000002</v>
      </c>
      <c r="F52" s="24"/>
      <c r="G52" s="8">
        <f t="shared" ref="G52:G83" si="8">(E52/$L$6)*$L$5+($L$7*$L$8^(B52-$L$4))</f>
        <v>0.10341290655653072</v>
      </c>
      <c r="H52" s="7">
        <f t="shared" ref="H52:H115" si="9">+E52+G52</f>
        <v>3.178412906556531</v>
      </c>
    </row>
    <row r="53" spans="1:8" x14ac:dyDescent="0.25">
      <c r="A53" s="4" t="s">
        <v>14</v>
      </c>
      <c r="B53" s="28">
        <v>2023</v>
      </c>
      <c r="C53" s="50">
        <f>+'NYMEX + Fundy'!F53</f>
        <v>3.0444211088482951</v>
      </c>
      <c r="D53" s="107">
        <f>+'FGT Z3 Transco Z4 Differentials'!F53</f>
        <v>-2.7943639755248828E-2</v>
      </c>
      <c r="E53" s="51">
        <f t="shared" si="7"/>
        <v>3.016</v>
      </c>
      <c r="F53" s="24"/>
      <c r="G53" s="8">
        <f t="shared" si="8"/>
        <v>0.10149395973154363</v>
      </c>
      <c r="H53" s="7">
        <f t="shared" si="9"/>
        <v>3.1174939597315436</v>
      </c>
    </row>
    <row r="54" spans="1:8" x14ac:dyDescent="0.25">
      <c r="A54" s="4" t="s">
        <v>15</v>
      </c>
      <c r="B54" s="28">
        <v>2023</v>
      </c>
      <c r="C54" s="50">
        <f>+'NYMEX + Fundy'!F54</f>
        <v>2.9641597304633898</v>
      </c>
      <c r="D54" s="107">
        <f>+'FGT Z3 Transco Z4 Differentials'!F54</f>
        <v>-6.7822027206420721E-2</v>
      </c>
      <c r="E54" s="51">
        <f t="shared" si="7"/>
        <v>2.8959999999999999</v>
      </c>
      <c r="F54" s="24"/>
      <c r="G54" s="8">
        <f t="shared" si="8"/>
        <v>9.7591017036654626E-2</v>
      </c>
      <c r="H54" s="7">
        <f t="shared" si="9"/>
        <v>2.9935910170366546</v>
      </c>
    </row>
    <row r="55" spans="1:8" x14ac:dyDescent="0.25">
      <c r="A55" s="4" t="s">
        <v>16</v>
      </c>
      <c r="B55" s="28">
        <v>2023</v>
      </c>
      <c r="C55" s="50">
        <f>+'NYMEX + Fundy'!F55</f>
        <v>2.9955811668550671</v>
      </c>
      <c r="D55" s="107">
        <f>+'FGT Z3 Transco Z4 Differentials'!F55</f>
        <v>-6.4276742935180486E-2</v>
      </c>
      <c r="E55" s="51">
        <f t="shared" si="7"/>
        <v>2.931</v>
      </c>
      <c r="F55" s="24"/>
      <c r="G55" s="8">
        <f t="shared" si="8"/>
        <v>9.8729375322663904E-2</v>
      </c>
      <c r="H55" s="7">
        <f t="shared" si="9"/>
        <v>3.0297293753226642</v>
      </c>
    </row>
    <row r="56" spans="1:8" x14ac:dyDescent="0.25">
      <c r="A56" s="4" t="s">
        <v>17</v>
      </c>
      <c r="B56" s="28">
        <v>2023</v>
      </c>
      <c r="C56" s="50">
        <f>+'NYMEX + Fundy'!F56</f>
        <v>3.0520874984549402</v>
      </c>
      <c r="D56" s="107">
        <f>+'FGT Z3 Transco Z4 Differentials'!F56</f>
        <v>-4.9701023101806463E-2</v>
      </c>
      <c r="E56" s="51">
        <f t="shared" si="7"/>
        <v>3.0019999999999998</v>
      </c>
      <c r="F56" s="24"/>
      <c r="G56" s="8">
        <f t="shared" si="8"/>
        <v>0.1010386164171399</v>
      </c>
      <c r="H56" s="7">
        <f t="shared" si="9"/>
        <v>3.1030386164171397</v>
      </c>
    </row>
    <row r="57" spans="1:8" x14ac:dyDescent="0.25">
      <c r="A57" s="4" t="s">
        <v>18</v>
      </c>
      <c r="B57" s="28">
        <v>2023</v>
      </c>
      <c r="C57" s="50">
        <f>+'NYMEX + Fundy'!F57</f>
        <v>3.1733705047931537</v>
      </c>
      <c r="D57" s="107">
        <f>+'FGT Z3 Transco Z4 Differentials'!F57</f>
        <v>-3.9700784683227575E-2</v>
      </c>
      <c r="E57" s="51">
        <f t="shared" si="7"/>
        <v>3.1339999999999999</v>
      </c>
      <c r="F57" s="24"/>
      <c r="G57" s="8">
        <f t="shared" si="8"/>
        <v>0.10533185338151781</v>
      </c>
      <c r="H57" s="7">
        <f t="shared" si="9"/>
        <v>3.2393318533815179</v>
      </c>
    </row>
    <row r="58" spans="1:8" x14ac:dyDescent="0.25">
      <c r="A58" s="4" t="s">
        <v>19</v>
      </c>
      <c r="B58" s="28">
        <v>2023</v>
      </c>
      <c r="C58" s="50">
        <f>+'NYMEX + Fundy'!F58</f>
        <v>3.2181505949464704</v>
      </c>
      <c r="D58" s="107">
        <f>+'FGT Z3 Transco Z4 Differentials'!F58</f>
        <v>-2.8918294906616016E-2</v>
      </c>
      <c r="E58" s="51">
        <f t="shared" si="7"/>
        <v>3.1890000000000001</v>
      </c>
      <c r="F58" s="24"/>
      <c r="G58" s="8">
        <f t="shared" si="8"/>
        <v>0.10712070211667526</v>
      </c>
      <c r="H58" s="7">
        <f t="shared" si="9"/>
        <v>3.2961207021166752</v>
      </c>
    </row>
    <row r="59" spans="1:8" x14ac:dyDescent="0.25">
      <c r="A59" s="4" t="s">
        <v>20</v>
      </c>
      <c r="B59" s="28">
        <v>2023</v>
      </c>
      <c r="C59" s="50">
        <f>+'NYMEX + Fundy'!F59</f>
        <v>3.2137347614896608</v>
      </c>
      <c r="D59" s="107">
        <f>+'FGT Z3 Transco Z4 Differentials'!F59</f>
        <v>-4.9899625778198065E-2</v>
      </c>
      <c r="E59" s="51">
        <f t="shared" si="7"/>
        <v>3.1640000000000001</v>
      </c>
      <c r="F59" s="24"/>
      <c r="G59" s="8">
        <f t="shared" si="8"/>
        <v>0.10630758905524006</v>
      </c>
      <c r="H59" s="7">
        <f t="shared" si="9"/>
        <v>3.27030758905524</v>
      </c>
    </row>
    <row r="60" spans="1:8" x14ac:dyDescent="0.25">
      <c r="A60" s="4" t="s">
        <v>21</v>
      </c>
      <c r="B60" s="28">
        <v>2023</v>
      </c>
      <c r="C60" s="50">
        <f>+'NYMEX + Fundy'!F60</f>
        <v>3.2184983980026947</v>
      </c>
      <c r="D60" s="107">
        <f>+'FGT Z3 Transco Z4 Differentials'!F60</f>
        <v>-6.0927677154540838E-2</v>
      </c>
      <c r="E60" s="51">
        <f t="shared" si="7"/>
        <v>3.1579999999999999</v>
      </c>
      <c r="F60" s="24"/>
      <c r="G60" s="8">
        <f t="shared" si="8"/>
        <v>0.10611244192049561</v>
      </c>
      <c r="H60" s="7">
        <f t="shared" si="9"/>
        <v>3.2641124419204957</v>
      </c>
    </row>
    <row r="61" spans="1:8" x14ac:dyDescent="0.25">
      <c r="A61" s="4" t="s">
        <v>22</v>
      </c>
      <c r="B61" s="28">
        <v>2023</v>
      </c>
      <c r="C61" s="50">
        <f>+'NYMEX + Fundy'!F61</f>
        <v>3.4227762158386748</v>
      </c>
      <c r="D61" s="107">
        <f>+'FGT Z3 Transco Z4 Differentials'!F61</f>
        <v>-4.5647411346435351E-2</v>
      </c>
      <c r="E61" s="51">
        <f t="shared" si="7"/>
        <v>3.3769999999999998</v>
      </c>
      <c r="F61" s="24"/>
      <c r="G61" s="8">
        <f t="shared" si="8"/>
        <v>0.11323531233866803</v>
      </c>
      <c r="H61" s="7">
        <f t="shared" si="9"/>
        <v>3.490235312338668</v>
      </c>
    </row>
    <row r="62" spans="1:8" x14ac:dyDescent="0.25">
      <c r="A62" s="4" t="s">
        <v>23</v>
      </c>
      <c r="B62" s="28">
        <v>2023</v>
      </c>
      <c r="C62" s="50">
        <f>+'NYMEX + Fundy'!F62</f>
        <v>3.5138740145469578</v>
      </c>
      <c r="D62" s="107">
        <f>+'FGT Z3 Transco Z4 Differentials'!F62</f>
        <v>-2.3199348449706836E-2</v>
      </c>
      <c r="E62" s="51">
        <f t="shared" si="7"/>
        <v>3.4910000000000001</v>
      </c>
      <c r="F62" s="24"/>
      <c r="G62" s="8">
        <f t="shared" si="8"/>
        <v>0.1169431078988126</v>
      </c>
      <c r="H62" s="7">
        <f t="shared" si="9"/>
        <v>3.6079431078988127</v>
      </c>
    </row>
    <row r="63" spans="1:8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Differentials'!F63</f>
        <v>-2.9700794219970739E-2</v>
      </c>
      <c r="E63" s="51">
        <f t="shared" si="7"/>
        <v>3.5779999999999998</v>
      </c>
      <c r="F63" s="24"/>
      <c r="G63" s="8">
        <f t="shared" si="8"/>
        <v>0.11977274135260711</v>
      </c>
      <c r="H63" s="7">
        <f t="shared" si="9"/>
        <v>3.6977727413526069</v>
      </c>
    </row>
    <row r="64" spans="1:8" x14ac:dyDescent="0.25">
      <c r="A64" s="4" t="s">
        <v>13</v>
      </c>
      <c r="B64" s="28">
        <v>2024</v>
      </c>
      <c r="C64" s="50">
        <f>+'NYMEX + Fundy'!F64</f>
        <v>3.6313935655623601</v>
      </c>
      <c r="D64" s="107">
        <f>+'FGT Z3 Transco Z4 Differentials'!F64</f>
        <v>-4.4499444961547674E-2</v>
      </c>
      <c r="E64" s="51">
        <f t="shared" si="7"/>
        <v>3.5870000000000002</v>
      </c>
      <c r="F64" s="24"/>
      <c r="G64" s="8">
        <f t="shared" si="8"/>
        <v>0.12006546205472381</v>
      </c>
      <c r="H64" s="7">
        <f t="shared" si="9"/>
        <v>3.7070654620547239</v>
      </c>
    </row>
    <row r="65" spans="1:8" x14ac:dyDescent="0.25">
      <c r="A65" s="4" t="s">
        <v>14</v>
      </c>
      <c r="B65" s="28">
        <v>2024</v>
      </c>
      <c r="C65" s="50">
        <f>+'NYMEX + Fundy'!F65</f>
        <v>3.6179104436862741</v>
      </c>
      <c r="D65" s="107">
        <f>+'FGT Z3 Transco Z4 Differentials'!F65</f>
        <v>-4.5837678909301793E-2</v>
      </c>
      <c r="E65" s="51">
        <f t="shared" si="7"/>
        <v>3.5720000000000001</v>
      </c>
      <c r="F65" s="24"/>
      <c r="G65" s="8">
        <f t="shared" si="8"/>
        <v>0.11957759421786267</v>
      </c>
      <c r="H65" s="7">
        <f t="shared" si="9"/>
        <v>3.6915775942178626</v>
      </c>
    </row>
    <row r="66" spans="1:8" x14ac:dyDescent="0.25">
      <c r="A66" s="4" t="s">
        <v>15</v>
      </c>
      <c r="B66" s="28">
        <v>2024</v>
      </c>
      <c r="C66" s="50">
        <f>+'NYMEX + Fundy'!F66</f>
        <v>3.5919707862596435</v>
      </c>
      <c r="D66" s="107">
        <f>+'FGT Z3 Transco Z4 Differentials'!F66</f>
        <v>-8.5506496429443413E-2</v>
      </c>
      <c r="E66" s="51">
        <f t="shared" si="7"/>
        <v>3.5059999999999998</v>
      </c>
      <c r="F66" s="24"/>
      <c r="G66" s="8">
        <f t="shared" si="8"/>
        <v>0.11743097573567371</v>
      </c>
      <c r="H66" s="7">
        <f t="shared" si="9"/>
        <v>3.6234309757356735</v>
      </c>
    </row>
    <row r="67" spans="1:8" x14ac:dyDescent="0.25">
      <c r="A67" s="4" t="s">
        <v>16</v>
      </c>
      <c r="B67" s="28">
        <v>2024</v>
      </c>
      <c r="C67" s="50">
        <f>+'NYMEX + Fundy'!F67</f>
        <v>3.6145824861996183</v>
      </c>
      <c r="D67" s="107">
        <f>+'FGT Z3 Transco Z4 Differentials'!F67</f>
        <v>-8.1175861358642631E-2</v>
      </c>
      <c r="E67" s="51">
        <f t="shared" si="7"/>
        <v>3.5329999999999999</v>
      </c>
      <c r="F67" s="24"/>
      <c r="G67" s="8">
        <f t="shared" si="8"/>
        <v>0.11830913784202374</v>
      </c>
      <c r="H67" s="7">
        <f t="shared" si="9"/>
        <v>3.6513091378420235</v>
      </c>
    </row>
    <row r="68" spans="1:8" x14ac:dyDescent="0.25">
      <c r="A68" s="4" t="s">
        <v>17</v>
      </c>
      <c r="B68" s="28">
        <v>2024</v>
      </c>
      <c r="C68" s="50">
        <f>+'NYMEX + Fundy'!F68</f>
        <v>3.6845185339706776</v>
      </c>
      <c r="D68" s="107">
        <f>+'FGT Z3 Transco Z4 Differentials'!F68</f>
        <v>-5.9700784683227592E-2</v>
      </c>
      <c r="E68" s="51">
        <f t="shared" si="7"/>
        <v>3.625</v>
      </c>
      <c r="F68" s="24"/>
      <c r="G68" s="8">
        <f t="shared" si="8"/>
        <v>0.12130139390810531</v>
      </c>
      <c r="H68" s="7">
        <f t="shared" si="9"/>
        <v>3.7463013939081051</v>
      </c>
    </row>
    <row r="69" spans="1:8" x14ac:dyDescent="0.25">
      <c r="A69" s="4" t="s">
        <v>18</v>
      </c>
      <c r="B69" s="28">
        <v>2024</v>
      </c>
      <c r="C69" s="50">
        <f>+'NYMEX + Fundy'!F69</f>
        <v>3.8067405692710659</v>
      </c>
      <c r="D69" s="107">
        <f>+'FGT Z3 Transco Z4 Differentials'!F69</f>
        <v>-4.489092826843244E-2</v>
      </c>
      <c r="E69" s="51">
        <f t="shared" si="7"/>
        <v>3.762</v>
      </c>
      <c r="F69" s="24"/>
      <c r="G69" s="8">
        <f t="shared" si="8"/>
        <v>0.12575725348477026</v>
      </c>
      <c r="H69" s="7">
        <f t="shared" si="9"/>
        <v>3.8877572534847702</v>
      </c>
    </row>
    <row r="70" spans="1:8" x14ac:dyDescent="0.25">
      <c r="A70" s="4" t="s">
        <v>19</v>
      </c>
      <c r="B70" s="28">
        <v>2024</v>
      </c>
      <c r="C70" s="50">
        <f>+'NYMEX + Fundy'!F70</f>
        <v>3.8395144251077946</v>
      </c>
      <c r="D70" s="107">
        <f>+'FGT Z3 Transco Z4 Differentials'!F70</f>
        <v>-2.8200187683105504E-2</v>
      </c>
      <c r="E70" s="51">
        <f t="shared" si="7"/>
        <v>3.8109999999999999</v>
      </c>
      <c r="F70" s="24"/>
      <c r="G70" s="8">
        <f t="shared" si="8"/>
        <v>0.12735095508518327</v>
      </c>
      <c r="H70" s="7">
        <f t="shared" si="9"/>
        <v>3.9383509550851832</v>
      </c>
    </row>
    <row r="71" spans="1:8" x14ac:dyDescent="0.25">
      <c r="A71" s="4" t="s">
        <v>20</v>
      </c>
      <c r="B71" s="28">
        <v>2024</v>
      </c>
      <c r="C71" s="50">
        <f>+'NYMEX + Fundy'!F71</f>
        <v>3.8024372965125846</v>
      </c>
      <c r="D71" s="107">
        <f>+'FGT Z3 Transco Z4 Differentials'!F71</f>
        <v>-6.010013580322271E-2</v>
      </c>
      <c r="E71" s="51">
        <f t="shared" si="7"/>
        <v>3.742</v>
      </c>
      <c r="F71" s="24"/>
      <c r="G71" s="8">
        <f t="shared" si="8"/>
        <v>0.12510676303562207</v>
      </c>
      <c r="H71" s="7">
        <f t="shared" si="9"/>
        <v>3.867106763035622</v>
      </c>
    </row>
    <row r="72" spans="1:8" x14ac:dyDescent="0.25">
      <c r="A72" s="4" t="s">
        <v>21</v>
      </c>
      <c r="B72" s="28">
        <v>2024</v>
      </c>
      <c r="C72" s="50">
        <f>+'NYMEX + Fundy'!F72</f>
        <v>3.7748499738597165</v>
      </c>
      <c r="D72" s="107">
        <f>+'FGT Z3 Transco Z4 Differentials'!F72</f>
        <v>-6.0352382659912163E-2</v>
      </c>
      <c r="E72" s="51">
        <f t="shared" si="7"/>
        <v>3.714</v>
      </c>
      <c r="F72" s="24"/>
      <c r="G72" s="8">
        <f t="shared" si="8"/>
        <v>0.12419607640681465</v>
      </c>
      <c r="H72" s="7">
        <f t="shared" si="9"/>
        <v>3.8381960764068146</v>
      </c>
    </row>
    <row r="73" spans="1:8" x14ac:dyDescent="0.25">
      <c r="A73" s="4" t="s">
        <v>22</v>
      </c>
      <c r="B73" s="28">
        <v>2024</v>
      </c>
      <c r="C73" s="50">
        <f>+'NYMEX + Fundy'!F73</f>
        <v>3.9325539088340142</v>
      </c>
      <c r="D73" s="107">
        <f>+'FGT Z3 Transco Z4 Differentials'!F73</f>
        <v>-4.9852886199951207E-2</v>
      </c>
      <c r="E73" s="51">
        <f t="shared" si="7"/>
        <v>3.883</v>
      </c>
      <c r="F73" s="24"/>
      <c r="G73" s="8">
        <f t="shared" si="8"/>
        <v>0.12969272070211668</v>
      </c>
      <c r="H73" s="7">
        <f t="shared" si="9"/>
        <v>4.012692720702117</v>
      </c>
    </row>
    <row r="74" spans="1:8" x14ac:dyDescent="0.25">
      <c r="A74" s="4" t="s">
        <v>23</v>
      </c>
      <c r="B74" s="28">
        <v>2024</v>
      </c>
      <c r="C74" s="50">
        <f>+'NYMEX + Fundy'!F74</f>
        <v>4.0772862672181667</v>
      </c>
      <c r="D74" s="107">
        <f>+'FGT Z3 Transco Z4 Differentials'!F74</f>
        <v>-3.7982978820800817E-2</v>
      </c>
      <c r="E74" s="51">
        <f t="shared" si="7"/>
        <v>4.0389999999999997</v>
      </c>
      <c r="F74" s="24"/>
      <c r="G74" s="8">
        <f t="shared" si="8"/>
        <v>0.13476654620547235</v>
      </c>
      <c r="H74" s="7">
        <f t="shared" si="9"/>
        <v>4.1737665462054725</v>
      </c>
    </row>
    <row r="75" spans="1:8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Differentials'!F75</f>
        <v>-2.9501476287841832E-2</v>
      </c>
      <c r="E75" s="51">
        <f t="shared" si="7"/>
        <v>4.1059999999999999</v>
      </c>
      <c r="F75" s="24"/>
      <c r="G75" s="8">
        <f t="shared" si="8"/>
        <v>0.13694568921011874</v>
      </c>
      <c r="H75" s="7">
        <f t="shared" si="9"/>
        <v>4.2429456892101189</v>
      </c>
    </row>
    <row r="76" spans="1:8" x14ac:dyDescent="0.25">
      <c r="A76" s="4" t="s">
        <v>13</v>
      </c>
      <c r="B76" s="28">
        <v>2025</v>
      </c>
      <c r="C76" s="50">
        <f>+'NYMEX + Fundy'!F76</f>
        <v>4.1609053400312375</v>
      </c>
      <c r="D76" s="107">
        <f>+'FGT Z3 Transco Z4 Differentials'!F76</f>
        <v>-4.429893493652326E-2</v>
      </c>
      <c r="E76" s="51">
        <f t="shared" si="7"/>
        <v>4.117</v>
      </c>
      <c r="F76" s="24"/>
      <c r="G76" s="8">
        <f t="shared" si="8"/>
        <v>0.13730345895715021</v>
      </c>
      <c r="H76" s="7">
        <f t="shared" si="9"/>
        <v>4.2543034589571498</v>
      </c>
    </row>
    <row r="77" spans="1:8" x14ac:dyDescent="0.25">
      <c r="A77" s="4" t="s">
        <v>14</v>
      </c>
      <c r="B77" s="28">
        <v>2025</v>
      </c>
      <c r="C77" s="50">
        <f>+'NYMEX + Fundy'!F77</f>
        <v>4.0836939669371839</v>
      </c>
      <c r="D77" s="107">
        <f>+'FGT Z3 Transco Z4 Differentials'!F77</f>
        <v>-4.7586002349853551E-2</v>
      </c>
      <c r="E77" s="51">
        <f t="shared" si="7"/>
        <v>4.0359999999999996</v>
      </c>
      <c r="F77" s="24"/>
      <c r="G77" s="8">
        <f t="shared" si="8"/>
        <v>0.13466897263810013</v>
      </c>
      <c r="H77" s="7">
        <f t="shared" si="9"/>
        <v>4.1706689726380999</v>
      </c>
    </row>
    <row r="78" spans="1:8" x14ac:dyDescent="0.25">
      <c r="A78" s="4" t="s">
        <v>15</v>
      </c>
      <c r="B78" s="28">
        <v>2025</v>
      </c>
      <c r="C78" s="50">
        <f>+'NYMEX + Fundy'!F78</f>
        <v>4.0239443295988622</v>
      </c>
      <c r="D78" s="107">
        <f>+'FGT Z3 Transco Z4 Differentials'!F78</f>
        <v>-9.76505851745606E-2</v>
      </c>
      <c r="E78" s="51">
        <f t="shared" si="7"/>
        <v>3.9260000000000002</v>
      </c>
      <c r="F78" s="24"/>
      <c r="G78" s="8">
        <f t="shared" si="8"/>
        <v>0.13109127516778521</v>
      </c>
      <c r="H78" s="7">
        <f t="shared" si="9"/>
        <v>4.0570912751677852</v>
      </c>
    </row>
    <row r="79" spans="1:8" x14ac:dyDescent="0.25">
      <c r="A79" s="4" t="s">
        <v>16</v>
      </c>
      <c r="B79" s="28">
        <v>2025</v>
      </c>
      <c r="C79" s="50">
        <f>+'NYMEX + Fundy'!F79</f>
        <v>4.0473782092683637</v>
      </c>
      <c r="D79" s="107">
        <f>+'FGT Z3 Transco Z4 Differentials'!F79</f>
        <v>-9.343605995178228E-2</v>
      </c>
      <c r="E79" s="51">
        <f t="shared" si="7"/>
        <v>3.9540000000000002</v>
      </c>
      <c r="F79" s="24"/>
      <c r="G79" s="8">
        <f t="shared" si="8"/>
        <v>0.13200196179659265</v>
      </c>
      <c r="H79" s="7">
        <f t="shared" si="9"/>
        <v>4.086001961796593</v>
      </c>
    </row>
    <row r="80" spans="1:8" x14ac:dyDescent="0.25">
      <c r="A80" s="4" t="s">
        <v>17</v>
      </c>
      <c r="B80" s="28">
        <v>2025</v>
      </c>
      <c r="C80" s="50">
        <f>+'NYMEX + Fundy'!F80</f>
        <v>4.0774809633928202</v>
      </c>
      <c r="D80" s="107">
        <f>+'FGT Z3 Transco Z4 Differentials'!F80</f>
        <v>-5.9700307846069389E-2</v>
      </c>
      <c r="E80" s="51">
        <f t="shared" si="7"/>
        <v>4.0179999999999998</v>
      </c>
      <c r="F80" s="24"/>
      <c r="G80" s="8">
        <f t="shared" si="8"/>
        <v>0.13408353123386679</v>
      </c>
      <c r="H80" s="7">
        <f t="shared" si="9"/>
        <v>4.1520835312338669</v>
      </c>
    </row>
    <row r="81" spans="1:8" x14ac:dyDescent="0.25">
      <c r="A81" s="4" t="s">
        <v>18</v>
      </c>
      <c r="B81" s="28">
        <v>2025</v>
      </c>
      <c r="C81" s="50">
        <f>+'NYMEX + Fundy'!F81</f>
        <v>4.2911093566316092</v>
      </c>
      <c r="D81" s="107">
        <f>+'FGT Z3 Transco Z4 Differentials'!F81</f>
        <v>-3.7735509872436346E-2</v>
      </c>
      <c r="E81" s="51">
        <f t="shared" si="7"/>
        <v>4.2530000000000001</v>
      </c>
      <c r="F81" s="24"/>
      <c r="G81" s="8">
        <f t="shared" si="8"/>
        <v>0.14172679401135774</v>
      </c>
      <c r="H81" s="7">
        <f t="shared" si="9"/>
        <v>4.3947267940113575</v>
      </c>
    </row>
    <row r="82" spans="1:8" x14ac:dyDescent="0.25">
      <c r="A82" s="4" t="s">
        <v>19</v>
      </c>
      <c r="B82" s="28">
        <v>2025</v>
      </c>
      <c r="C82" s="50">
        <f>+'NYMEX + Fundy'!F82</f>
        <v>4.3268094535861232</v>
      </c>
      <c r="D82" s="107">
        <f>+'FGT Z3 Transco Z4 Differentials'!F82</f>
        <v>-2.5393285751342809E-2</v>
      </c>
      <c r="E82" s="51">
        <f t="shared" si="7"/>
        <v>4.3010000000000002</v>
      </c>
      <c r="F82" s="24"/>
      <c r="G82" s="8">
        <f t="shared" si="8"/>
        <v>0.14328797108931335</v>
      </c>
      <c r="H82" s="7">
        <f t="shared" si="9"/>
        <v>4.4442879710893131</v>
      </c>
    </row>
    <row r="83" spans="1:8" x14ac:dyDescent="0.25">
      <c r="A83" s="4" t="s">
        <v>20</v>
      </c>
      <c r="B83" s="28">
        <v>2025</v>
      </c>
      <c r="C83" s="50">
        <f>+'NYMEX + Fundy'!F83</f>
        <v>3.9542642259298018</v>
      </c>
      <c r="D83" s="107">
        <f>+'FGT Z3 Transco Z4 Differentials'!F83</f>
        <v>-5.9041557312011772E-2</v>
      </c>
      <c r="E83" s="51">
        <f t="shared" si="7"/>
        <v>3.895</v>
      </c>
      <c r="F83" s="24"/>
      <c r="G83" s="8">
        <f t="shared" si="8"/>
        <v>0.13008301497160557</v>
      </c>
      <c r="H83" s="7">
        <f t="shared" si="9"/>
        <v>4.0250830149716057</v>
      </c>
    </row>
    <row r="84" spans="1:8" x14ac:dyDescent="0.25">
      <c r="A84" s="4" t="s">
        <v>21</v>
      </c>
      <c r="B84" s="28">
        <v>2025</v>
      </c>
      <c r="C84" s="50">
        <f>+'NYMEX + Fundy'!F84</f>
        <v>3.9305448394786668</v>
      </c>
      <c r="D84" s="107">
        <f>+'FGT Z3 Transco Z4 Differentials'!F84</f>
        <v>-7.7722845077514702E-2</v>
      </c>
      <c r="E84" s="51">
        <f t="shared" si="7"/>
        <v>3.8530000000000002</v>
      </c>
      <c r="F84" s="24"/>
      <c r="G84" s="8">
        <f t="shared" ref="G84:G115" si="10">(E84/$L$6)*$L$5+($L$7*$L$8^(B84-$L$4))</f>
        <v>0.1287169850283944</v>
      </c>
      <c r="H84" s="7">
        <f t="shared" si="9"/>
        <v>3.9817169850283944</v>
      </c>
    </row>
    <row r="85" spans="1:8" x14ac:dyDescent="0.25">
      <c r="A85" s="4" t="s">
        <v>22</v>
      </c>
      <c r="B85" s="28">
        <v>2025</v>
      </c>
      <c r="C85" s="50">
        <f>+'NYMEX + Fundy'!F85</f>
        <v>4.0435491286043916</v>
      </c>
      <c r="D85" s="107">
        <f>+'FGT Z3 Transco Z4 Differentials'!F85</f>
        <v>-6.5141954421997106E-2</v>
      </c>
      <c r="E85" s="51">
        <f t="shared" si="7"/>
        <v>3.9780000000000002</v>
      </c>
      <c r="F85" s="24"/>
      <c r="G85" s="8">
        <f t="shared" si="10"/>
        <v>0.13278255033557046</v>
      </c>
      <c r="H85" s="7">
        <f t="shared" si="9"/>
        <v>4.1107825503355704</v>
      </c>
    </row>
    <row r="86" spans="1:8" x14ac:dyDescent="0.25">
      <c r="A86" s="4" t="s">
        <v>23</v>
      </c>
      <c r="B86" s="28">
        <v>2025</v>
      </c>
      <c r="C86" s="50">
        <f>+'NYMEX + Fundy'!F86</f>
        <v>4.2304902747730866</v>
      </c>
      <c r="D86" s="107">
        <f>+'FGT Z3 Transco Z4 Differentials'!F86</f>
        <v>-5.4888286590576207E-2</v>
      </c>
      <c r="E86" s="51">
        <f t="shared" si="7"/>
        <v>4.1760000000000002</v>
      </c>
      <c r="F86" s="24"/>
      <c r="G86" s="8">
        <f t="shared" si="10"/>
        <v>0.13922240578213729</v>
      </c>
      <c r="H86" s="7">
        <f t="shared" si="9"/>
        <v>4.3152224057821371</v>
      </c>
    </row>
    <row r="87" spans="1:8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Differentials'!F87</f>
        <v>-4.5261182785034215E-2</v>
      </c>
      <c r="E87" s="51">
        <f t="shared" si="7"/>
        <v>4.4409999999999998</v>
      </c>
      <c r="F87" s="24"/>
      <c r="G87" s="8">
        <f t="shared" si="10"/>
        <v>0.14784140423335052</v>
      </c>
      <c r="H87" s="7">
        <f t="shared" si="9"/>
        <v>4.5888414042333503</v>
      </c>
    </row>
    <row r="88" spans="1:8" x14ac:dyDescent="0.25">
      <c r="A88" s="4" t="s">
        <v>13</v>
      </c>
      <c r="B88" s="28">
        <v>2026</v>
      </c>
      <c r="C88" s="50">
        <f>+'NYMEX + Fundy'!F88</f>
        <v>4.5111659376593476</v>
      </c>
      <c r="D88" s="107">
        <f>+'FGT Z3 Transco Z4 Differentials'!F88</f>
        <v>-5.3053188323974432E-2</v>
      </c>
      <c r="E88" s="51">
        <f t="shared" si="7"/>
        <v>4.4580000000000002</v>
      </c>
      <c r="F88" s="24"/>
      <c r="G88" s="8">
        <f t="shared" si="10"/>
        <v>0.14839432111512646</v>
      </c>
      <c r="H88" s="7">
        <f t="shared" si="9"/>
        <v>4.6063943211151264</v>
      </c>
    </row>
    <row r="89" spans="1:8" x14ac:dyDescent="0.25">
      <c r="A89" s="4" t="s">
        <v>14</v>
      </c>
      <c r="B89" s="28">
        <v>2026</v>
      </c>
      <c r="C89" s="50">
        <f>+'NYMEX + Fundy'!F89</f>
        <v>4.4040443944638481</v>
      </c>
      <c r="D89" s="107">
        <f>+'FGT Z3 Transco Z4 Differentials'!F89</f>
        <v>-5.9344806671142614E-2</v>
      </c>
      <c r="E89" s="51">
        <f t="shared" si="7"/>
        <v>4.3449999999999998</v>
      </c>
      <c r="F89" s="24"/>
      <c r="G89" s="8">
        <f t="shared" si="10"/>
        <v>0.14471905007743932</v>
      </c>
      <c r="H89" s="7">
        <f t="shared" si="9"/>
        <v>4.4897190500774391</v>
      </c>
    </row>
    <row r="90" spans="1:8" x14ac:dyDescent="0.25">
      <c r="A90" s="4" t="s">
        <v>15</v>
      </c>
      <c r="B90" s="28">
        <v>2026</v>
      </c>
      <c r="C90" s="50">
        <f>+'NYMEX + Fundy'!F90</f>
        <v>4.3292451270802861</v>
      </c>
      <c r="D90" s="107">
        <f>+'FGT Z3 Transco Z4 Differentials'!F90</f>
        <v>-8.9487371444702202E-2</v>
      </c>
      <c r="E90" s="51">
        <f t="shared" si="7"/>
        <v>4.24</v>
      </c>
      <c r="F90" s="24"/>
      <c r="G90" s="8">
        <f t="shared" si="10"/>
        <v>0.14130397521941146</v>
      </c>
      <c r="H90" s="7">
        <f t="shared" si="9"/>
        <v>4.3813039752194118</v>
      </c>
    </row>
    <row r="91" spans="1:8" x14ac:dyDescent="0.25">
      <c r="A91" s="4" t="s">
        <v>16</v>
      </c>
      <c r="B91" s="28">
        <v>2026</v>
      </c>
      <c r="C91" s="50">
        <f>+'NYMEX + Fundy'!F91</f>
        <v>4.3556352563701708</v>
      </c>
      <c r="D91" s="107">
        <f>+'FGT Z3 Transco Z4 Differentials'!F91</f>
        <v>-8.8455018997192436E-2</v>
      </c>
      <c r="E91" s="51">
        <f t="shared" si="7"/>
        <v>4.2670000000000003</v>
      </c>
      <c r="F91" s="24"/>
      <c r="G91" s="8">
        <f t="shared" si="10"/>
        <v>0.14218213732576149</v>
      </c>
      <c r="H91" s="7">
        <f t="shared" si="9"/>
        <v>4.4091821373257618</v>
      </c>
    </row>
    <row r="92" spans="1:8" x14ac:dyDescent="0.25">
      <c r="A92" s="4" t="s">
        <v>17</v>
      </c>
      <c r="B92" s="28">
        <v>2026</v>
      </c>
      <c r="C92" s="50">
        <f>+'NYMEX + Fundy'!F92</f>
        <v>4.4185974651051785</v>
      </c>
      <c r="D92" s="107">
        <f>+'FGT Z3 Transco Z4 Differentials'!F92</f>
        <v>-5.9899148941040092E-2</v>
      </c>
      <c r="E92" s="51">
        <f t="shared" si="7"/>
        <v>4.359</v>
      </c>
      <c r="F92" s="24"/>
      <c r="G92" s="8">
        <f t="shared" si="10"/>
        <v>0.14517439339184302</v>
      </c>
      <c r="H92" s="7">
        <f t="shared" si="9"/>
        <v>4.5041743933918426</v>
      </c>
    </row>
    <row r="93" spans="1:8" x14ac:dyDescent="0.25">
      <c r="A93" s="4" t="s">
        <v>18</v>
      </c>
      <c r="B93" s="28">
        <v>2026</v>
      </c>
      <c r="C93" s="50">
        <f>+'NYMEX + Fundy'!F93</f>
        <v>4.7286907687143653</v>
      </c>
      <c r="D93" s="107">
        <f>+'FGT Z3 Transco Z4 Differentials'!F93</f>
        <v>-4.3721961975097479E-2</v>
      </c>
      <c r="E93" s="51">
        <f t="shared" si="7"/>
        <v>4.6849999999999996</v>
      </c>
      <c r="F93" s="24"/>
      <c r="G93" s="8">
        <f t="shared" si="10"/>
        <v>0.15577738771295815</v>
      </c>
      <c r="H93" s="7">
        <f t="shared" si="9"/>
        <v>4.8407773877129578</v>
      </c>
    </row>
    <row r="94" spans="1:8" x14ac:dyDescent="0.25">
      <c r="A94" s="4" t="s">
        <v>19</v>
      </c>
      <c r="B94" s="28">
        <v>2026</v>
      </c>
      <c r="C94" s="50">
        <f>+'NYMEX + Fundy'!F94</f>
        <v>4.7663967893561061</v>
      </c>
      <c r="D94" s="107">
        <f>+'FGT Z3 Transco Z4 Differentials'!F94</f>
        <v>-3.6315956115722692E-2</v>
      </c>
      <c r="E94" s="51">
        <f t="shared" si="7"/>
        <v>4.7300000000000004</v>
      </c>
      <c r="F94" s="24"/>
      <c r="G94" s="8">
        <f t="shared" si="10"/>
        <v>0.15724099122354154</v>
      </c>
      <c r="H94" s="7">
        <f t="shared" si="9"/>
        <v>4.8872409912235417</v>
      </c>
    </row>
    <row r="95" spans="1:8" x14ac:dyDescent="0.25">
      <c r="A95" s="4" t="s">
        <v>20</v>
      </c>
      <c r="B95" s="28">
        <v>2026</v>
      </c>
      <c r="C95" s="50">
        <f>+'NYMEX + Fundy'!F95</f>
        <v>4.5800788618224662</v>
      </c>
      <c r="D95" s="107">
        <f>+'FGT Z3 Transco Z4 Differentials'!F95</f>
        <v>-6.3246784210205131E-2</v>
      </c>
      <c r="E95" s="51">
        <f t="shared" si="7"/>
        <v>4.5170000000000003</v>
      </c>
      <c r="F95" s="24"/>
      <c r="G95" s="8">
        <f t="shared" si="10"/>
        <v>0.15031326794011357</v>
      </c>
      <c r="H95" s="7">
        <f t="shared" si="9"/>
        <v>4.6673132679401137</v>
      </c>
    </row>
    <row r="96" spans="1:8" x14ac:dyDescent="0.25">
      <c r="A96" s="4" t="s">
        <v>21</v>
      </c>
      <c r="B96" s="28">
        <v>2026</v>
      </c>
      <c r="C96" s="50">
        <f>+'NYMEX + Fundy'!F96</f>
        <v>4.5092595299707092</v>
      </c>
      <c r="D96" s="107">
        <f>+'FGT Z3 Transco Z4 Differentials'!F96</f>
        <v>-8.8270006179809624E-2</v>
      </c>
      <c r="E96" s="51">
        <f t="shared" si="7"/>
        <v>4.4210000000000003</v>
      </c>
      <c r="F96" s="24"/>
      <c r="G96" s="8">
        <f t="shared" si="10"/>
        <v>0.14719091378420238</v>
      </c>
      <c r="H96" s="7">
        <f t="shared" si="9"/>
        <v>4.5681909137842025</v>
      </c>
    </row>
    <row r="97" spans="1:8" x14ac:dyDescent="0.25">
      <c r="A97" s="4" t="s">
        <v>22</v>
      </c>
      <c r="B97" s="28">
        <v>2026</v>
      </c>
      <c r="C97" s="50">
        <f>+'NYMEX + Fundy'!F97</f>
        <v>4.5800999065826655</v>
      </c>
      <c r="D97" s="107">
        <f>+'FGT Z3 Transco Z4 Differentials'!F97</f>
        <v>-6.3918628692626989E-2</v>
      </c>
      <c r="E97" s="51">
        <f t="shared" si="7"/>
        <v>4.516</v>
      </c>
      <c r="F97" s="24"/>
      <c r="G97" s="8">
        <f t="shared" si="10"/>
        <v>0.15028074341765615</v>
      </c>
      <c r="H97" s="7">
        <f t="shared" si="9"/>
        <v>4.6662807434176559</v>
      </c>
    </row>
    <row r="98" spans="1:8" x14ac:dyDescent="0.25">
      <c r="A98" s="4" t="s">
        <v>23</v>
      </c>
      <c r="B98" s="28">
        <v>2026</v>
      </c>
      <c r="C98" s="50">
        <f>+'NYMEX + Fundy'!F98</f>
        <v>4.7851526224019389</v>
      </c>
      <c r="D98" s="107">
        <f>+'FGT Z3 Transco Z4 Differentials'!F98</f>
        <v>-4.9043216705322301E-2</v>
      </c>
      <c r="E98" s="51">
        <f t="shared" si="7"/>
        <v>4.7359999999999998</v>
      </c>
      <c r="F98" s="24"/>
      <c r="G98" s="8">
        <f t="shared" si="10"/>
        <v>0.15743613835828599</v>
      </c>
      <c r="H98" s="7">
        <f t="shared" si="9"/>
        <v>4.8934361383582861</v>
      </c>
    </row>
    <row r="99" spans="1:8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Differentials'!F99</f>
        <v>-3.9572753906250036E-2</v>
      </c>
      <c r="E99" s="51">
        <f t="shared" si="7"/>
        <v>4.8940000000000001</v>
      </c>
      <c r="F99" s="24"/>
      <c r="G99" s="8">
        <f t="shared" si="10"/>
        <v>0.16257501290655652</v>
      </c>
      <c r="H99" s="7">
        <f t="shared" si="9"/>
        <v>5.0565750129065563</v>
      </c>
    </row>
    <row r="100" spans="1:8" x14ac:dyDescent="0.25">
      <c r="A100" s="4" t="s">
        <v>13</v>
      </c>
      <c r="B100" s="28">
        <v>2027</v>
      </c>
      <c r="C100" s="50">
        <f>+'NYMEX + Fundy'!F100</f>
        <v>4.9641318774617043</v>
      </c>
      <c r="D100" s="107">
        <f>+'FGT Z3 Transco Z4 Differentials'!F100</f>
        <v>-5.2118587493896307E-2</v>
      </c>
      <c r="E100" s="51">
        <f t="shared" si="7"/>
        <v>4.9119999999999999</v>
      </c>
      <c r="F100" s="24"/>
      <c r="G100" s="8">
        <f t="shared" si="10"/>
        <v>0.16316045431078985</v>
      </c>
      <c r="H100" s="7">
        <f t="shared" si="9"/>
        <v>5.0751604543107902</v>
      </c>
    </row>
    <row r="101" spans="1:8" x14ac:dyDescent="0.25">
      <c r="A101" s="4" t="s">
        <v>14</v>
      </c>
      <c r="B101" s="28">
        <v>2027</v>
      </c>
      <c r="C101" s="50">
        <f>+'NYMEX + Fundy'!F101</f>
        <v>4.8850024558187464</v>
      </c>
      <c r="D101" s="107">
        <f>+'FGT Z3 Transco Z4 Differentials'!F101</f>
        <v>-6.4466037750244176E-2</v>
      </c>
      <c r="E101" s="51">
        <f t="shared" si="7"/>
        <v>4.8209999999999997</v>
      </c>
      <c r="F101" s="24"/>
      <c r="G101" s="8">
        <f t="shared" si="10"/>
        <v>0.16020072276716571</v>
      </c>
      <c r="H101" s="7">
        <f t="shared" si="9"/>
        <v>4.9812007227671655</v>
      </c>
    </row>
    <row r="102" spans="1:8" x14ac:dyDescent="0.25">
      <c r="A102" s="4" t="s">
        <v>15</v>
      </c>
      <c r="B102" s="28">
        <v>2027</v>
      </c>
      <c r="C102" s="50">
        <f>+'NYMEX + Fundy'!F102</f>
        <v>4.7115126576487798</v>
      </c>
      <c r="D102" s="107">
        <f>+'FGT Z3 Transco Z4 Differentials'!F102</f>
        <v>-9.686475753784185E-2</v>
      </c>
      <c r="E102" s="51">
        <f t="shared" si="7"/>
        <v>4.6150000000000002</v>
      </c>
      <c r="F102" s="24"/>
      <c r="G102" s="8">
        <f t="shared" si="10"/>
        <v>0.1535006711409396</v>
      </c>
      <c r="H102" s="7">
        <f t="shared" si="9"/>
        <v>4.7685006711409397</v>
      </c>
    </row>
    <row r="103" spans="1:8" x14ac:dyDescent="0.25">
      <c r="A103" s="4" t="s">
        <v>16</v>
      </c>
      <c r="B103" s="28">
        <v>2027</v>
      </c>
      <c r="C103" s="50">
        <f>+'NYMEX + Fundy'!F103</f>
        <v>4.7403927400877874</v>
      </c>
      <c r="D103" s="107">
        <f>+'FGT Z3 Transco Z4 Differentials'!F103</f>
        <v>-9.6123752593994194E-2</v>
      </c>
      <c r="E103" s="51">
        <f t="shared" si="7"/>
        <v>4.6440000000000001</v>
      </c>
      <c r="F103" s="24"/>
      <c r="G103" s="8">
        <f t="shared" si="10"/>
        <v>0.15444388229220443</v>
      </c>
      <c r="H103" s="7">
        <f t="shared" si="9"/>
        <v>4.7984438822922044</v>
      </c>
    </row>
    <row r="104" spans="1:8" x14ac:dyDescent="0.25">
      <c r="A104" s="4" t="s">
        <v>17</v>
      </c>
      <c r="B104" s="28">
        <v>2027</v>
      </c>
      <c r="C104" s="50">
        <f>+'NYMEX + Fundy'!F104</f>
        <v>4.829331520781162</v>
      </c>
      <c r="D104" s="107">
        <f>+'FGT Z3 Transco Z4 Differentials'!F104</f>
        <v>-5.9897956848144585E-2</v>
      </c>
      <c r="E104" s="51">
        <f t="shared" si="7"/>
        <v>4.7690000000000001</v>
      </c>
      <c r="F104" s="24"/>
      <c r="G104" s="8">
        <f t="shared" si="10"/>
        <v>0.15850944759938046</v>
      </c>
      <c r="H104" s="7">
        <f t="shared" si="9"/>
        <v>4.9275094475993804</v>
      </c>
    </row>
    <row r="105" spans="1:8" x14ac:dyDescent="0.25">
      <c r="A105" s="4" t="s">
        <v>18</v>
      </c>
      <c r="B105" s="28">
        <v>2027</v>
      </c>
      <c r="C105" s="50">
        <f>+'NYMEX + Fundy'!F105</f>
        <v>5.1945585799350402</v>
      </c>
      <c r="D105" s="107">
        <f>+'FGT Z3 Transco Z4 Differentials'!F105</f>
        <v>-4.4327068328857244E-2</v>
      </c>
      <c r="E105" s="51">
        <f t="shared" si="7"/>
        <v>5.15</v>
      </c>
      <c r="F105" s="24"/>
      <c r="G105" s="8">
        <f t="shared" si="10"/>
        <v>0.17090129065565307</v>
      </c>
      <c r="H105" s="7">
        <f t="shared" si="9"/>
        <v>5.3209012906556534</v>
      </c>
    </row>
    <row r="106" spans="1:8" x14ac:dyDescent="0.25">
      <c r="A106" s="4" t="s">
        <v>19</v>
      </c>
      <c r="B106" s="28">
        <v>2027</v>
      </c>
      <c r="C106" s="50">
        <f>+'NYMEX + Fundy'!F106</f>
        <v>5.2313211603876626</v>
      </c>
      <c r="D106" s="107">
        <f>+'FGT Z3 Transco Z4 Differentials'!F106</f>
        <v>-3.4239807128906286E-2</v>
      </c>
      <c r="E106" s="51">
        <f t="shared" si="7"/>
        <v>5.1970000000000001</v>
      </c>
      <c r="F106" s="24"/>
      <c r="G106" s="8">
        <f t="shared" si="10"/>
        <v>0.17242994321115124</v>
      </c>
      <c r="H106" s="7">
        <f t="shared" si="9"/>
        <v>5.3694299432111512</v>
      </c>
    </row>
    <row r="107" spans="1:8" x14ac:dyDescent="0.25">
      <c r="A107" s="4" t="s">
        <v>20</v>
      </c>
      <c r="B107" s="28">
        <v>2027</v>
      </c>
      <c r="C107" s="50">
        <f>+'NYMEX + Fundy'!F107</f>
        <v>5.1767386037368954</v>
      </c>
      <c r="D107" s="107">
        <f>+'FGT Z3 Transco Z4 Differentials'!F107</f>
        <v>-6.5985736846923437E-2</v>
      </c>
      <c r="E107" s="51">
        <f t="shared" si="7"/>
        <v>5.1109999999999998</v>
      </c>
      <c r="F107" s="24"/>
      <c r="G107" s="8">
        <f t="shared" si="10"/>
        <v>0.16963283427981413</v>
      </c>
      <c r="H107" s="7">
        <f t="shared" si="9"/>
        <v>5.2806328342798139</v>
      </c>
    </row>
    <row r="108" spans="1:8" x14ac:dyDescent="0.25">
      <c r="A108" s="4" t="s">
        <v>21</v>
      </c>
      <c r="B108" s="28">
        <v>2027</v>
      </c>
      <c r="C108" s="50">
        <f>+'NYMEX + Fundy'!F108</f>
        <v>4.9382315162705224</v>
      </c>
      <c r="D108" s="107">
        <f>+'FGT Z3 Transco Z4 Differentials'!F108</f>
        <v>-8.8390407562255913E-2</v>
      </c>
      <c r="E108" s="51">
        <f t="shared" si="7"/>
        <v>4.8499999999999996</v>
      </c>
      <c r="F108" s="24"/>
      <c r="G108" s="8">
        <f t="shared" si="10"/>
        <v>0.16114393391843054</v>
      </c>
      <c r="H108" s="7">
        <f t="shared" si="9"/>
        <v>5.0111439339184303</v>
      </c>
    </row>
    <row r="109" spans="1:8" x14ac:dyDescent="0.25">
      <c r="A109" s="4" t="s">
        <v>22</v>
      </c>
      <c r="B109" s="28">
        <v>2027</v>
      </c>
      <c r="C109" s="50">
        <f>+'NYMEX + Fundy'!F109</f>
        <v>5.0145182153437169</v>
      </c>
      <c r="D109" s="107">
        <f>+'FGT Z3 Transco Z4 Differentials'!F109</f>
        <v>-6.3931503295898473E-2</v>
      </c>
      <c r="E109" s="51">
        <f t="shared" si="7"/>
        <v>4.9509999999999996</v>
      </c>
      <c r="F109" s="24"/>
      <c r="G109" s="8">
        <f t="shared" si="10"/>
        <v>0.16442891068662877</v>
      </c>
      <c r="H109" s="7">
        <f t="shared" si="9"/>
        <v>5.115428910686628</v>
      </c>
    </row>
    <row r="110" spans="1:8" x14ac:dyDescent="0.25">
      <c r="A110" s="4" t="s">
        <v>23</v>
      </c>
      <c r="B110" s="28">
        <v>2027</v>
      </c>
      <c r="C110" s="50">
        <f>+'NYMEX + Fundy'!F110</f>
        <v>5.2555902225048969</v>
      </c>
      <c r="D110" s="107">
        <f>+'FGT Z3 Transco Z4 Differentials'!F110</f>
        <v>-4.7343292236328161E-2</v>
      </c>
      <c r="E110" s="51">
        <f t="shared" si="7"/>
        <v>5.2080000000000002</v>
      </c>
      <c r="F110" s="24"/>
      <c r="G110" s="8">
        <f t="shared" si="10"/>
        <v>0.17278771295818274</v>
      </c>
      <c r="H110" s="7">
        <f t="shared" si="9"/>
        <v>5.3807877129581829</v>
      </c>
    </row>
    <row r="111" spans="1:8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Differentials'!F111</f>
        <v>-3.4927406311035192E-2</v>
      </c>
      <c r="E111" s="51">
        <f t="shared" si="7"/>
        <v>5.407</v>
      </c>
      <c r="F111" s="24"/>
      <c r="G111" s="8">
        <f t="shared" si="10"/>
        <v>0.17926009292720699</v>
      </c>
      <c r="H111" s="7">
        <f t="shared" si="9"/>
        <v>5.5862600929272066</v>
      </c>
    </row>
    <row r="112" spans="1:8" x14ac:dyDescent="0.25">
      <c r="A112" s="4" t="s">
        <v>13</v>
      </c>
      <c r="B112" s="28">
        <v>2028</v>
      </c>
      <c r="C112" s="50">
        <f>+'NYMEX + Fundy'!F112</f>
        <v>5.4751575009738103</v>
      </c>
      <c r="D112" s="107">
        <f>+'FGT Z3 Transco Z4 Differentials'!F112</f>
        <v>-5.93350410461424E-2</v>
      </c>
      <c r="E112" s="51">
        <f t="shared" si="7"/>
        <v>5.4160000000000004</v>
      </c>
      <c r="F112" s="24"/>
      <c r="G112" s="8">
        <f t="shared" si="10"/>
        <v>0.17955281362932368</v>
      </c>
      <c r="H112" s="7">
        <f t="shared" si="9"/>
        <v>5.5955528136293244</v>
      </c>
    </row>
    <row r="113" spans="1:8" x14ac:dyDescent="0.25">
      <c r="A113" s="4" t="s">
        <v>14</v>
      </c>
      <c r="B113" s="28">
        <v>2028</v>
      </c>
      <c r="C113" s="50">
        <f>+'NYMEX + Fundy'!F113</f>
        <v>5.345818562275154</v>
      </c>
      <c r="D113" s="107">
        <f>+'FGT Z3 Transco Z4 Differentials'!F113</f>
        <v>-6.6057243347168004E-2</v>
      </c>
      <c r="E113" s="51">
        <f t="shared" si="7"/>
        <v>5.28</v>
      </c>
      <c r="F113" s="24"/>
      <c r="G113" s="8">
        <f t="shared" si="10"/>
        <v>0.17512947857511615</v>
      </c>
      <c r="H113" s="7">
        <f t="shared" si="9"/>
        <v>5.4551294785751168</v>
      </c>
    </row>
    <row r="114" spans="1:8" x14ac:dyDescent="0.25">
      <c r="A114" s="4" t="s">
        <v>15</v>
      </c>
      <c r="B114" s="28">
        <v>2028</v>
      </c>
      <c r="C114" s="50">
        <f>+'NYMEX + Fundy'!F114</f>
        <v>5.3112132013996343</v>
      </c>
      <c r="D114" s="107">
        <f>+'FGT Z3 Transco Z4 Differentials'!F114</f>
        <v>-0.11003118515014654</v>
      </c>
      <c r="E114" s="51">
        <f t="shared" si="7"/>
        <v>5.2009999999999996</v>
      </c>
      <c r="F114" s="24"/>
      <c r="G114" s="8">
        <f t="shared" si="10"/>
        <v>0.17256004130098088</v>
      </c>
      <c r="H114" s="7">
        <f t="shared" si="9"/>
        <v>5.3735600413009807</v>
      </c>
    </row>
    <row r="115" spans="1:8" x14ac:dyDescent="0.25">
      <c r="A115" s="4" t="s">
        <v>16</v>
      </c>
      <c r="B115" s="28">
        <v>2028</v>
      </c>
      <c r="C115" s="50">
        <f>+'NYMEX + Fundy'!F115</f>
        <v>5.3436007716739171</v>
      </c>
      <c r="D115" s="107">
        <f>+'FGT Z3 Transco Z4 Differentials'!F115</f>
        <v>-9.9587020874023491E-2</v>
      </c>
      <c r="E115" s="51">
        <f t="shared" si="7"/>
        <v>5.2439999999999998</v>
      </c>
      <c r="F115" s="24"/>
      <c r="G115" s="8">
        <f t="shared" si="10"/>
        <v>0.17395859576664943</v>
      </c>
      <c r="H115" s="7">
        <f t="shared" si="9"/>
        <v>5.417958595766649</v>
      </c>
    </row>
    <row r="116" spans="1:8" x14ac:dyDescent="0.25">
      <c r="A116" s="4" t="s">
        <v>17</v>
      </c>
      <c r="B116" s="28">
        <v>2028</v>
      </c>
      <c r="C116" s="50">
        <f>+'NYMEX + Fundy'!F116</f>
        <v>5.5864097050280392</v>
      </c>
      <c r="D116" s="107">
        <f>+'FGT Z3 Transco Z4 Differentials'!F116</f>
        <v>-5.7176170349120703E-2</v>
      </c>
      <c r="E116" s="51">
        <f t="shared" ref="E116:E179" si="11">ROUND(C116+D116,3)</f>
        <v>5.5289999999999999</v>
      </c>
      <c r="F116" s="24"/>
      <c r="G116" s="8">
        <f t="shared" ref="G116:G147" si="12">(E116/$L$6)*$L$5+($L$7*$L$8^(B116-$L$4))</f>
        <v>0.18322808466701082</v>
      </c>
      <c r="H116" s="7">
        <f t="shared" ref="H116:H179" si="13">+E116+G116</f>
        <v>5.7122280846670108</v>
      </c>
    </row>
    <row r="117" spans="1:8" x14ac:dyDescent="0.25">
      <c r="A117" s="4" t="s">
        <v>18</v>
      </c>
      <c r="B117" s="28">
        <v>2028</v>
      </c>
      <c r="C117" s="50">
        <f>+'NYMEX + Fundy'!F117</f>
        <v>5.5764753077172085</v>
      </c>
      <c r="D117" s="107">
        <f>+'FGT Z3 Transco Z4 Differentials'!F117</f>
        <v>-3.5884666442870916E-2</v>
      </c>
      <c r="E117" s="51">
        <f t="shared" si="11"/>
        <v>5.5410000000000004</v>
      </c>
      <c r="F117" s="24"/>
      <c r="G117" s="8">
        <f t="shared" si="12"/>
        <v>0.18361837893649974</v>
      </c>
      <c r="H117" s="7">
        <f t="shared" si="13"/>
        <v>5.7246183789365004</v>
      </c>
    </row>
    <row r="118" spans="1:8" x14ac:dyDescent="0.25">
      <c r="A118" s="4" t="s">
        <v>19</v>
      </c>
      <c r="B118" s="28">
        <v>2028</v>
      </c>
      <c r="C118" s="50">
        <f>+'NYMEX + Fundy'!F118</f>
        <v>5.6176857708362888</v>
      </c>
      <c r="D118" s="107">
        <f>+'FGT Z3 Transco Z4 Differentials'!F118</f>
        <v>-2.5519886016845739E-2</v>
      </c>
      <c r="E118" s="51">
        <f t="shared" si="11"/>
        <v>5.5919999999999996</v>
      </c>
      <c r="F118" s="24"/>
      <c r="G118" s="8">
        <f t="shared" si="12"/>
        <v>0.18527712958182754</v>
      </c>
      <c r="H118" s="7">
        <f t="shared" si="13"/>
        <v>5.7772771295818268</v>
      </c>
    </row>
    <row r="119" spans="1:8" x14ac:dyDescent="0.25">
      <c r="A119" s="4" t="s">
        <v>20</v>
      </c>
      <c r="B119" s="28">
        <v>2028</v>
      </c>
      <c r="C119" s="50">
        <f>+'NYMEX + Fundy'!F119</f>
        <v>5.6724443253635073</v>
      </c>
      <c r="D119" s="107">
        <f>+'FGT Z3 Transco Z4 Differentials'!F119</f>
        <v>-6.2885818481444922E-2</v>
      </c>
      <c r="E119" s="51">
        <f t="shared" si="11"/>
        <v>5.61</v>
      </c>
      <c r="F119" s="24"/>
      <c r="G119" s="8">
        <f t="shared" si="12"/>
        <v>0.1858625709860609</v>
      </c>
      <c r="H119" s="7">
        <f t="shared" si="13"/>
        <v>5.7958625709860616</v>
      </c>
    </row>
    <row r="120" spans="1:8" x14ac:dyDescent="0.25">
      <c r="A120" s="4" t="s">
        <v>21</v>
      </c>
      <c r="B120" s="28">
        <v>2028</v>
      </c>
      <c r="C120" s="50">
        <f>+'NYMEX + Fundy'!F120</f>
        <v>5.6190373185203359</v>
      </c>
      <c r="D120" s="107">
        <f>+'FGT Z3 Transco Z4 Differentials'!F120</f>
        <v>-8.6114463806151953E-2</v>
      </c>
      <c r="E120" s="51">
        <f t="shared" si="11"/>
        <v>5.5330000000000004</v>
      </c>
      <c r="F120" s="24"/>
      <c r="G120" s="8">
        <f t="shared" si="12"/>
        <v>0.18335818275684046</v>
      </c>
      <c r="H120" s="7">
        <f t="shared" si="13"/>
        <v>5.7163581827568404</v>
      </c>
    </row>
    <row r="121" spans="1:8" x14ac:dyDescent="0.25">
      <c r="A121" s="4" t="s">
        <v>22</v>
      </c>
      <c r="B121" s="28">
        <v>2028</v>
      </c>
      <c r="C121" s="50">
        <f>+'NYMEX + Fundy'!F121</f>
        <v>5.6757462241939365</v>
      </c>
      <c r="D121" s="107">
        <f>+'FGT Z3 Transco Z4 Differentials'!F121</f>
        <v>-6.6270389556884801E-2</v>
      </c>
      <c r="E121" s="51">
        <f t="shared" si="11"/>
        <v>5.609</v>
      </c>
      <c r="F121" s="24"/>
      <c r="G121" s="8">
        <f t="shared" si="12"/>
        <v>0.18583004646360352</v>
      </c>
      <c r="H121" s="7">
        <f t="shared" si="13"/>
        <v>5.7948300464636038</v>
      </c>
    </row>
    <row r="122" spans="1:8" x14ac:dyDescent="0.25">
      <c r="A122" s="4" t="s">
        <v>23</v>
      </c>
      <c r="B122" s="28">
        <v>2028</v>
      </c>
      <c r="C122" s="50">
        <f>+'NYMEX + Fundy'!F122</f>
        <v>5.9993218729142397</v>
      </c>
      <c r="D122" s="107">
        <f>+'FGT Z3 Transco Z4 Differentials'!F122</f>
        <v>-5.4466762542724645E-2</v>
      </c>
      <c r="E122" s="51">
        <f t="shared" si="11"/>
        <v>5.9450000000000003</v>
      </c>
      <c r="F122" s="24"/>
      <c r="G122" s="8">
        <f t="shared" si="12"/>
        <v>0.19675828600929271</v>
      </c>
      <c r="H122" s="7">
        <f t="shared" si="13"/>
        <v>6.141758286009293</v>
      </c>
    </row>
    <row r="123" spans="1:8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Differentials'!F123</f>
        <v>-3.3729114532470739E-2</v>
      </c>
      <c r="E123" s="51">
        <f t="shared" si="11"/>
        <v>6.1059999999999999</v>
      </c>
      <c r="F123" s="24"/>
      <c r="G123" s="8">
        <f t="shared" si="12"/>
        <v>0.20199473412493543</v>
      </c>
      <c r="H123" s="7">
        <f t="shared" si="13"/>
        <v>6.3079947341249349</v>
      </c>
    </row>
    <row r="124" spans="1:8" x14ac:dyDescent="0.25">
      <c r="A124" s="4" t="s">
        <v>13</v>
      </c>
      <c r="B124" s="28">
        <v>2029</v>
      </c>
      <c r="C124" s="50">
        <f>+'NYMEX + Fundy'!F124</f>
        <v>6.1776254889262967</v>
      </c>
      <c r="D124" s="107">
        <f>+'FGT Z3 Transco Z4 Differentials'!F124</f>
        <v>-4.8210906982421697E-2</v>
      </c>
      <c r="E124" s="51">
        <f t="shared" si="11"/>
        <v>6.1289999999999996</v>
      </c>
      <c r="F124" s="24"/>
      <c r="G124" s="8">
        <f t="shared" si="12"/>
        <v>0.20274279814145582</v>
      </c>
      <c r="H124" s="7">
        <f t="shared" si="13"/>
        <v>6.3317427981414554</v>
      </c>
    </row>
    <row r="125" spans="1:8" x14ac:dyDescent="0.25">
      <c r="A125" s="4" t="s">
        <v>14</v>
      </c>
      <c r="B125" s="28">
        <v>2029</v>
      </c>
      <c r="C125" s="50">
        <f>+'NYMEX + Fundy'!F125</f>
        <v>5.8942100815695255</v>
      </c>
      <c r="D125" s="107">
        <f>+'FGT Z3 Transco Z4 Differentials'!F125</f>
        <v>-6.0811080932617223E-2</v>
      </c>
      <c r="E125" s="51">
        <f t="shared" si="11"/>
        <v>5.8330000000000002</v>
      </c>
      <c r="F125" s="24"/>
      <c r="G125" s="8">
        <f t="shared" si="12"/>
        <v>0.19311553949406296</v>
      </c>
      <c r="H125" s="7">
        <f t="shared" si="13"/>
        <v>6.0261155394940635</v>
      </c>
    </row>
    <row r="126" spans="1:8" x14ac:dyDescent="0.25">
      <c r="A126" s="4" t="s">
        <v>15</v>
      </c>
      <c r="B126" s="28">
        <v>2029</v>
      </c>
      <c r="C126" s="50">
        <f>+'NYMEX + Fundy'!F126</f>
        <v>5.9141786408165364</v>
      </c>
      <c r="D126" s="107">
        <f>+'FGT Z3 Transco Z4 Differentials'!F126</f>
        <v>-0.10860258102416953</v>
      </c>
      <c r="E126" s="51">
        <f t="shared" si="11"/>
        <v>5.806</v>
      </c>
      <c r="F126" s="24"/>
      <c r="G126" s="8">
        <f t="shared" si="12"/>
        <v>0.19223737738771293</v>
      </c>
      <c r="H126" s="7">
        <f t="shared" si="13"/>
        <v>5.9982373773877127</v>
      </c>
    </row>
    <row r="127" spans="1:8" x14ac:dyDescent="0.25">
      <c r="A127" s="4" t="s">
        <v>16</v>
      </c>
      <c r="B127" s="28">
        <v>2029</v>
      </c>
      <c r="C127" s="50">
        <f>+'NYMEX + Fundy'!F127</f>
        <v>5.9987036521057551</v>
      </c>
      <c r="D127" s="107">
        <f>+'FGT Z3 Transco Z4 Differentials'!F127</f>
        <v>-0.10398727416992148</v>
      </c>
      <c r="E127" s="51">
        <f t="shared" si="11"/>
        <v>5.8949999999999996</v>
      </c>
      <c r="F127" s="24"/>
      <c r="G127" s="8">
        <f t="shared" si="12"/>
        <v>0.19513205988642227</v>
      </c>
      <c r="H127" s="7">
        <f t="shared" si="13"/>
        <v>6.0901320598864217</v>
      </c>
    </row>
    <row r="128" spans="1:8" x14ac:dyDescent="0.25">
      <c r="A128" s="4" t="s">
        <v>17</v>
      </c>
      <c r="B128" s="28">
        <v>2029</v>
      </c>
      <c r="C128" s="50">
        <f>+'NYMEX + Fundy'!F128</f>
        <v>6.1619266448058498</v>
      </c>
      <c r="D128" s="107">
        <f>+'FGT Z3 Transco Z4 Differentials'!F128</f>
        <v>-7.2229442596435156E-2</v>
      </c>
      <c r="E128" s="51">
        <f t="shared" si="11"/>
        <v>6.09</v>
      </c>
      <c r="F128" s="24"/>
      <c r="G128" s="8">
        <f t="shared" si="12"/>
        <v>0.2014743417656169</v>
      </c>
      <c r="H128" s="7">
        <f t="shared" si="13"/>
        <v>6.2914743417656167</v>
      </c>
    </row>
    <row r="129" spans="1:8" x14ac:dyDescent="0.25">
      <c r="A129" s="4" t="s">
        <v>18</v>
      </c>
      <c r="B129" s="28">
        <v>2029</v>
      </c>
      <c r="C129" s="50">
        <f>+'NYMEX + Fundy'!F129</f>
        <v>5.8023073412608728</v>
      </c>
      <c r="D129" s="107">
        <f>+'FGT Z3 Transco Z4 Differentials'!F129</f>
        <v>-4.8271465301513494E-2</v>
      </c>
      <c r="E129" s="51">
        <f t="shared" si="11"/>
        <v>5.7539999999999996</v>
      </c>
      <c r="F129" s="24"/>
      <c r="G129" s="8">
        <f t="shared" si="12"/>
        <v>0.19054610221992771</v>
      </c>
      <c r="H129" s="7">
        <f t="shared" si="13"/>
        <v>5.9445461022199275</v>
      </c>
    </row>
    <row r="130" spans="1:8" x14ac:dyDescent="0.25">
      <c r="A130" s="4" t="s">
        <v>19</v>
      </c>
      <c r="B130" s="28">
        <v>2029</v>
      </c>
      <c r="C130" s="50">
        <f>+'NYMEX + Fundy'!F130</f>
        <v>5.8447901467407997</v>
      </c>
      <c r="D130" s="107">
        <f>+'FGT Z3 Transco Z4 Differentials'!F130</f>
        <v>-3.3067264556884801E-2</v>
      </c>
      <c r="E130" s="51">
        <f t="shared" si="11"/>
        <v>5.8120000000000003</v>
      </c>
      <c r="F130" s="24"/>
      <c r="G130" s="8">
        <f t="shared" si="12"/>
        <v>0.1924325245224574</v>
      </c>
      <c r="H130" s="7">
        <f t="shared" si="13"/>
        <v>6.0044325245224579</v>
      </c>
    </row>
    <row r="131" spans="1:8" x14ac:dyDescent="0.25">
      <c r="A131" s="4" t="s">
        <v>20</v>
      </c>
      <c r="B131" s="28">
        <v>2029</v>
      </c>
      <c r="C131" s="50">
        <f>+'NYMEX + Fundy'!F131</f>
        <v>6.0006711347190773</v>
      </c>
      <c r="D131" s="107">
        <f>+'FGT Z3 Transco Z4 Differentials'!F131</f>
        <v>-7.245737075805625E-2</v>
      </c>
      <c r="E131" s="51">
        <f t="shared" si="11"/>
        <v>5.9279999999999999</v>
      </c>
      <c r="F131" s="24"/>
      <c r="G131" s="8">
        <f t="shared" si="12"/>
        <v>0.19620536912751677</v>
      </c>
      <c r="H131" s="7">
        <f t="shared" si="13"/>
        <v>6.1242053691275169</v>
      </c>
    </row>
    <row r="132" spans="1:8" x14ac:dyDescent="0.25">
      <c r="A132" s="4" t="s">
        <v>21</v>
      </c>
      <c r="B132" s="28">
        <v>2029</v>
      </c>
      <c r="C132" s="50">
        <f>+'NYMEX + Fundy'!F132</f>
        <v>5.9870297455170718</v>
      </c>
      <c r="D132" s="107">
        <f>+'FGT Z3 Transco Z4 Differentials'!F132</f>
        <v>-9.8086891174316015E-2</v>
      </c>
      <c r="E132" s="51">
        <f t="shared" si="11"/>
        <v>5.8890000000000002</v>
      </c>
      <c r="F132" s="24"/>
      <c r="G132" s="8">
        <f t="shared" si="12"/>
        <v>0.19493691275167785</v>
      </c>
      <c r="H132" s="7">
        <f t="shared" si="13"/>
        <v>6.0839369127516782</v>
      </c>
    </row>
    <row r="133" spans="1:8" x14ac:dyDescent="0.25">
      <c r="A133" s="4" t="s">
        <v>22</v>
      </c>
      <c r="B133" s="28">
        <v>2029</v>
      </c>
      <c r="C133" s="50">
        <f>+'NYMEX + Fundy'!F133</f>
        <v>5.8608131557840881</v>
      </c>
      <c r="D133" s="107">
        <f>+'FGT Z3 Transco Z4 Differentials'!F133</f>
        <v>-4.3869056701660192E-2</v>
      </c>
      <c r="E133" s="51">
        <f t="shared" si="11"/>
        <v>5.8170000000000002</v>
      </c>
      <c r="F133" s="24"/>
      <c r="G133" s="8">
        <f t="shared" si="12"/>
        <v>0.19259514713474443</v>
      </c>
      <c r="H133" s="7">
        <f t="shared" si="13"/>
        <v>6.0095951471347444</v>
      </c>
    </row>
    <row r="134" spans="1:8" x14ac:dyDescent="0.25">
      <c r="A134" s="4" t="s">
        <v>23</v>
      </c>
      <c r="B134" s="28">
        <v>2029</v>
      </c>
      <c r="C134" s="50">
        <f>+'NYMEX + Fundy'!F134</f>
        <v>6.1306890543431747</v>
      </c>
      <c r="D134" s="107">
        <f>+'FGT Z3 Transco Z4 Differentials'!F134</f>
        <v>-4.3204822540283239E-2</v>
      </c>
      <c r="E134" s="51">
        <f t="shared" si="11"/>
        <v>6.0869999999999997</v>
      </c>
      <c r="F134" s="24"/>
      <c r="G134" s="8">
        <f t="shared" si="12"/>
        <v>0.20137676819824468</v>
      </c>
      <c r="H134" s="7">
        <f t="shared" si="13"/>
        <v>6.2883767681982441</v>
      </c>
    </row>
    <row r="135" spans="1:8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Differentials'!F135</f>
        <v>-2.8495826721191442E-2</v>
      </c>
      <c r="E135" s="51">
        <f t="shared" si="11"/>
        <v>6.1509999999999998</v>
      </c>
      <c r="F135" s="24"/>
      <c r="G135" s="8">
        <f t="shared" si="12"/>
        <v>0.20345833763551882</v>
      </c>
      <c r="H135" s="7">
        <f t="shared" si="13"/>
        <v>6.3544583376355188</v>
      </c>
    </row>
    <row r="136" spans="1:8" x14ac:dyDescent="0.25">
      <c r="A136" s="4" t="s">
        <v>13</v>
      </c>
      <c r="B136" s="28">
        <v>2030</v>
      </c>
      <c r="C136" s="50">
        <f>+'NYMEX + Fundy'!F136</f>
        <v>6.21736701001453</v>
      </c>
      <c r="D136" s="107">
        <f>+'FGT Z3 Transco Z4 Differentials'!F136</f>
        <v>-4.1715431213378729E-2</v>
      </c>
      <c r="E136" s="51">
        <f t="shared" si="11"/>
        <v>6.1760000000000002</v>
      </c>
      <c r="F136" s="24"/>
      <c r="G136" s="8">
        <f t="shared" si="12"/>
        <v>0.20427145069695404</v>
      </c>
      <c r="H136" s="7">
        <f t="shared" si="13"/>
        <v>6.380271450696954</v>
      </c>
    </row>
    <row r="137" spans="1:8" x14ac:dyDescent="0.25">
      <c r="A137" s="4" t="s">
        <v>14</v>
      </c>
      <c r="B137" s="28">
        <v>2030</v>
      </c>
      <c r="C137" s="50">
        <f>+'NYMEX + Fundy'!F137</f>
        <v>6.0705686591059411</v>
      </c>
      <c r="D137" s="107">
        <f>+'FGT Z3 Transco Z4 Differentials'!F137</f>
        <v>-5.1528015136718786E-2</v>
      </c>
      <c r="E137" s="51">
        <f t="shared" si="11"/>
        <v>6.0190000000000001</v>
      </c>
      <c r="F137" s="24"/>
      <c r="G137" s="8">
        <f t="shared" si="12"/>
        <v>0.1991651006711409</v>
      </c>
      <c r="H137" s="7">
        <f t="shared" si="13"/>
        <v>6.2181651006711407</v>
      </c>
    </row>
    <row r="138" spans="1:8" x14ac:dyDescent="0.25">
      <c r="A138" s="4" t="s">
        <v>15</v>
      </c>
      <c r="B138" s="28">
        <v>2030</v>
      </c>
      <c r="C138" s="50">
        <f>+'NYMEX + Fundy'!F138</f>
        <v>6.0275157040269685</v>
      </c>
      <c r="D138" s="107">
        <f>+'FGT Z3 Transco Z4 Differentials'!F138</f>
        <v>-0.12271314620971641</v>
      </c>
      <c r="E138" s="51">
        <f t="shared" si="11"/>
        <v>5.9050000000000002</v>
      </c>
      <c r="F138" s="24"/>
      <c r="G138" s="8">
        <f t="shared" si="12"/>
        <v>0.19545730511099638</v>
      </c>
      <c r="H138" s="7">
        <f t="shared" si="13"/>
        <v>6.1004573051109965</v>
      </c>
    </row>
    <row r="139" spans="1:8" x14ac:dyDescent="0.25">
      <c r="A139" s="4" t="s">
        <v>16</v>
      </c>
      <c r="B139" s="28">
        <v>2030</v>
      </c>
      <c r="C139" s="50">
        <f>+'NYMEX + Fundy'!F139</f>
        <v>6.0637987100732778</v>
      </c>
      <c r="D139" s="107">
        <f>+'FGT Z3 Transco Z4 Differentials'!F139</f>
        <v>-0.10112672805786094</v>
      </c>
      <c r="E139" s="51">
        <f t="shared" si="11"/>
        <v>5.9630000000000001</v>
      </c>
      <c r="F139" s="24"/>
      <c r="G139" s="8">
        <f t="shared" si="12"/>
        <v>0.19734372741352604</v>
      </c>
      <c r="H139" s="7">
        <f t="shared" si="13"/>
        <v>6.160343727413526</v>
      </c>
    </row>
    <row r="140" spans="1:8" x14ac:dyDescent="0.25">
      <c r="A140" s="4" t="s">
        <v>17</v>
      </c>
      <c r="B140" s="28">
        <v>2030</v>
      </c>
      <c r="C140" s="50">
        <f>+'NYMEX + Fundy'!F140</f>
        <v>6.1630391955800485</v>
      </c>
      <c r="D140" s="107">
        <f>+'FGT Z3 Transco Z4 Differentials'!F140</f>
        <v>-4.7200736999511328E-2</v>
      </c>
      <c r="E140" s="51">
        <f t="shared" si="11"/>
        <v>6.1159999999999997</v>
      </c>
      <c r="F140" s="24"/>
      <c r="G140" s="8">
        <f t="shared" si="12"/>
        <v>0.20231997934950952</v>
      </c>
      <c r="H140" s="7">
        <f t="shared" si="13"/>
        <v>6.3183199793495088</v>
      </c>
    </row>
    <row r="141" spans="1:8" x14ac:dyDescent="0.25">
      <c r="A141" s="4" t="s">
        <v>18</v>
      </c>
      <c r="B141" s="28">
        <v>2030</v>
      </c>
      <c r="C141" s="50">
        <f>+'NYMEX + Fundy'!F141</f>
        <v>6.6001810699015548</v>
      </c>
      <c r="D141" s="107">
        <f>+'FGT Z3 Transco Z4 Differentials'!F141</f>
        <v>-1.8667984008788885E-2</v>
      </c>
      <c r="E141" s="51">
        <f t="shared" si="11"/>
        <v>6.5819999999999999</v>
      </c>
      <c r="F141" s="24"/>
      <c r="G141" s="8">
        <f t="shared" si="12"/>
        <v>0.21747640681466182</v>
      </c>
      <c r="H141" s="7">
        <f t="shared" si="13"/>
        <v>6.7994764068146614</v>
      </c>
    </row>
    <row r="142" spans="1:8" x14ac:dyDescent="0.25">
      <c r="A142" s="4" t="s">
        <v>19</v>
      </c>
      <c r="B142" s="28">
        <v>2030</v>
      </c>
      <c r="C142" s="50">
        <f>+'NYMEX + Fundy'!F142</f>
        <v>6.6485177907193798</v>
      </c>
      <c r="D142" s="107">
        <f>+'FGT Z3 Transco Z4 Differentials'!F142</f>
        <v>2.9406166076659801E-3</v>
      </c>
      <c r="E142" s="51">
        <f t="shared" si="11"/>
        <v>6.6509999999999998</v>
      </c>
      <c r="F142" s="24"/>
      <c r="G142" s="8">
        <f t="shared" si="12"/>
        <v>0.21972059886422299</v>
      </c>
      <c r="H142" s="7">
        <f t="shared" si="13"/>
        <v>6.8707205988642226</v>
      </c>
    </row>
    <row r="143" spans="1:8" x14ac:dyDescent="0.25">
      <c r="A143" s="4" t="s">
        <v>20</v>
      </c>
      <c r="B143" s="28">
        <v>2030</v>
      </c>
      <c r="C143" s="50">
        <f>+'NYMEX + Fundy'!F143</f>
        <v>6.5509409827678855</v>
      </c>
      <c r="D143" s="107">
        <f>+'FGT Z3 Transco Z4 Differentials'!F143</f>
        <v>-5.4535446166991797E-2</v>
      </c>
      <c r="E143" s="51">
        <f t="shared" si="11"/>
        <v>6.4960000000000004</v>
      </c>
      <c r="F143" s="24"/>
      <c r="G143" s="8">
        <f t="shared" si="12"/>
        <v>0.21467929788332471</v>
      </c>
      <c r="H143" s="7">
        <f t="shared" si="13"/>
        <v>6.710679297883325</v>
      </c>
    </row>
    <row r="144" spans="1:8" x14ac:dyDescent="0.25">
      <c r="A144" s="4" t="s">
        <v>21</v>
      </c>
      <c r="B144" s="28">
        <v>2030</v>
      </c>
      <c r="C144" s="50">
        <f>+'NYMEX + Fundy'!F144</f>
        <v>6.2546619982680305</v>
      </c>
      <c r="D144" s="107">
        <f>+'FGT Z3 Transco Z4 Differentials'!F144</f>
        <v>-7.9353866577148047E-2</v>
      </c>
      <c r="E144" s="51">
        <f t="shared" si="11"/>
        <v>6.1749999999999998</v>
      </c>
      <c r="F144" s="24"/>
      <c r="G144" s="8">
        <f t="shared" si="12"/>
        <v>0.20423892617449663</v>
      </c>
      <c r="H144" s="7">
        <f t="shared" si="13"/>
        <v>6.3792389261744962</v>
      </c>
    </row>
    <row r="145" spans="1:8" x14ac:dyDescent="0.25">
      <c r="A145" s="4" t="s">
        <v>22</v>
      </c>
      <c r="B145" s="28">
        <v>2030</v>
      </c>
      <c r="C145" s="50">
        <f>+'NYMEX + Fundy'!F145</f>
        <v>6.1398616240336752</v>
      </c>
      <c r="D145" s="107">
        <f>+'FGT Z3 Transco Z4 Differentials'!F145</f>
        <v>-4.3465175628662145E-2</v>
      </c>
      <c r="E145" s="51">
        <f t="shared" si="11"/>
        <v>6.0960000000000001</v>
      </c>
      <c r="F145" s="24"/>
      <c r="G145" s="8">
        <f t="shared" si="12"/>
        <v>0.20166948890036135</v>
      </c>
      <c r="H145" s="7">
        <f t="shared" si="13"/>
        <v>6.297669488900361</v>
      </c>
    </row>
    <row r="146" spans="1:8" x14ac:dyDescent="0.25">
      <c r="A146" s="4" t="s">
        <v>23</v>
      </c>
      <c r="B146" s="28">
        <v>2030</v>
      </c>
      <c r="C146" s="50">
        <f>+'NYMEX + Fundy'!F146</f>
        <v>6.4388705762416727</v>
      </c>
      <c r="D146" s="107">
        <f>+'FGT Z3 Transco Z4 Differentials'!F146</f>
        <v>-4.1389503479003942E-2</v>
      </c>
      <c r="E146" s="51">
        <f t="shared" si="11"/>
        <v>6.3970000000000002</v>
      </c>
      <c r="F146" s="24"/>
      <c r="G146" s="8">
        <f t="shared" si="12"/>
        <v>0.21145937016004129</v>
      </c>
      <c r="H146" s="7">
        <f t="shared" si="13"/>
        <v>6.6084593701600411</v>
      </c>
    </row>
    <row r="147" spans="1:8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Differentials'!F147</f>
        <v>-4.3048439025878515E-2</v>
      </c>
      <c r="E147" s="51">
        <f t="shared" si="11"/>
        <v>6.5309999999999997</v>
      </c>
      <c r="F147" s="24"/>
      <c r="G147" s="8">
        <f t="shared" si="12"/>
        <v>0.21581765616933399</v>
      </c>
      <c r="H147" s="7">
        <f t="shared" si="13"/>
        <v>6.746817656169334</v>
      </c>
    </row>
    <row r="148" spans="1:8" x14ac:dyDescent="0.25">
      <c r="A148" s="4" t="s">
        <v>13</v>
      </c>
      <c r="B148" s="28">
        <v>2031</v>
      </c>
      <c r="C148" s="50">
        <f>+'NYMEX + Fundy'!F148</f>
        <v>6.6152985022216813</v>
      </c>
      <c r="D148" s="107">
        <f>+'FGT Z3 Transco Z4 Differentials'!F148</f>
        <v>-5.2756137847900675E-2</v>
      </c>
      <c r="E148" s="51">
        <f t="shared" si="11"/>
        <v>6.5629999999999997</v>
      </c>
      <c r="F148" s="24"/>
      <c r="G148" s="8">
        <f t="shared" ref="G148:G182" si="14">(E148/$L$6)*$L$5+($L$7*$L$8^(B148-$L$4))</f>
        <v>0.21685844088797104</v>
      </c>
      <c r="H148" s="7">
        <f t="shared" si="13"/>
        <v>6.7798584408879705</v>
      </c>
    </row>
    <row r="149" spans="1:8" x14ac:dyDescent="0.25">
      <c r="A149" s="4" t="s">
        <v>14</v>
      </c>
      <c r="B149" s="28">
        <v>2031</v>
      </c>
      <c r="C149" s="50">
        <f>+'NYMEX + Fundy'!F149</f>
        <v>6.4848075996707504</v>
      </c>
      <c r="D149" s="107">
        <f>+'FGT Z3 Transco Z4 Differentials'!F149</f>
        <v>-6.2902030944823828E-2</v>
      </c>
      <c r="E149" s="51">
        <f t="shared" si="11"/>
        <v>6.4219999999999997</v>
      </c>
      <c r="F149" s="24"/>
      <c r="G149" s="8">
        <f t="shared" si="14"/>
        <v>0.21227248322147649</v>
      </c>
      <c r="H149" s="7">
        <f t="shared" si="13"/>
        <v>6.6342724832214763</v>
      </c>
    </row>
    <row r="150" spans="1:8" x14ac:dyDescent="0.25">
      <c r="A150" s="4" t="s">
        <v>15</v>
      </c>
      <c r="B150" s="28">
        <v>2031</v>
      </c>
      <c r="C150" s="50">
        <f>+'NYMEX + Fundy'!F150</f>
        <v>6.4305528648106023</v>
      </c>
      <c r="D150" s="107">
        <f>+'FGT Z3 Transco Z4 Differentials'!F150</f>
        <v>-0.12848432540893562</v>
      </c>
      <c r="E150" s="51">
        <f t="shared" si="11"/>
        <v>6.3019999999999996</v>
      </c>
      <c r="F150" s="24"/>
      <c r="G150" s="8">
        <f t="shared" si="14"/>
        <v>0.20836954052658746</v>
      </c>
      <c r="H150" s="7">
        <f t="shared" si="13"/>
        <v>6.5103695405265869</v>
      </c>
    </row>
    <row r="151" spans="1:8" x14ac:dyDescent="0.25">
      <c r="A151" s="4" t="s">
        <v>16</v>
      </c>
      <c r="B151" s="28">
        <v>2031</v>
      </c>
      <c r="C151" s="50">
        <f>+'NYMEX + Fundy'!F151</f>
        <v>6.4702218519016839</v>
      </c>
      <c r="D151" s="107">
        <f>+'FGT Z3 Transco Z4 Differentials'!F151</f>
        <v>-0.10322959899902351</v>
      </c>
      <c r="E151" s="51">
        <f t="shared" si="11"/>
        <v>6.367</v>
      </c>
      <c r="F151" s="24"/>
      <c r="G151" s="8">
        <f t="shared" si="14"/>
        <v>0.21048363448631902</v>
      </c>
      <c r="H151" s="7">
        <f t="shared" si="13"/>
        <v>6.5774836344863186</v>
      </c>
    </row>
    <row r="152" spans="1:8" x14ac:dyDescent="0.25">
      <c r="A152" s="4" t="s">
        <v>17</v>
      </c>
      <c r="B152" s="28">
        <v>2031</v>
      </c>
      <c r="C152" s="50">
        <f>+'NYMEX + Fundy'!F152</f>
        <v>6.5575105571076957</v>
      </c>
      <c r="D152" s="107">
        <f>+'FGT Z3 Transco Z4 Differentials'!F152</f>
        <v>-6.2413291931152415E-2</v>
      </c>
      <c r="E152" s="51">
        <f t="shared" si="11"/>
        <v>6.4950000000000001</v>
      </c>
      <c r="F152" s="24"/>
      <c r="G152" s="8">
        <f t="shared" si="14"/>
        <v>0.21464677336086729</v>
      </c>
      <c r="H152" s="7">
        <f t="shared" si="13"/>
        <v>6.7096467733608671</v>
      </c>
    </row>
    <row r="153" spans="1:8" x14ac:dyDescent="0.25">
      <c r="A153" s="4" t="s">
        <v>18</v>
      </c>
      <c r="B153" s="28">
        <v>2031</v>
      </c>
      <c r="C153" s="50">
        <f>+'NYMEX + Fundy'!F153</f>
        <v>7.0006993027132598</v>
      </c>
      <c r="D153" s="107">
        <f>+'FGT Z3 Transco Z4 Differentials'!F153</f>
        <v>-3.47240638732913E-2</v>
      </c>
      <c r="E153" s="51">
        <f t="shared" si="11"/>
        <v>6.9660000000000002</v>
      </c>
      <c r="F153" s="24"/>
      <c r="G153" s="8">
        <f t="shared" si="14"/>
        <v>0.22996582343830665</v>
      </c>
      <c r="H153" s="7">
        <f t="shared" si="13"/>
        <v>7.195965823438307</v>
      </c>
    </row>
    <row r="154" spans="1:8" x14ac:dyDescent="0.25">
      <c r="A154" s="4" t="s">
        <v>19</v>
      </c>
      <c r="B154" s="28">
        <v>2031</v>
      </c>
      <c r="C154" s="50">
        <f>+'NYMEX + Fundy'!F154</f>
        <v>7.0704791972737917</v>
      </c>
      <c r="D154" s="107">
        <f>+'FGT Z3 Transco Z4 Differentials'!F154</f>
        <v>-3.8759765624999609E-2</v>
      </c>
      <c r="E154" s="51">
        <f t="shared" si="11"/>
        <v>7.032</v>
      </c>
      <c r="F154" s="24"/>
      <c r="G154" s="8">
        <f t="shared" si="14"/>
        <v>0.2321124419204956</v>
      </c>
      <c r="H154" s="7">
        <f t="shared" si="13"/>
        <v>7.2641124419204957</v>
      </c>
    </row>
    <row r="155" spans="1:8" x14ac:dyDescent="0.25">
      <c r="A155" s="4" t="s">
        <v>20</v>
      </c>
      <c r="B155" s="28">
        <v>2031</v>
      </c>
      <c r="C155" s="50">
        <f>+'NYMEX + Fundy'!F155</f>
        <v>6.940064899129279</v>
      </c>
      <c r="D155" s="107">
        <f>+'FGT Z3 Transco Z4 Differentials'!F155</f>
        <v>-5.3552703857421946E-2</v>
      </c>
      <c r="E155" s="51">
        <f t="shared" si="11"/>
        <v>6.8869999999999996</v>
      </c>
      <c r="F155" s="24"/>
      <c r="G155" s="8">
        <f t="shared" si="14"/>
        <v>0.22739638616417138</v>
      </c>
      <c r="H155" s="7">
        <f t="shared" si="13"/>
        <v>7.114396386164171</v>
      </c>
    </row>
    <row r="156" spans="1:8" x14ac:dyDescent="0.25">
      <c r="A156" s="4" t="s">
        <v>21</v>
      </c>
      <c r="B156" s="28">
        <v>2031</v>
      </c>
      <c r="C156" s="50">
        <f>+'NYMEX + Fundy'!F156</f>
        <v>6.7232677092862021</v>
      </c>
      <c r="D156" s="107">
        <f>+'FGT Z3 Transco Z4 Differentials'!F156</f>
        <v>-8.024557113647468E-2</v>
      </c>
      <c r="E156" s="51">
        <f t="shared" si="11"/>
        <v>6.6429999999999998</v>
      </c>
      <c r="F156" s="24"/>
      <c r="G156" s="8">
        <f t="shared" si="14"/>
        <v>0.21946040268456374</v>
      </c>
      <c r="H156" s="7">
        <f t="shared" si="13"/>
        <v>6.8624604026845635</v>
      </c>
    </row>
    <row r="157" spans="1:8" x14ac:dyDescent="0.25">
      <c r="A157" s="4" t="s">
        <v>22</v>
      </c>
      <c r="B157" s="28">
        <v>2031</v>
      </c>
      <c r="C157" s="50">
        <f>+'NYMEX + Fundy'!F157</f>
        <v>6.8175421987826024</v>
      </c>
      <c r="D157" s="107">
        <f>+'FGT Z3 Transco Z4 Differentials'!F157</f>
        <v>-6.2954006195067969E-2</v>
      </c>
      <c r="E157" s="51">
        <f t="shared" si="11"/>
        <v>6.7549999999999999</v>
      </c>
      <c r="F157" s="24"/>
      <c r="G157" s="8">
        <f t="shared" si="14"/>
        <v>0.22310314919979346</v>
      </c>
      <c r="H157" s="7">
        <f t="shared" si="13"/>
        <v>6.9781031491997929</v>
      </c>
    </row>
    <row r="158" spans="1:8" x14ac:dyDescent="0.25">
      <c r="A158" s="4" t="s">
        <v>23</v>
      </c>
      <c r="B158" s="28">
        <v>2031</v>
      </c>
      <c r="C158" s="50">
        <f>+'NYMEX + Fundy'!F158</f>
        <v>7.0537955639184799</v>
      </c>
      <c r="D158" s="107">
        <f>+'FGT Z3 Transco Z4 Differentials'!F158</f>
        <v>-5.2677211761474219E-2</v>
      </c>
      <c r="E158" s="51">
        <f t="shared" si="11"/>
        <v>7.0010000000000003</v>
      </c>
      <c r="F158" s="24"/>
      <c r="G158" s="8">
        <f t="shared" si="14"/>
        <v>0.23110418172431593</v>
      </c>
      <c r="H158" s="7">
        <f t="shared" si="13"/>
        <v>7.2321041817243161</v>
      </c>
    </row>
    <row r="159" spans="1:8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Differentials'!F159</f>
        <v>-4.8870143890380469E-2</v>
      </c>
      <c r="E159" s="51">
        <f t="shared" si="11"/>
        <v>7</v>
      </c>
      <c r="F159" s="24"/>
      <c r="G159" s="8">
        <f t="shared" si="14"/>
        <v>0.23107165720185852</v>
      </c>
      <c r="H159" s="7">
        <f t="shared" si="13"/>
        <v>7.2310716572018583</v>
      </c>
    </row>
    <row r="160" spans="1:8" x14ac:dyDescent="0.25">
      <c r="A160" s="4" t="s">
        <v>13</v>
      </c>
      <c r="B160" s="28">
        <v>2032</v>
      </c>
      <c r="C160" s="50">
        <f>+'NYMEX + Fundy'!F160</f>
        <v>7.0874969243873549</v>
      </c>
      <c r="D160" s="107">
        <f>+'FGT Z3 Transco Z4 Differentials'!F160</f>
        <v>-5.9478588104248331E-2</v>
      </c>
      <c r="E160" s="51">
        <f t="shared" si="11"/>
        <v>7.0279999999999996</v>
      </c>
      <c r="F160" s="24"/>
      <c r="G160" s="8">
        <f t="shared" si="14"/>
        <v>0.23198234383066593</v>
      </c>
      <c r="H160" s="7">
        <f t="shared" si="13"/>
        <v>7.2599823438306652</v>
      </c>
    </row>
    <row r="161" spans="1:8" x14ac:dyDescent="0.25">
      <c r="A161" s="4" t="s">
        <v>14</v>
      </c>
      <c r="B161" s="28">
        <v>2032</v>
      </c>
      <c r="C161" s="50">
        <f>+'NYMEX + Fundy'!F161</f>
        <v>7.0593633459568981</v>
      </c>
      <c r="D161" s="107">
        <f>+'FGT Z3 Transco Z4 Differentials'!F161</f>
        <v>-6.6280899047851172E-2</v>
      </c>
      <c r="E161" s="51">
        <f t="shared" si="11"/>
        <v>6.9930000000000003</v>
      </c>
      <c r="F161" s="24"/>
      <c r="G161" s="8">
        <f t="shared" si="14"/>
        <v>0.23084398554465668</v>
      </c>
      <c r="H161" s="7">
        <f t="shared" si="13"/>
        <v>7.223843985544657</v>
      </c>
    </row>
    <row r="162" spans="1:8" x14ac:dyDescent="0.25">
      <c r="A162" s="4" t="s">
        <v>15</v>
      </c>
      <c r="B162" s="28">
        <v>2032</v>
      </c>
      <c r="C162" s="50">
        <f>+'NYMEX + Fundy'!F162</f>
        <v>6.8427552125438194</v>
      </c>
      <c r="D162" s="107">
        <f>+'FGT Z3 Transco Z4 Differentials'!F162</f>
        <v>-0.1296416091918946</v>
      </c>
      <c r="E162" s="51">
        <f t="shared" si="11"/>
        <v>6.7130000000000001</v>
      </c>
      <c r="F162" s="24"/>
      <c r="G162" s="8">
        <f t="shared" si="14"/>
        <v>0.22173711925658235</v>
      </c>
      <c r="H162" s="7">
        <f t="shared" si="13"/>
        <v>6.9347371192565825</v>
      </c>
    </row>
    <row r="163" spans="1:8" x14ac:dyDescent="0.25">
      <c r="A163" s="4" t="s">
        <v>16</v>
      </c>
      <c r="B163" s="28">
        <v>2032</v>
      </c>
      <c r="C163" s="50">
        <f>+'NYMEX + Fundy'!F163</f>
        <v>6.8803422819379341</v>
      </c>
      <c r="D163" s="107">
        <f>+'FGT Z3 Transco Z4 Differentials'!F163</f>
        <v>-0.10010631561279304</v>
      </c>
      <c r="E163" s="51">
        <f t="shared" si="11"/>
        <v>6.78</v>
      </c>
      <c r="F163" s="24"/>
      <c r="G163" s="8">
        <f t="shared" si="14"/>
        <v>0.22391626226122871</v>
      </c>
      <c r="H163" s="7">
        <f t="shared" si="13"/>
        <v>7.003916262261229</v>
      </c>
    </row>
    <row r="164" spans="1:8" x14ac:dyDescent="0.25">
      <c r="A164" s="4" t="s">
        <v>17</v>
      </c>
      <c r="B164" s="28">
        <v>2032</v>
      </c>
      <c r="C164" s="50">
        <f>+'NYMEX + Fundy'!F164</f>
        <v>6.9239981108141535</v>
      </c>
      <c r="D164" s="107">
        <f>+'FGT Z3 Transco Z4 Differentials'!F164</f>
        <v>-5.803020477294929E-2</v>
      </c>
      <c r="E164" s="51">
        <f t="shared" si="11"/>
        <v>6.8659999999999997</v>
      </c>
      <c r="F164" s="24"/>
      <c r="G164" s="8">
        <f t="shared" si="14"/>
        <v>0.22671337119256579</v>
      </c>
      <c r="H164" s="7">
        <f t="shared" si="13"/>
        <v>7.0927133711925654</v>
      </c>
    </row>
    <row r="165" spans="1:8" x14ac:dyDescent="0.25">
      <c r="A165" s="4" t="s">
        <v>18</v>
      </c>
      <c r="B165" s="28">
        <v>2032</v>
      </c>
      <c r="C165" s="50">
        <f>+'NYMEX + Fundy'!F165</f>
        <v>7.1176431901499031</v>
      </c>
      <c r="D165" s="107">
        <f>+'FGT Z3 Transco Z4 Differentials'!F165</f>
        <v>-3.7886447906494425E-2</v>
      </c>
      <c r="E165" s="51">
        <f t="shared" si="11"/>
        <v>7.08</v>
      </c>
      <c r="F165" s="24"/>
      <c r="G165" s="8">
        <f t="shared" si="14"/>
        <v>0.23367361899845121</v>
      </c>
      <c r="H165" s="7">
        <f t="shared" si="13"/>
        <v>7.3136736189984513</v>
      </c>
    </row>
    <row r="166" spans="1:8" x14ac:dyDescent="0.25">
      <c r="A166" s="4" t="s">
        <v>19</v>
      </c>
      <c r="B166" s="28">
        <v>2032</v>
      </c>
      <c r="C166" s="50">
        <f>+'NYMEX + Fundy'!F166</f>
        <v>7.1783468010505187</v>
      </c>
      <c r="D166" s="107">
        <f>+'FGT Z3 Transco Z4 Differentials'!F166</f>
        <v>-2.8707561492919531E-2</v>
      </c>
      <c r="E166" s="51">
        <f t="shared" si="11"/>
        <v>7.15</v>
      </c>
      <c r="F166" s="24"/>
      <c r="G166" s="8">
        <f t="shared" si="14"/>
        <v>0.23595033557046979</v>
      </c>
      <c r="H166" s="7">
        <f t="shared" si="13"/>
        <v>7.3859503355704703</v>
      </c>
    </row>
    <row r="167" spans="1:8" x14ac:dyDescent="0.25">
      <c r="A167" s="4" t="s">
        <v>20</v>
      </c>
      <c r="B167" s="28">
        <v>2032</v>
      </c>
      <c r="C167" s="50">
        <f>+'NYMEX + Fundy'!F167</f>
        <v>7.0748068506781268</v>
      </c>
      <c r="D167" s="107">
        <f>+'FGT Z3 Transco Z4 Differentials'!F167</f>
        <v>-5.2691059112548899E-2</v>
      </c>
      <c r="E167" s="51">
        <f t="shared" si="11"/>
        <v>7.0220000000000002</v>
      </c>
      <c r="F167" s="24"/>
      <c r="G167" s="8">
        <f t="shared" si="14"/>
        <v>0.23178719669592152</v>
      </c>
      <c r="H167" s="7">
        <f t="shared" si="13"/>
        <v>7.2537871966959218</v>
      </c>
    </row>
    <row r="168" spans="1:8" x14ac:dyDescent="0.25">
      <c r="A168" s="4" t="s">
        <v>21</v>
      </c>
      <c r="B168" s="28">
        <v>2032</v>
      </c>
      <c r="C168" s="50">
        <f>+'NYMEX + Fundy'!F168</f>
        <v>7.0288460410177436</v>
      </c>
      <c r="D168" s="107">
        <f>+'FGT Z3 Transco Z4 Differentials'!F168</f>
        <v>-8.1258850097656321E-2</v>
      </c>
      <c r="E168" s="51">
        <f t="shared" si="11"/>
        <v>6.9480000000000004</v>
      </c>
      <c r="F168" s="24"/>
      <c r="G168" s="8">
        <f t="shared" si="14"/>
        <v>0.22938038203407332</v>
      </c>
      <c r="H168" s="7">
        <f t="shared" si="13"/>
        <v>7.177380382034074</v>
      </c>
    </row>
    <row r="169" spans="1:8" x14ac:dyDescent="0.25">
      <c r="A169" s="4" t="s">
        <v>22</v>
      </c>
      <c r="B169" s="28">
        <v>2032</v>
      </c>
      <c r="C169" s="50">
        <f>+'NYMEX + Fundy'!F169</f>
        <v>7.1930682475179957</v>
      </c>
      <c r="D169" s="107">
        <f>+'FGT Z3 Transco Z4 Differentials'!F169</f>
        <v>-0.10589271545410117</v>
      </c>
      <c r="E169" s="51">
        <f t="shared" si="11"/>
        <v>7.0869999999999997</v>
      </c>
      <c r="F169" s="24"/>
      <c r="G169" s="8">
        <f t="shared" si="14"/>
        <v>0.23390129065565304</v>
      </c>
      <c r="H169" s="7">
        <f t="shared" si="13"/>
        <v>7.3209012906556525</v>
      </c>
    </row>
    <row r="170" spans="1:8" x14ac:dyDescent="0.25">
      <c r="A170" s="4" t="s">
        <v>23</v>
      </c>
      <c r="B170" s="28">
        <v>2032</v>
      </c>
      <c r="C170" s="50">
        <f>+'NYMEX + Fundy'!F170</f>
        <v>7.2101360496418483</v>
      </c>
      <c r="D170" s="107">
        <f>+'FGT Z3 Transco Z4 Differentials'!F170</f>
        <v>-7.7068862915038672E-2</v>
      </c>
      <c r="E170" s="51">
        <f t="shared" si="11"/>
        <v>7.133</v>
      </c>
      <c r="F170" s="24"/>
      <c r="G170" s="8">
        <f t="shared" si="14"/>
        <v>0.23539741868869382</v>
      </c>
      <c r="H170" s="7">
        <f t="shared" si="13"/>
        <v>7.3683974186886942</v>
      </c>
    </row>
    <row r="171" spans="1:8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Differentials'!F171</f>
        <v>-6.2954006195067969E-2</v>
      </c>
      <c r="E171" s="51">
        <f t="shared" si="11"/>
        <v>6.782</v>
      </c>
      <c r="F171" s="24"/>
      <c r="G171" s="8">
        <f t="shared" si="14"/>
        <v>0.22398131130614352</v>
      </c>
      <c r="H171" s="7">
        <f t="shared" si="13"/>
        <v>7.0059813113061438</v>
      </c>
    </row>
    <row r="172" spans="1:8" x14ac:dyDescent="0.25">
      <c r="A172" s="4" t="s">
        <v>13</v>
      </c>
      <c r="B172" s="28">
        <v>2033</v>
      </c>
      <c r="C172" s="50">
        <f>+'NYMEX + Fundy'!F172</f>
        <v>6.8920243051510131</v>
      </c>
      <c r="D172" s="107">
        <f>+'FGT Z3 Transco Z4 Differentials'!F172</f>
        <v>-7.303745269775419E-2</v>
      </c>
      <c r="E172" s="51">
        <f t="shared" si="11"/>
        <v>6.819</v>
      </c>
      <c r="F172" s="24"/>
      <c r="G172" s="8">
        <f t="shared" si="14"/>
        <v>0.22518471863706763</v>
      </c>
      <c r="H172" s="7">
        <f t="shared" si="13"/>
        <v>7.0441847186370676</v>
      </c>
    </row>
    <row r="173" spans="1:8" x14ac:dyDescent="0.25">
      <c r="A173" s="4" t="s">
        <v>14</v>
      </c>
      <c r="B173" s="28">
        <v>2033</v>
      </c>
      <c r="C173" s="50">
        <f>+'NYMEX + Fundy'!F173</f>
        <v>6.8245172593403858</v>
      </c>
      <c r="D173" s="107">
        <f>+'FGT Z3 Transco Z4 Differentials'!F173</f>
        <v>-0.10378747940063437</v>
      </c>
      <c r="E173" s="51">
        <f t="shared" si="11"/>
        <v>6.7210000000000001</v>
      </c>
      <c r="F173" s="24"/>
      <c r="G173" s="8">
        <f t="shared" si="14"/>
        <v>0.2219973154362416</v>
      </c>
      <c r="H173" s="7">
        <f t="shared" si="13"/>
        <v>6.9429973154362417</v>
      </c>
    </row>
    <row r="174" spans="1:8" x14ac:dyDescent="0.25">
      <c r="A174" s="4" t="s">
        <v>15</v>
      </c>
      <c r="B174" s="28">
        <v>2033</v>
      </c>
      <c r="C174" s="50">
        <f>+'NYMEX + Fundy'!F174</f>
        <v>6.8226237040285627</v>
      </c>
      <c r="D174" s="107">
        <f>+'FGT Z3 Transco Z4 Differentials'!F174</f>
        <v>-0.14405830383300788</v>
      </c>
      <c r="E174" s="51">
        <f t="shared" si="11"/>
        <v>6.6790000000000003</v>
      </c>
      <c r="F174" s="24"/>
      <c r="G174" s="8">
        <f t="shared" si="14"/>
        <v>0.22063128549303043</v>
      </c>
      <c r="H174" s="7">
        <f t="shared" si="13"/>
        <v>6.8996312854930304</v>
      </c>
    </row>
    <row r="175" spans="1:8" x14ac:dyDescent="0.25">
      <c r="A175" s="4" t="s">
        <v>16</v>
      </c>
      <c r="B175" s="28">
        <v>2033</v>
      </c>
      <c r="C175" s="50">
        <f>+'NYMEX + Fundy'!F175</f>
        <v>6.8668404192691535</v>
      </c>
      <c r="D175" s="107">
        <f>+'FGT Z3 Transco Z4 Differentials'!F175</f>
        <v>-0.13615091323852546</v>
      </c>
      <c r="E175" s="51">
        <f t="shared" si="11"/>
        <v>6.7309999999999999</v>
      </c>
      <c r="F175" s="24"/>
      <c r="G175" s="8">
        <f t="shared" si="14"/>
        <v>0.22232256066081568</v>
      </c>
      <c r="H175" s="7">
        <f t="shared" si="13"/>
        <v>6.9533225606608156</v>
      </c>
    </row>
    <row r="176" spans="1:8" x14ac:dyDescent="0.25">
      <c r="A176" s="4" t="s">
        <v>17</v>
      </c>
      <c r="B176" s="28">
        <v>2033</v>
      </c>
      <c r="C176" s="50">
        <f>+'NYMEX + Fundy'!F176</f>
        <v>6.9148042685961908</v>
      </c>
      <c r="D176" s="107">
        <f>+'FGT Z3 Transco Z4 Differentials'!F176</f>
        <v>-8.0212192535400462E-2</v>
      </c>
      <c r="E176" s="51">
        <f t="shared" si="11"/>
        <v>6.835</v>
      </c>
      <c r="F176" s="24"/>
      <c r="G176" s="8">
        <f t="shared" si="14"/>
        <v>0.22570511099638613</v>
      </c>
      <c r="H176" s="7">
        <f t="shared" si="13"/>
        <v>7.0607051109963859</v>
      </c>
    </row>
    <row r="177" spans="1:8" x14ac:dyDescent="0.25">
      <c r="A177" s="4" t="s">
        <v>18</v>
      </c>
      <c r="B177" s="28">
        <v>2033</v>
      </c>
      <c r="C177" s="50">
        <f>+'NYMEX + Fundy'!F177</f>
        <v>7.1270370394640761</v>
      </c>
      <c r="D177" s="107">
        <f>+'FGT Z3 Transco Z4 Differentials'!F177</f>
        <v>-4.3369121551513956E-2</v>
      </c>
      <c r="E177" s="51">
        <f t="shared" si="11"/>
        <v>7.0839999999999996</v>
      </c>
      <c r="F177" s="24"/>
      <c r="G177" s="8">
        <f t="shared" si="14"/>
        <v>0.23380371708828079</v>
      </c>
      <c r="H177" s="7">
        <f t="shared" si="13"/>
        <v>7.3178037170882808</v>
      </c>
    </row>
    <row r="178" spans="1:8" x14ac:dyDescent="0.25">
      <c r="A178" s="4" t="s">
        <v>19</v>
      </c>
      <c r="B178" s="28">
        <v>2033</v>
      </c>
      <c r="C178" s="50">
        <f>+'NYMEX + Fundy'!F178</f>
        <v>7.1888287730070042</v>
      </c>
      <c r="D178" s="107">
        <f>+'FGT Z3 Transco Z4 Differentials'!F178</f>
        <v>-2.2798595428466406E-2</v>
      </c>
      <c r="E178" s="51">
        <f t="shared" si="11"/>
        <v>7.1660000000000004</v>
      </c>
      <c r="F178" s="24"/>
      <c r="G178" s="8">
        <f t="shared" si="14"/>
        <v>0.23647072792978832</v>
      </c>
      <c r="H178" s="7">
        <f t="shared" si="13"/>
        <v>7.4024707279297886</v>
      </c>
    </row>
    <row r="179" spans="1:8" x14ac:dyDescent="0.25">
      <c r="A179" s="4" t="s">
        <v>20</v>
      </c>
      <c r="B179" s="28">
        <v>2033</v>
      </c>
      <c r="C179" s="50">
        <f>+'NYMEX + Fundy'!F179</f>
        <v>7.0950065053118845</v>
      </c>
      <c r="D179" s="107">
        <f>+'FGT Z3 Transco Z4 Differentials'!F179</f>
        <v>-7.6213436126709055E-2</v>
      </c>
      <c r="E179" s="51">
        <f t="shared" si="11"/>
        <v>7.0190000000000001</v>
      </c>
      <c r="F179" s="24"/>
      <c r="G179" s="8">
        <f t="shared" si="14"/>
        <v>0.23168962312854929</v>
      </c>
      <c r="H179" s="7">
        <f t="shared" si="13"/>
        <v>7.2506896231285491</v>
      </c>
    </row>
    <row r="180" spans="1:8" x14ac:dyDescent="0.25">
      <c r="A180" s="4" t="s">
        <v>21</v>
      </c>
      <c r="B180" s="28">
        <v>2033</v>
      </c>
      <c r="C180" s="50">
        <f>+'NYMEX + Fundy'!F180</f>
        <v>7.0291798066147013</v>
      </c>
      <c r="D180" s="107">
        <f>+'FGT Z3 Transco Z4 Differentials'!F180</f>
        <v>-0.12410552978515632</v>
      </c>
      <c r="E180" s="51">
        <f>ROUND(C180+D180,3)</f>
        <v>6.9050000000000002</v>
      </c>
      <c r="F180" s="24"/>
      <c r="G180" s="8">
        <f t="shared" si="14"/>
        <v>0.22798182756840474</v>
      </c>
      <c r="H180" s="7">
        <f>+E180+G180</f>
        <v>7.1329818275684049</v>
      </c>
    </row>
    <row r="181" spans="1:8" x14ac:dyDescent="0.25">
      <c r="A181" s="4" t="s">
        <v>22</v>
      </c>
      <c r="B181" s="28">
        <v>2033</v>
      </c>
      <c r="C181" s="50">
        <f>+'NYMEX + Fundy'!F181</f>
        <v>7.2355067103875879</v>
      </c>
      <c r="D181" s="107">
        <f>+'FGT Z3 Transco Z4 Differentials'!F181</f>
        <v>-0.10926013946533164</v>
      </c>
      <c r="E181" s="51">
        <f>ROUND(C181+D181,3)</f>
        <v>7.1260000000000003</v>
      </c>
      <c r="F181" s="24"/>
      <c r="G181" s="8">
        <f t="shared" si="14"/>
        <v>0.23516974703149199</v>
      </c>
      <c r="H181" s="7">
        <f>+E181+G181</f>
        <v>7.3611697470314921</v>
      </c>
    </row>
    <row r="182" spans="1:8" x14ac:dyDescent="0.25">
      <c r="A182" s="4" t="s">
        <v>23</v>
      </c>
      <c r="B182" s="28">
        <v>2033</v>
      </c>
      <c r="C182" s="50">
        <f>+'NYMEX + Fundy'!F182</f>
        <v>7.48948431394615</v>
      </c>
      <c r="D182" s="107">
        <f>+'FGT Z3 Transco Z4 Differentials'!F182</f>
        <v>-8.0594596862792578E-2</v>
      </c>
      <c r="E182" s="51">
        <f>ROUND(C182+D182,3)</f>
        <v>7.4089999999999998</v>
      </c>
      <c r="F182" s="24"/>
      <c r="G182" s="8">
        <f t="shared" si="14"/>
        <v>0.24437418688693854</v>
      </c>
      <c r="H182" s="7">
        <f>+E182+G182</f>
        <v>7.6533741868869383</v>
      </c>
    </row>
    <row r="183" spans="1:8" x14ac:dyDescent="0.25">
      <c r="A183" s="4" t="s">
        <v>24</v>
      </c>
      <c r="B183" s="28">
        <v>2034</v>
      </c>
      <c r="C183" s="50">
        <f>+'NYMEX + Fundy'!F183</f>
        <v>7.688573754610708</v>
      </c>
      <c r="D183" s="107">
        <f>+'FGT Z3 Transco Z4 Differentials'!F183</f>
        <v>-6.295114517211875E-2</v>
      </c>
      <c r="E183" s="51">
        <f t="shared" ref="E183:E242" si="15">ROUND(C183+D183,3)</f>
        <v>7.6260000000000003</v>
      </c>
      <c r="F183" s="24"/>
      <c r="G183" s="8">
        <f t="shared" ref="G183:G242" si="16">(E183/$L$6)*$L$5+($L$7*$L$8^(B183-$L$4))</f>
        <v>0.25143200826019618</v>
      </c>
      <c r="H183" s="7">
        <f t="shared" ref="H183:H242" si="17">+E183+G183</f>
        <v>7.8774320082601967</v>
      </c>
    </row>
    <row r="184" spans="1:8" x14ac:dyDescent="0.25">
      <c r="A184" s="4" t="s">
        <v>13</v>
      </c>
      <c r="B184" s="28">
        <v>2034</v>
      </c>
      <c r="C184" s="50">
        <f>+'NYMEX + Fundy'!F184</f>
        <v>7.4667777421334112</v>
      </c>
      <c r="D184" s="107">
        <f>+'FGT Z3 Transco Z4 Differentials'!F184</f>
        <v>-7.3452301025390909E-2</v>
      </c>
      <c r="E184" s="51">
        <f t="shared" si="15"/>
        <v>7.3929999999999998</v>
      </c>
      <c r="F184" s="24"/>
      <c r="G184" s="8">
        <f t="shared" si="16"/>
        <v>0.24385379452762002</v>
      </c>
      <c r="H184" s="7">
        <f t="shared" si="17"/>
        <v>7.63685379452762</v>
      </c>
    </row>
    <row r="185" spans="1:8" x14ac:dyDescent="0.25">
      <c r="A185" s="4" t="s">
        <v>14</v>
      </c>
      <c r="B185" s="28">
        <v>2034</v>
      </c>
      <c r="C185" s="50">
        <f>+'NYMEX + Fundy'!F185</f>
        <v>7.2511716070376906</v>
      </c>
      <c r="D185" s="107">
        <f>+'FGT Z3 Transco Z4 Differentials'!F185</f>
        <v>-0.11029916763305625</v>
      </c>
      <c r="E185" s="51">
        <f t="shared" si="15"/>
        <v>7.141</v>
      </c>
      <c r="F185" s="24"/>
      <c r="G185" s="8">
        <f t="shared" si="16"/>
        <v>0.23565761486835313</v>
      </c>
      <c r="H185" s="7">
        <f t="shared" si="17"/>
        <v>7.3766576148683534</v>
      </c>
    </row>
    <row r="186" spans="1:8" x14ac:dyDescent="0.25">
      <c r="A186" s="4" t="s">
        <v>15</v>
      </c>
      <c r="B186" s="28">
        <v>2034</v>
      </c>
      <c r="C186" s="50">
        <f>+'NYMEX + Fundy'!F186</f>
        <v>7.1651628871178712</v>
      </c>
      <c r="D186" s="107">
        <f>+'FGT Z3 Transco Z4 Differentials'!F186</f>
        <v>-0.13439710617065437</v>
      </c>
      <c r="E186" s="51">
        <f t="shared" si="15"/>
        <v>7.0309999999999997</v>
      </c>
      <c r="F186" s="24"/>
      <c r="G186" s="8">
        <f t="shared" si="16"/>
        <v>0.23207991739803818</v>
      </c>
      <c r="H186" s="7">
        <f t="shared" si="17"/>
        <v>7.2630799173980378</v>
      </c>
    </row>
    <row r="187" spans="1:8" x14ac:dyDescent="0.25">
      <c r="A187" s="4" t="s">
        <v>16</v>
      </c>
      <c r="B187" s="28">
        <v>2034</v>
      </c>
      <c r="C187" s="50">
        <f>+'NYMEX + Fundy'!F187</f>
        <v>7.2111106662673521</v>
      </c>
      <c r="D187" s="107">
        <f>+'FGT Z3 Transco Z4 Differentials'!F187</f>
        <v>-0.13319023132324226</v>
      </c>
      <c r="E187" s="51">
        <f t="shared" si="15"/>
        <v>7.0780000000000003</v>
      </c>
      <c r="F187" s="24"/>
      <c r="G187" s="8">
        <f t="shared" si="16"/>
        <v>0.23360856995353638</v>
      </c>
      <c r="H187" s="7">
        <f t="shared" si="17"/>
        <v>7.3116085699535365</v>
      </c>
    </row>
    <row r="188" spans="1:8" x14ac:dyDescent="0.25">
      <c r="A188" s="4" t="s">
        <v>17</v>
      </c>
      <c r="B188" s="28">
        <v>2034</v>
      </c>
      <c r="C188" s="50">
        <f>+'NYMEX + Fundy'!F188</f>
        <v>7.2592177681740964</v>
      </c>
      <c r="D188" s="107">
        <f>+'FGT Z3 Transco Z4 Differentials'!F188</f>
        <v>-8.0187397003173899E-2</v>
      </c>
      <c r="E188" s="51">
        <f t="shared" si="15"/>
        <v>7.1790000000000003</v>
      </c>
      <c r="F188" s="24"/>
      <c r="G188" s="8">
        <f t="shared" si="16"/>
        <v>0.23689354672173463</v>
      </c>
      <c r="H188" s="7">
        <f t="shared" si="17"/>
        <v>7.4158935467217351</v>
      </c>
    </row>
    <row r="189" spans="1:8" x14ac:dyDescent="0.25">
      <c r="A189" s="4" t="s">
        <v>18</v>
      </c>
      <c r="B189" s="28">
        <v>2034</v>
      </c>
      <c r="C189" s="50">
        <f>+'NYMEX + Fundy'!F189</f>
        <v>7.6072003084007829</v>
      </c>
      <c r="D189" s="107">
        <f>+'FGT Z3 Transco Z4 Differentials'!F189</f>
        <v>-4.4040985107422159E-2</v>
      </c>
      <c r="E189" s="51">
        <f t="shared" si="15"/>
        <v>7.5629999999999997</v>
      </c>
      <c r="F189" s="24"/>
      <c r="G189" s="8">
        <f t="shared" si="16"/>
        <v>0.24938296334537943</v>
      </c>
      <c r="H189" s="7">
        <f t="shared" si="17"/>
        <v>7.812382963345379</v>
      </c>
    </row>
    <row r="190" spans="1:8" x14ac:dyDescent="0.25">
      <c r="A190" s="4" t="s">
        <v>19</v>
      </c>
      <c r="B190" s="28">
        <v>2034</v>
      </c>
      <c r="C190" s="50">
        <f>+'NYMEX + Fundy'!F190</f>
        <v>7.6655889936816184</v>
      </c>
      <c r="D190" s="107">
        <f>+'FGT Z3 Transco Z4 Differentials'!F190</f>
        <v>-2.4498519897460547E-2</v>
      </c>
      <c r="E190" s="51">
        <f t="shared" si="15"/>
        <v>7.641</v>
      </c>
      <c r="F190" s="24"/>
      <c r="G190" s="8">
        <f t="shared" si="16"/>
        <v>0.25191987609705729</v>
      </c>
      <c r="H190" s="7">
        <f t="shared" si="17"/>
        <v>7.8929198760970571</v>
      </c>
    </row>
    <row r="191" spans="1:8" x14ac:dyDescent="0.25">
      <c r="A191" s="4" t="s">
        <v>20</v>
      </c>
      <c r="B191" s="28">
        <v>2034</v>
      </c>
      <c r="C191" s="50">
        <f>+'NYMEX + Fundy'!F191</f>
        <v>7.5204958218027276</v>
      </c>
      <c r="D191" s="107">
        <f>+'FGT Z3 Transco Z4 Differentials'!F191</f>
        <v>-7.8288631439209055E-2</v>
      </c>
      <c r="E191" s="51">
        <f t="shared" si="15"/>
        <v>7.4420000000000002</v>
      </c>
      <c r="F191" s="24"/>
      <c r="G191" s="8">
        <f t="shared" si="16"/>
        <v>0.24544749612803304</v>
      </c>
      <c r="H191" s="7">
        <f t="shared" si="17"/>
        <v>7.6874474961280335</v>
      </c>
    </row>
    <row r="192" spans="1:8" x14ac:dyDescent="0.25">
      <c r="A192" s="4" t="s">
        <v>21</v>
      </c>
      <c r="B192" s="28">
        <v>2034</v>
      </c>
      <c r="C192" s="50">
        <f>+'NYMEX + Fundy'!F192</f>
        <v>7.3353389913149094</v>
      </c>
      <c r="D192" s="107">
        <f>+'FGT Z3 Transco Z4 Differentials'!F192</f>
        <v>-0.13116844177246101</v>
      </c>
      <c r="E192" s="51">
        <f t="shared" si="15"/>
        <v>7.2039999999999997</v>
      </c>
      <c r="F192" s="24"/>
      <c r="G192" s="8">
        <f t="shared" si="16"/>
        <v>0.23770665978316982</v>
      </c>
      <c r="H192" s="7">
        <f t="shared" si="17"/>
        <v>7.4417066597831694</v>
      </c>
    </row>
    <row r="193" spans="1:8" x14ac:dyDescent="0.25">
      <c r="A193" s="4" t="s">
        <v>22</v>
      </c>
      <c r="B193" s="28">
        <v>2034</v>
      </c>
      <c r="C193" s="50">
        <f>+'NYMEX + Fundy'!F193</f>
        <v>7.6524903706122416</v>
      </c>
      <c r="D193" s="107">
        <f>+'FGT Z3 Transco Z4 Differentials'!F193</f>
        <v>-0.1084457015991207</v>
      </c>
      <c r="E193" s="51">
        <f t="shared" si="15"/>
        <v>7.5439999999999996</v>
      </c>
      <c r="F193" s="24"/>
      <c r="G193" s="8">
        <f t="shared" si="16"/>
        <v>0.24876499741868865</v>
      </c>
      <c r="H193" s="7">
        <f t="shared" si="17"/>
        <v>7.7927649974186881</v>
      </c>
    </row>
    <row r="194" spans="1:8" x14ac:dyDescent="0.25">
      <c r="A194" s="4" t="s">
        <v>23</v>
      </c>
      <c r="B194" s="28">
        <v>2034</v>
      </c>
      <c r="C194" s="50">
        <f>+'NYMEX + Fundy'!F194</f>
        <v>7.9214096274278356</v>
      </c>
      <c r="D194" s="107">
        <f>+'FGT Z3 Transco Z4 Differentials'!F194</f>
        <v>-7.3164043426513281E-2</v>
      </c>
      <c r="E194" s="51">
        <f t="shared" si="15"/>
        <v>7.8479999999999999</v>
      </c>
      <c r="F194" s="24"/>
      <c r="G194" s="8">
        <f t="shared" si="16"/>
        <v>0.25865245224574085</v>
      </c>
      <c r="H194" s="7">
        <f t="shared" si="17"/>
        <v>8.1066524522457399</v>
      </c>
    </row>
    <row r="195" spans="1:8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Differentials'!F195</f>
        <v>-6.2748012542724219E-2</v>
      </c>
      <c r="E195" s="51">
        <f t="shared" si="15"/>
        <v>7.9779999999999998</v>
      </c>
      <c r="F195" s="24"/>
      <c r="G195" s="8">
        <f t="shared" si="16"/>
        <v>0.26288064016520396</v>
      </c>
      <c r="H195" s="7">
        <f t="shared" si="17"/>
        <v>8.2408806401652033</v>
      </c>
    </row>
    <row r="196" spans="1:8" x14ac:dyDescent="0.25">
      <c r="A196" s="4" t="s">
        <v>13</v>
      </c>
      <c r="B196" s="28">
        <v>2035</v>
      </c>
      <c r="C196" s="50">
        <f>+'NYMEX + Fundy'!F196</f>
        <v>8.0810395468610547</v>
      </c>
      <c r="D196" s="107">
        <f>+'FGT Z3 Transco Z4 Differentials'!F196</f>
        <v>-7.2990722656250284E-2</v>
      </c>
      <c r="E196" s="51">
        <f t="shared" si="15"/>
        <v>8.0079999999999991</v>
      </c>
      <c r="F196" s="24"/>
      <c r="G196" s="8">
        <f t="shared" si="16"/>
        <v>0.26385637583892613</v>
      </c>
      <c r="H196" s="7">
        <f t="shared" si="17"/>
        <v>8.2718563758389259</v>
      </c>
    </row>
    <row r="197" spans="1:8" x14ac:dyDescent="0.25">
      <c r="A197" s="4" t="s">
        <v>14</v>
      </c>
      <c r="B197" s="28">
        <v>2035</v>
      </c>
      <c r="C197" s="50">
        <f>+'NYMEX + Fundy'!F197</f>
        <v>7.8351236166285823</v>
      </c>
      <c r="D197" s="107">
        <f>+'FGT Z3 Transco Z4 Differentials'!F197</f>
        <v>-0.10958772659301719</v>
      </c>
      <c r="E197" s="51">
        <f t="shared" si="15"/>
        <v>7.726</v>
      </c>
      <c r="F197" s="24"/>
      <c r="G197" s="8">
        <f t="shared" si="16"/>
        <v>0.25468446050593702</v>
      </c>
      <c r="H197" s="7">
        <f t="shared" si="17"/>
        <v>7.9806844605059366</v>
      </c>
    </row>
    <row r="198" spans="1:8" x14ac:dyDescent="0.25">
      <c r="A198" s="4" t="s">
        <v>15</v>
      </c>
      <c r="B198" s="28">
        <v>2035</v>
      </c>
      <c r="C198" s="50">
        <f>+'NYMEX + Fundy'!F198</f>
        <v>7.4811458101912836</v>
      </c>
      <c r="D198" s="107">
        <f>+'FGT Z3 Transco Z4 Differentials'!F198</f>
        <v>-0.14028842926025398</v>
      </c>
      <c r="E198" s="51">
        <f t="shared" si="15"/>
        <v>7.3410000000000002</v>
      </c>
      <c r="F198" s="24"/>
      <c r="G198" s="8">
        <f t="shared" si="16"/>
        <v>0.24216251935983479</v>
      </c>
      <c r="H198" s="7">
        <f t="shared" si="17"/>
        <v>7.5831625193598349</v>
      </c>
    </row>
    <row r="199" spans="1:8" x14ac:dyDescent="0.25">
      <c r="A199" s="4" t="s">
        <v>16</v>
      </c>
      <c r="B199" s="28">
        <v>2035</v>
      </c>
      <c r="C199" s="50">
        <f>+'NYMEX + Fundy'!F199</f>
        <v>7.5277167190301242</v>
      </c>
      <c r="D199" s="107">
        <f>+'FGT Z3 Transco Z4 Differentials'!F199</f>
        <v>-0.13352878570556648</v>
      </c>
      <c r="E199" s="51">
        <f t="shared" si="15"/>
        <v>7.3940000000000001</v>
      </c>
      <c r="F199" s="24"/>
      <c r="G199" s="8">
        <f t="shared" si="16"/>
        <v>0.24388631905007743</v>
      </c>
      <c r="H199" s="7">
        <f t="shared" si="17"/>
        <v>7.6378863190500779</v>
      </c>
    </row>
    <row r="200" spans="1:8" x14ac:dyDescent="0.25">
      <c r="A200" s="4" t="s">
        <v>17</v>
      </c>
      <c r="B200" s="28">
        <v>2035</v>
      </c>
      <c r="C200" s="50">
        <f>+'NYMEX + Fundy'!F200</f>
        <v>7.5761175368189582</v>
      </c>
      <c r="D200" s="107">
        <f>+'FGT Z3 Transco Z4 Differentials'!F200</f>
        <v>-8.0487327575683665E-2</v>
      </c>
      <c r="E200" s="51">
        <f t="shared" si="15"/>
        <v>7.4960000000000004</v>
      </c>
      <c r="F200" s="24"/>
      <c r="G200" s="8">
        <f t="shared" si="16"/>
        <v>0.2472038203407331</v>
      </c>
      <c r="H200" s="7">
        <f t="shared" si="17"/>
        <v>7.7432038203407334</v>
      </c>
    </row>
    <row r="201" spans="1:8" x14ac:dyDescent="0.25">
      <c r="A201" s="4" t="s">
        <v>18</v>
      </c>
      <c r="B201" s="28">
        <v>2035</v>
      </c>
      <c r="C201" s="50">
        <f>+'NYMEX + Fundy'!F201</f>
        <v>7.9675838222691979</v>
      </c>
      <c r="D201" s="107">
        <f>+'FGT Z3 Transco Z4 Differentials'!F201</f>
        <v>-3.9388961791992472E-2</v>
      </c>
      <c r="E201" s="51">
        <f t="shared" si="15"/>
        <v>7.9279999999999999</v>
      </c>
      <c r="F201" s="24"/>
      <c r="G201" s="8">
        <f t="shared" si="16"/>
        <v>0.26125441404233352</v>
      </c>
      <c r="H201" s="7">
        <f t="shared" si="17"/>
        <v>8.1892544140423329</v>
      </c>
    </row>
    <row r="202" spans="1:8" x14ac:dyDescent="0.25">
      <c r="A202" s="4" t="s">
        <v>19</v>
      </c>
      <c r="B202" s="28">
        <v>2035</v>
      </c>
      <c r="C202" s="50">
        <f>+'NYMEX + Fundy'!F202</f>
        <v>8.0180364391651349</v>
      </c>
      <c r="D202" s="107">
        <f>+'FGT Z3 Transco Z4 Differentials'!F202</f>
        <v>-2.6893672943114844E-2</v>
      </c>
      <c r="E202" s="51">
        <f t="shared" si="15"/>
        <v>7.9909999999999997</v>
      </c>
      <c r="F202" s="24"/>
      <c r="G202" s="8">
        <f t="shared" si="16"/>
        <v>0.26330345895715018</v>
      </c>
      <c r="H202" s="7">
        <f t="shared" si="17"/>
        <v>8.2543034589571498</v>
      </c>
    </row>
    <row r="203" spans="1:8" x14ac:dyDescent="0.25">
      <c r="A203" s="4" t="s">
        <v>20</v>
      </c>
      <c r="B203" s="28">
        <v>2035</v>
      </c>
      <c r="C203" s="50">
        <f>+'NYMEX + Fundy'!F203</f>
        <v>7.8839668450393088</v>
      </c>
      <c r="D203" s="107">
        <f>+'FGT Z3 Transco Z4 Differentials'!F203</f>
        <v>-7.8412609100341868E-2</v>
      </c>
      <c r="E203" s="51">
        <f t="shared" si="15"/>
        <v>7.806</v>
      </c>
      <c r="F203" s="24"/>
      <c r="G203" s="8">
        <f t="shared" si="16"/>
        <v>0.25728642230252968</v>
      </c>
      <c r="H203" s="7">
        <f t="shared" si="17"/>
        <v>8.0632864223025305</v>
      </c>
    </row>
    <row r="204" spans="1:8" x14ac:dyDescent="0.25">
      <c r="A204" s="4" t="s">
        <v>21</v>
      </c>
      <c r="B204" s="28">
        <v>2035</v>
      </c>
      <c r="C204" s="50">
        <f>+'NYMEX + Fundy'!F204</f>
        <v>7.6816632882175453</v>
      </c>
      <c r="D204" s="107">
        <f>+'FGT Z3 Transco Z4 Differentials'!F204</f>
        <v>-0.13209589004516609</v>
      </c>
      <c r="E204" s="51">
        <f t="shared" si="15"/>
        <v>7.55</v>
      </c>
      <c r="F204" s="24"/>
      <c r="G204" s="8">
        <f t="shared" si="16"/>
        <v>0.2489601445534331</v>
      </c>
      <c r="H204" s="7">
        <f t="shared" si="17"/>
        <v>7.7989601445534333</v>
      </c>
    </row>
    <row r="205" spans="1:8" x14ac:dyDescent="0.25">
      <c r="A205" s="4" t="s">
        <v>22</v>
      </c>
      <c r="B205" s="28">
        <v>2035</v>
      </c>
      <c r="C205" s="50">
        <f>+'NYMEX + Fundy'!F205</f>
        <v>7.7477071128812662</v>
      </c>
      <c r="D205" s="107">
        <f>+'FGT Z3 Transco Z4 Differentials'!F205</f>
        <v>-0.10952144622802695</v>
      </c>
      <c r="E205" s="51">
        <f t="shared" si="15"/>
        <v>7.6379999999999999</v>
      </c>
      <c r="F205" s="24"/>
      <c r="G205" s="8">
        <f t="shared" si="16"/>
        <v>0.25182230252968507</v>
      </c>
      <c r="H205" s="7">
        <f t="shared" si="17"/>
        <v>7.8898223025296854</v>
      </c>
    </row>
    <row r="206" spans="1:8" x14ac:dyDescent="0.25">
      <c r="A206" s="4" t="s">
        <v>23</v>
      </c>
      <c r="B206" s="28">
        <v>2035</v>
      </c>
      <c r="C206" s="50">
        <f>+'NYMEX + Fundy'!F206</f>
        <v>7.962507742502229</v>
      </c>
      <c r="D206" s="107">
        <f>+'FGT Z3 Transco Z4 Differentials'!F206</f>
        <v>-6.9925842285155859E-2</v>
      </c>
      <c r="E206" s="51">
        <f t="shared" si="15"/>
        <v>7.8929999999999998</v>
      </c>
      <c r="F206" s="24"/>
      <c r="G206" s="8">
        <f t="shared" si="16"/>
        <v>0.26011605575632424</v>
      </c>
      <c r="H206" s="7">
        <f t="shared" si="17"/>
        <v>8.1531160557563247</v>
      </c>
    </row>
    <row r="207" spans="1:8" x14ac:dyDescent="0.25">
      <c r="A207" s="4" t="s">
        <v>24</v>
      </c>
      <c r="B207" s="28">
        <v>2036</v>
      </c>
      <c r="C207" s="50">
        <f>+'NYMEX + Fundy'!F207</f>
        <v>8.0090276413390029</v>
      </c>
      <c r="D207" s="107">
        <f>+'FGT Z3 Transco Z4 Differentials'!F207</f>
        <v>-6.2954959869384375E-2</v>
      </c>
      <c r="E207" s="51">
        <f t="shared" si="15"/>
        <v>7.9459999999999997</v>
      </c>
      <c r="F207" s="24"/>
      <c r="G207" s="8">
        <f t="shared" si="16"/>
        <v>0.26183985544656685</v>
      </c>
      <c r="H207" s="7">
        <f t="shared" si="17"/>
        <v>8.2078398554465668</v>
      </c>
    </row>
    <row r="208" spans="1:8" x14ac:dyDescent="0.25">
      <c r="A208" s="4" t="s">
        <v>13</v>
      </c>
      <c r="B208" s="28">
        <v>2036</v>
      </c>
      <c r="C208" s="50">
        <f>+'NYMEX + Fundy'!F208</f>
        <v>8.0431689233655632</v>
      </c>
      <c r="D208" s="107">
        <f>+'FGT Z3 Transco Z4 Differentials'!F208</f>
        <v>-8.0101318359375284E-2</v>
      </c>
      <c r="E208" s="51">
        <f t="shared" si="15"/>
        <v>7.9630000000000001</v>
      </c>
      <c r="F208" s="24"/>
      <c r="G208" s="8">
        <f t="shared" si="16"/>
        <v>0.26239277232834279</v>
      </c>
      <c r="H208" s="7">
        <f t="shared" si="17"/>
        <v>8.2253927723283429</v>
      </c>
    </row>
    <row r="209" spans="1:8" x14ac:dyDescent="0.25">
      <c r="A209" s="4" t="s">
        <v>14</v>
      </c>
      <c r="B209" s="28">
        <v>2036</v>
      </c>
      <c r="C209" s="50">
        <f>+'NYMEX + Fundy'!F209</f>
        <v>7.908507757224557</v>
      </c>
      <c r="D209" s="107">
        <f>+'FGT Z3 Transco Z4 Differentials'!F209</f>
        <v>-0.1098800277709957</v>
      </c>
      <c r="E209" s="51">
        <f t="shared" si="15"/>
        <v>7.7990000000000004</v>
      </c>
      <c r="F209" s="24"/>
      <c r="G209" s="8">
        <f t="shared" si="16"/>
        <v>0.25705875064532785</v>
      </c>
      <c r="H209" s="7">
        <f t="shared" si="17"/>
        <v>8.0560587506453274</v>
      </c>
    </row>
    <row r="210" spans="1:8" x14ac:dyDescent="0.25">
      <c r="A210" s="4" t="s">
        <v>15</v>
      </c>
      <c r="B210" s="28">
        <v>2036</v>
      </c>
      <c r="C210" s="50">
        <f>+'NYMEX + Fundy'!F210</f>
        <v>7.5992473931512139</v>
      </c>
      <c r="D210" s="107">
        <f>+'FGT Z3 Transco Z4 Differentials'!F210</f>
        <v>-0.14333255767822273</v>
      </c>
      <c r="E210" s="51">
        <f t="shared" si="15"/>
        <v>7.4560000000000004</v>
      </c>
      <c r="F210" s="24"/>
      <c r="G210" s="8">
        <f t="shared" si="16"/>
        <v>0.24590283944243674</v>
      </c>
      <c r="H210" s="7">
        <f t="shared" si="17"/>
        <v>7.7019028394424369</v>
      </c>
    </row>
    <row r="211" spans="1:8" x14ac:dyDescent="0.25">
      <c r="A211" s="4" t="s">
        <v>16</v>
      </c>
      <c r="B211" s="28">
        <v>2036</v>
      </c>
      <c r="C211" s="50">
        <f>+'NYMEX + Fundy'!F211</f>
        <v>7.6464932990851784</v>
      </c>
      <c r="D211" s="107">
        <f>+'FGT Z3 Transco Z4 Differentials'!F211</f>
        <v>-0.13294561386108406</v>
      </c>
      <c r="E211" s="51">
        <f t="shared" si="15"/>
        <v>7.5140000000000002</v>
      </c>
      <c r="F211" s="24"/>
      <c r="G211" s="8">
        <f t="shared" si="16"/>
        <v>0.24778926174496643</v>
      </c>
      <c r="H211" s="7">
        <f t="shared" si="17"/>
        <v>7.7617892617449664</v>
      </c>
    </row>
    <row r="212" spans="1:8" x14ac:dyDescent="0.25">
      <c r="A212" s="4" t="s">
        <v>17</v>
      </c>
      <c r="B212" s="28">
        <v>2036</v>
      </c>
      <c r="C212" s="50">
        <f>+'NYMEX + Fundy'!F212</f>
        <v>7.7024719708985243</v>
      </c>
      <c r="D212" s="107">
        <f>+'FGT Z3 Transco Z4 Differentials'!F212</f>
        <v>-8.2954959869384837E-2</v>
      </c>
      <c r="E212" s="51">
        <f t="shared" si="15"/>
        <v>7.62</v>
      </c>
      <c r="F212" s="24"/>
      <c r="G212" s="8">
        <f t="shared" si="16"/>
        <v>0.25123686112545174</v>
      </c>
      <c r="H212" s="7">
        <f t="shared" si="17"/>
        <v>7.8712368611254515</v>
      </c>
    </row>
    <row r="213" spans="1:8" x14ac:dyDescent="0.25">
      <c r="A213" s="4" t="s">
        <v>18</v>
      </c>
      <c r="B213" s="28">
        <v>2036</v>
      </c>
      <c r="C213" s="50">
        <f>+'NYMEX + Fundy'!F213</f>
        <v>7.9302260638402586</v>
      </c>
      <c r="D213" s="107">
        <f>+'FGT Z3 Transco Z4 Differentials'!F213</f>
        <v>-4.042942047119169E-2</v>
      </c>
      <c r="E213" s="51">
        <f t="shared" si="15"/>
        <v>7.89</v>
      </c>
      <c r="F213" s="24"/>
      <c r="G213" s="8">
        <f t="shared" si="16"/>
        <v>0.26001848218895202</v>
      </c>
      <c r="H213" s="7">
        <f t="shared" si="17"/>
        <v>8.1500184821889512</v>
      </c>
    </row>
    <row r="214" spans="1:8" x14ac:dyDescent="0.25">
      <c r="A214" s="4" t="s">
        <v>19</v>
      </c>
      <c r="B214" s="28">
        <v>2036</v>
      </c>
      <c r="C214" s="50">
        <f>+'NYMEX + Fundy'!F214</f>
        <v>7.9867673009790616</v>
      </c>
      <c r="D214" s="107">
        <f>+'FGT Z3 Transco Z4 Differentials'!F214</f>
        <v>-3.0047473907470312E-2</v>
      </c>
      <c r="E214" s="51">
        <f t="shared" si="15"/>
        <v>7.9569999999999999</v>
      </c>
      <c r="F214" s="24"/>
      <c r="G214" s="8">
        <f t="shared" si="16"/>
        <v>0.26219762519359835</v>
      </c>
      <c r="H214" s="7">
        <f t="shared" si="17"/>
        <v>8.2191976251935976</v>
      </c>
    </row>
    <row r="215" spans="1:8" x14ac:dyDescent="0.25">
      <c r="A215" s="4" t="s">
        <v>20</v>
      </c>
      <c r="B215" s="28">
        <v>2036</v>
      </c>
      <c r="C215" s="50">
        <f>+'NYMEX + Fundy'!F215</f>
        <v>7.947984512824446</v>
      </c>
      <c r="D215" s="107">
        <f>+'FGT Z3 Transco Z4 Differentials'!F215</f>
        <v>-7.4005680084228587E-2</v>
      </c>
      <c r="E215" s="51">
        <f t="shared" si="15"/>
        <v>7.8739999999999997</v>
      </c>
      <c r="F215" s="24"/>
      <c r="G215" s="8">
        <f t="shared" si="16"/>
        <v>0.2594980898296334</v>
      </c>
      <c r="H215" s="7">
        <f t="shared" si="17"/>
        <v>8.133498089829633</v>
      </c>
    </row>
    <row r="216" spans="1:8" x14ac:dyDescent="0.25">
      <c r="A216" s="4" t="s">
        <v>21</v>
      </c>
      <c r="B216" s="28">
        <v>2036</v>
      </c>
      <c r="C216" s="50">
        <f>+'NYMEX + Fundy'!F216</f>
        <v>7.8956043428131215</v>
      </c>
      <c r="D216" s="107">
        <f>+'FGT Z3 Transco Z4 Differentials'!F216</f>
        <v>-0.12392099380493171</v>
      </c>
      <c r="E216" s="51">
        <f t="shared" si="15"/>
        <v>7.7720000000000002</v>
      </c>
      <c r="F216" s="24"/>
      <c r="G216" s="8">
        <f t="shared" si="16"/>
        <v>0.25618058853897779</v>
      </c>
      <c r="H216" s="7">
        <f t="shared" si="17"/>
        <v>8.0281805885389783</v>
      </c>
    </row>
    <row r="217" spans="1:8" x14ac:dyDescent="0.25">
      <c r="A217" s="4" t="s">
        <v>22</v>
      </c>
      <c r="B217" s="28">
        <v>2036</v>
      </c>
      <c r="C217" s="50">
        <f>+'NYMEX + Fundy'!F217</f>
        <v>8.0024602728924048</v>
      </c>
      <c r="D217" s="107">
        <f>+'FGT Z3 Transco Z4 Differentials'!F217</f>
        <v>-0.10941415786743125</v>
      </c>
      <c r="E217" s="51">
        <f t="shared" si="15"/>
        <v>7.8929999999999998</v>
      </c>
      <c r="F217" s="24"/>
      <c r="G217" s="8">
        <f t="shared" si="16"/>
        <v>0.26011605575632424</v>
      </c>
      <c r="H217" s="7">
        <f t="shared" si="17"/>
        <v>8.1531160557563247</v>
      </c>
    </row>
    <row r="218" spans="1:8" x14ac:dyDescent="0.25">
      <c r="A218" s="4" t="s">
        <v>23</v>
      </c>
      <c r="B218" s="28">
        <v>2036</v>
      </c>
      <c r="C218" s="50">
        <f>+'NYMEX + Fundy'!F218</f>
        <v>8.3678170231780928</v>
      </c>
      <c r="D218" s="107">
        <f>+'FGT Z3 Transco Z4 Differentials'!F218</f>
        <v>-7.0419845581054297E-2</v>
      </c>
      <c r="E218" s="51">
        <f t="shared" si="15"/>
        <v>8.2970000000000006</v>
      </c>
      <c r="F218" s="24"/>
      <c r="G218" s="8">
        <f t="shared" si="16"/>
        <v>0.27325596282911724</v>
      </c>
      <c r="H218" s="7">
        <f t="shared" si="17"/>
        <v>8.5702559628291173</v>
      </c>
    </row>
    <row r="219" spans="1:8" x14ac:dyDescent="0.25">
      <c r="A219" s="4" t="s">
        <v>24</v>
      </c>
      <c r="B219" s="28">
        <v>2037</v>
      </c>
      <c r="C219" s="50">
        <f>+'NYMEX + Fundy'!F219</f>
        <v>8.5257697841423727</v>
      </c>
      <c r="D219" s="107">
        <f>+'FGT Z3 Transco Z4 Differentials'!F219</f>
        <v>-5.889230728149375E-2</v>
      </c>
      <c r="E219" s="51">
        <f t="shared" si="15"/>
        <v>8.4670000000000005</v>
      </c>
      <c r="F219" s="24"/>
      <c r="G219" s="8">
        <f t="shared" si="16"/>
        <v>0.27878513164687663</v>
      </c>
      <c r="H219" s="7">
        <f t="shared" si="17"/>
        <v>8.745785131646878</v>
      </c>
    </row>
    <row r="220" spans="1:8" x14ac:dyDescent="0.25">
      <c r="A220" s="4" t="s">
        <v>13</v>
      </c>
      <c r="B220" s="28">
        <v>2037</v>
      </c>
      <c r="C220" s="50">
        <f>+'NYMEX + Fundy'!F220</f>
        <v>8.5794081162886648</v>
      </c>
      <c r="D220" s="107">
        <f>+'FGT Z3 Transco Z4 Differentials'!F220</f>
        <v>-6.8699188232422159E-2</v>
      </c>
      <c r="E220" s="51">
        <f t="shared" si="15"/>
        <v>8.5109999999999992</v>
      </c>
      <c r="F220" s="24"/>
      <c r="G220" s="8">
        <f t="shared" si="16"/>
        <v>0.28021621063500257</v>
      </c>
      <c r="H220" s="7">
        <f t="shared" si="17"/>
        <v>8.7912162106350014</v>
      </c>
    </row>
    <row r="221" spans="1:8" x14ac:dyDescent="0.25">
      <c r="A221" s="4" t="s">
        <v>14</v>
      </c>
      <c r="B221" s="28">
        <v>2037</v>
      </c>
      <c r="C221" s="50">
        <f>+'NYMEX + Fundy'!F221</f>
        <v>8.4525082120264727</v>
      </c>
      <c r="D221" s="107">
        <f>+'FGT Z3 Transco Z4 Differentials'!F221</f>
        <v>-0.11394411087036094</v>
      </c>
      <c r="E221" s="51">
        <f t="shared" si="15"/>
        <v>8.3390000000000004</v>
      </c>
      <c r="F221" s="24"/>
      <c r="G221" s="8">
        <f t="shared" si="16"/>
        <v>0.2746219927723284</v>
      </c>
      <c r="H221" s="7">
        <f t="shared" si="17"/>
        <v>8.6136219927723285</v>
      </c>
    </row>
    <row r="222" spans="1:8" x14ac:dyDescent="0.25">
      <c r="A222" s="4" t="s">
        <v>15</v>
      </c>
      <c r="B222" s="28">
        <v>2037</v>
      </c>
      <c r="C222" s="50">
        <f>+'NYMEX + Fundy'!F222</f>
        <v>8.2085137956443255</v>
      </c>
      <c r="D222" s="107">
        <f>+'FGT Z3 Transco Z4 Differentials'!F222</f>
        <v>-0.14214952468872077</v>
      </c>
      <c r="E222" s="51">
        <f t="shared" si="15"/>
        <v>8.0660000000000007</v>
      </c>
      <c r="F222" s="24"/>
      <c r="G222" s="8">
        <f t="shared" si="16"/>
        <v>0.2657427981414559</v>
      </c>
      <c r="H222" s="7">
        <f t="shared" si="17"/>
        <v>8.3317427981414571</v>
      </c>
    </row>
    <row r="223" spans="1:8" x14ac:dyDescent="0.25">
      <c r="A223" s="4" t="s">
        <v>16</v>
      </c>
      <c r="B223" s="28">
        <v>2037</v>
      </c>
      <c r="C223" s="50">
        <f>+'NYMEX + Fundy'!F223</f>
        <v>8.2593108476116441</v>
      </c>
      <c r="D223" s="107">
        <f>+'FGT Z3 Transco Z4 Differentials'!F223</f>
        <v>-0.13772924423217781</v>
      </c>
      <c r="E223" s="51">
        <f t="shared" si="15"/>
        <v>8.1219999999999999</v>
      </c>
      <c r="F223" s="24"/>
      <c r="G223" s="8">
        <f t="shared" si="16"/>
        <v>0.26756417139907074</v>
      </c>
      <c r="H223" s="7">
        <f t="shared" si="17"/>
        <v>8.389564171399071</v>
      </c>
    </row>
    <row r="224" spans="1:8" x14ac:dyDescent="0.25">
      <c r="A224" s="4" t="s">
        <v>17</v>
      </c>
      <c r="B224" s="28">
        <v>2037</v>
      </c>
      <c r="C224" s="50">
        <f>+'NYMEX + Fundy'!F224</f>
        <v>8.341725964346983</v>
      </c>
      <c r="D224" s="107">
        <f>+'FGT Z3 Transco Z4 Differentials'!F224</f>
        <v>-7.8353004455566477E-2</v>
      </c>
      <c r="E224" s="51">
        <f t="shared" si="15"/>
        <v>8.2629999999999999</v>
      </c>
      <c r="F224" s="24"/>
      <c r="G224" s="8">
        <f t="shared" si="16"/>
        <v>0.27215012906556529</v>
      </c>
      <c r="H224" s="7">
        <f t="shared" si="17"/>
        <v>8.5351501290655651</v>
      </c>
    </row>
    <row r="225" spans="1:8" x14ac:dyDescent="0.25">
      <c r="A225" s="4" t="s">
        <v>18</v>
      </c>
      <c r="B225" s="28">
        <v>2037</v>
      </c>
      <c r="C225" s="50">
        <f>+'NYMEX + Fundy'!F225</f>
        <v>8.6993051575671263</v>
      </c>
      <c r="D225" s="107">
        <f>+'FGT Z3 Transco Z4 Differentials'!F225</f>
        <v>-3.8054294586181925E-2</v>
      </c>
      <c r="E225" s="51">
        <f t="shared" si="15"/>
        <v>8.6609999999999996</v>
      </c>
      <c r="F225" s="24"/>
      <c r="G225" s="8">
        <f t="shared" si="16"/>
        <v>0.28509488900361385</v>
      </c>
      <c r="H225" s="7">
        <f t="shared" si="17"/>
        <v>8.9460948890036143</v>
      </c>
    </row>
    <row r="226" spans="1:8" x14ac:dyDescent="0.25">
      <c r="A226" s="4" t="s">
        <v>19</v>
      </c>
      <c r="B226" s="28">
        <v>2037</v>
      </c>
      <c r="C226" s="50">
        <f>+'NYMEX + Fundy'!F226</f>
        <v>8.757020650652164</v>
      </c>
      <c r="D226" s="107">
        <f>+'FGT Z3 Transco Z4 Differentials'!F226</f>
        <v>-2.9768524169921484E-2</v>
      </c>
      <c r="E226" s="51">
        <f t="shared" si="15"/>
        <v>8.7270000000000003</v>
      </c>
      <c r="F226" s="24"/>
      <c r="G226" s="8">
        <f t="shared" si="16"/>
        <v>0.28724150748580285</v>
      </c>
      <c r="H226" s="7">
        <f t="shared" si="17"/>
        <v>9.0142415074858029</v>
      </c>
    </row>
    <row r="227" spans="1:8" x14ac:dyDescent="0.25">
      <c r="A227" s="4" t="s">
        <v>20</v>
      </c>
      <c r="B227" s="28">
        <v>2037</v>
      </c>
      <c r="C227" s="50">
        <f>+'NYMEX + Fundy'!F227</f>
        <v>8.6362849265736692</v>
      </c>
      <c r="D227" s="107">
        <f>+'FGT Z3 Transco Z4 Differentials'!F227</f>
        <v>-7.301433563232429E-2</v>
      </c>
      <c r="E227" s="51">
        <f t="shared" si="15"/>
        <v>8.5630000000000006</v>
      </c>
      <c r="F227" s="24"/>
      <c r="G227" s="8">
        <f t="shared" si="16"/>
        <v>0.28190748580278785</v>
      </c>
      <c r="H227" s="7">
        <f t="shared" si="17"/>
        <v>8.8449074858027892</v>
      </c>
    </row>
    <row r="228" spans="1:8" x14ac:dyDescent="0.25">
      <c r="A228" s="4" t="s">
        <v>21</v>
      </c>
      <c r="B228" s="28">
        <v>2037</v>
      </c>
      <c r="C228" s="50">
        <f>+'NYMEX + Fundy'!F228</f>
        <v>8.5424050436412635</v>
      </c>
      <c r="D228" s="107">
        <f>+'FGT Z3 Transco Z4 Differentials'!F228</f>
        <v>-0.13625724792480476</v>
      </c>
      <c r="E228" s="51">
        <f t="shared" si="15"/>
        <v>8.4060000000000006</v>
      </c>
      <c r="F228" s="24"/>
      <c r="G228" s="8">
        <f t="shared" si="16"/>
        <v>0.27680113577697474</v>
      </c>
      <c r="H228" s="7">
        <f t="shared" si="17"/>
        <v>8.682801135776975</v>
      </c>
    </row>
    <row r="229" spans="1:8" x14ac:dyDescent="0.25">
      <c r="A229" s="4" t="s">
        <v>22</v>
      </c>
      <c r="B229" s="28">
        <v>2037</v>
      </c>
      <c r="C229" s="50">
        <f>+'NYMEX + Fundy'!F229</f>
        <v>8.6502269901503581</v>
      </c>
      <c r="D229" s="107">
        <f>+'FGT Z3 Transco Z4 Differentials'!F229</f>
        <v>-0.12115770339965781</v>
      </c>
      <c r="E229" s="51">
        <f t="shared" si="15"/>
        <v>8.5289999999999999</v>
      </c>
      <c r="F229" s="24"/>
      <c r="G229" s="8">
        <f t="shared" si="16"/>
        <v>0.28080165203923596</v>
      </c>
      <c r="H229" s="7">
        <f t="shared" si="17"/>
        <v>8.8098016520392353</v>
      </c>
    </row>
    <row r="230" spans="1:8" x14ac:dyDescent="0.25">
      <c r="A230" s="4" t="s">
        <v>23</v>
      </c>
      <c r="B230" s="28">
        <v>2037</v>
      </c>
      <c r="C230" s="50">
        <f>+'NYMEX + Fundy'!F230</f>
        <v>9.0111512268154943</v>
      </c>
      <c r="D230" s="107">
        <f>+'FGT Z3 Transco Z4 Differentials'!F230</f>
        <v>-7.1188507080077734E-2</v>
      </c>
      <c r="E230" s="51">
        <f t="shared" si="15"/>
        <v>8.94</v>
      </c>
      <c r="F230" s="24"/>
      <c r="G230" s="8">
        <f t="shared" si="16"/>
        <v>0.29416923076923074</v>
      </c>
      <c r="H230" s="7">
        <f t="shared" si="17"/>
        <v>9.2341692307692309</v>
      </c>
    </row>
    <row r="231" spans="1:8" x14ac:dyDescent="0.25">
      <c r="A231" s="4" t="s">
        <v>24</v>
      </c>
      <c r="B231" s="28">
        <v>2038</v>
      </c>
      <c r="C231" s="50">
        <f>+'NYMEX + Fundy'!F231</f>
        <v>9.1745012519991551</v>
      </c>
      <c r="D231" s="107">
        <f>+'FGT Z3 Transco Z4 Differentials'!F231</f>
        <v>-6.2954006195067969E-2</v>
      </c>
      <c r="E231" s="51">
        <f t="shared" si="15"/>
        <v>9.1120000000000001</v>
      </c>
      <c r="F231" s="24"/>
      <c r="G231" s="8">
        <f t="shared" si="16"/>
        <v>0.29976344863190502</v>
      </c>
      <c r="H231" s="7">
        <f t="shared" si="17"/>
        <v>9.4117634486319055</v>
      </c>
    </row>
    <row r="232" spans="1:8" x14ac:dyDescent="0.25">
      <c r="A232" s="4" t="s">
        <v>13</v>
      </c>
      <c r="B232" s="28">
        <v>2038</v>
      </c>
      <c r="C232" s="50">
        <f>+'NYMEX + Fundy'!F232</f>
        <v>9.2306925827292741</v>
      </c>
      <c r="D232" s="107">
        <f>+'FGT Z3 Transco Z4 Differentials'!F232</f>
        <v>-7.5406856536865519E-2</v>
      </c>
      <c r="E232" s="51">
        <f t="shared" si="15"/>
        <v>9.1549999999999994</v>
      </c>
      <c r="F232" s="24"/>
      <c r="G232" s="8">
        <f t="shared" si="16"/>
        <v>0.30116200309757352</v>
      </c>
      <c r="H232" s="7">
        <f t="shared" si="17"/>
        <v>9.4561620030975728</v>
      </c>
    </row>
    <row r="233" spans="1:8" x14ac:dyDescent="0.25">
      <c r="A233" s="4" t="s">
        <v>14</v>
      </c>
      <c r="B233" s="28">
        <v>2038</v>
      </c>
      <c r="C233" s="50">
        <f>+'NYMEX + Fundy'!F233</f>
        <v>9.0895715491807039</v>
      </c>
      <c r="D233" s="107">
        <f>+'FGT Z3 Transco Z4 Differentials'!F233</f>
        <v>-0.12240272521972617</v>
      </c>
      <c r="E233" s="51">
        <f t="shared" si="15"/>
        <v>8.9670000000000005</v>
      </c>
      <c r="F233" s="24"/>
      <c r="G233" s="8">
        <f t="shared" si="16"/>
        <v>0.29504739287558079</v>
      </c>
      <c r="H233" s="7">
        <f t="shared" si="17"/>
        <v>9.2620473928755818</v>
      </c>
    </row>
    <row r="234" spans="1:8" x14ac:dyDescent="0.25">
      <c r="A234" s="4" t="s">
        <v>15</v>
      </c>
      <c r="B234" s="28">
        <v>2038</v>
      </c>
      <c r="C234" s="50">
        <f>+'NYMEX + Fundy'!F234</f>
        <v>8.7789957771913691</v>
      </c>
      <c r="D234" s="107">
        <f>+'FGT Z3 Transco Z4 Differentials'!F234</f>
        <v>-0.14229734420776374</v>
      </c>
      <c r="E234" s="51">
        <f t="shared" si="15"/>
        <v>8.6370000000000005</v>
      </c>
      <c r="F234" s="24"/>
      <c r="G234" s="8">
        <f t="shared" si="16"/>
        <v>0.28431430046463607</v>
      </c>
      <c r="H234" s="7">
        <f t="shared" si="17"/>
        <v>8.9213143004646369</v>
      </c>
    </row>
    <row r="235" spans="1:8" x14ac:dyDescent="0.25">
      <c r="A235" s="4" t="s">
        <v>16</v>
      </c>
      <c r="B235" s="28">
        <v>2038</v>
      </c>
      <c r="C235" s="50">
        <f>+'NYMEX + Fundy'!F235</f>
        <v>8.832899127995919</v>
      </c>
      <c r="D235" s="107">
        <f>+'FGT Z3 Transco Z4 Differentials'!F235</f>
        <v>-0.14098127365112312</v>
      </c>
      <c r="E235" s="51">
        <f t="shared" si="15"/>
        <v>8.6920000000000002</v>
      </c>
      <c r="F235" s="24"/>
      <c r="G235" s="8">
        <f t="shared" si="16"/>
        <v>0.28610314919979352</v>
      </c>
      <c r="H235" s="7">
        <f t="shared" si="17"/>
        <v>8.9781031491997929</v>
      </c>
    </row>
    <row r="236" spans="1:8" x14ac:dyDescent="0.25">
      <c r="A236" s="4" t="s">
        <v>17</v>
      </c>
      <c r="B236" s="28">
        <v>2038</v>
      </c>
      <c r="C236" s="50">
        <f>+'NYMEX + Fundy'!F236</f>
        <v>8.8971515973009989</v>
      </c>
      <c r="D236" s="107">
        <f>+'FGT Z3 Transco Z4 Differentials'!F236</f>
        <v>-8.2954959869384837E-2</v>
      </c>
      <c r="E236" s="51">
        <f t="shared" si="15"/>
        <v>8.8140000000000001</v>
      </c>
      <c r="F236" s="24"/>
      <c r="G236" s="8">
        <f t="shared" si="16"/>
        <v>0.29007114093959735</v>
      </c>
      <c r="H236" s="7">
        <f t="shared" si="17"/>
        <v>9.1040711409395971</v>
      </c>
    </row>
    <row r="237" spans="1:8" x14ac:dyDescent="0.25">
      <c r="A237" s="4" t="s">
        <v>18</v>
      </c>
      <c r="B237" s="28">
        <v>2038</v>
      </c>
      <c r="C237" s="50">
        <f>+'NYMEX + Fundy'!F237</f>
        <v>9.1491388404986687</v>
      </c>
      <c r="D237" s="107">
        <f>+'FGT Z3 Transco Z4 Differentials'!F237</f>
        <v>-4.2326278686523722E-2</v>
      </c>
      <c r="E237" s="51">
        <f t="shared" si="15"/>
        <v>9.1069999999999993</v>
      </c>
      <c r="F237" s="24"/>
      <c r="G237" s="8">
        <f t="shared" si="16"/>
        <v>0.29960082601961796</v>
      </c>
      <c r="H237" s="7">
        <f t="shared" si="17"/>
        <v>9.4066008260196181</v>
      </c>
    </row>
    <row r="238" spans="1:8" x14ac:dyDescent="0.25">
      <c r="A238" s="4" t="s">
        <v>19</v>
      </c>
      <c r="B238" s="28">
        <v>2038</v>
      </c>
      <c r="C238" s="50">
        <f>+'NYMEX + Fundy'!F238</f>
        <v>9.2140956267575813</v>
      </c>
      <c r="D238" s="107">
        <f>+'FGT Z3 Transco Z4 Differentials'!F238</f>
        <v>-3.7242469787597265E-2</v>
      </c>
      <c r="E238" s="51">
        <f t="shared" si="15"/>
        <v>9.1769999999999996</v>
      </c>
      <c r="F238" s="24"/>
      <c r="G238" s="8">
        <f t="shared" si="16"/>
        <v>0.30187754259163652</v>
      </c>
      <c r="H238" s="7">
        <f t="shared" si="17"/>
        <v>9.4788775425916363</v>
      </c>
    </row>
    <row r="239" spans="1:8" x14ac:dyDescent="0.25">
      <c r="A239" s="4" t="s">
        <v>20</v>
      </c>
      <c r="B239" s="28">
        <v>2038</v>
      </c>
      <c r="C239" s="50">
        <f>+'NYMEX + Fundy'!F239</f>
        <v>9.0068206081518412</v>
      </c>
      <c r="D239" s="107">
        <f>+'FGT Z3 Transco Z4 Differentials'!F239</f>
        <v>-7.4855403900146555E-2</v>
      </c>
      <c r="E239" s="51">
        <f t="shared" si="15"/>
        <v>8.9320000000000004</v>
      </c>
      <c r="F239" s="24"/>
      <c r="G239" s="8">
        <f t="shared" si="16"/>
        <v>0.29390903458957152</v>
      </c>
      <c r="H239" s="7">
        <f t="shared" si="17"/>
        <v>9.2259090345895718</v>
      </c>
    </row>
    <row r="240" spans="1:8" x14ac:dyDescent="0.25">
      <c r="A240" s="4" t="s">
        <v>21</v>
      </c>
      <c r="B240" s="28">
        <v>2038</v>
      </c>
      <c r="C240" s="50">
        <f>+'NYMEX + Fundy'!F240</f>
        <v>8.9159301155273045</v>
      </c>
      <c r="D240" s="107">
        <f>+'FGT Z3 Transco Z4 Differentials'!F240</f>
        <v>-0.13871200561523445</v>
      </c>
      <c r="E240" s="51">
        <f t="shared" si="15"/>
        <v>8.7769999999999992</v>
      </c>
      <c r="F240" s="24"/>
      <c r="G240" s="8">
        <f t="shared" si="16"/>
        <v>0.28886773360867318</v>
      </c>
      <c r="H240" s="7">
        <f t="shared" si="17"/>
        <v>9.0658677336086733</v>
      </c>
    </row>
    <row r="241" spans="1:8" x14ac:dyDescent="0.25">
      <c r="A241" s="4" t="s">
        <v>22</v>
      </c>
      <c r="B241" s="28">
        <v>2038</v>
      </c>
      <c r="C241" s="50">
        <f>+'NYMEX + Fundy'!F241</f>
        <v>9.0635006200288473</v>
      </c>
      <c r="D241" s="107">
        <f>+'FGT Z3 Transco Z4 Differentials'!F241</f>
        <v>-0.11850982666015586</v>
      </c>
      <c r="E241" s="51">
        <f t="shared" si="15"/>
        <v>8.9450000000000003</v>
      </c>
      <c r="F241" s="24"/>
      <c r="G241" s="8">
        <f t="shared" si="16"/>
        <v>0.29433185338151779</v>
      </c>
      <c r="H241" s="7">
        <f t="shared" si="17"/>
        <v>9.2393318533815183</v>
      </c>
    </row>
    <row r="242" spans="1:8" x14ac:dyDescent="0.25">
      <c r="A242" s="4" t="s">
        <v>23</v>
      </c>
      <c r="B242" s="28">
        <v>2038</v>
      </c>
      <c r="C242" s="50">
        <f>+'NYMEX + Fundy'!F242</f>
        <v>9.3883223576012433</v>
      </c>
      <c r="D242" s="107">
        <f>+'FGT Z3 Transco Z4 Differentials'!F242</f>
        <v>-7.2300491333007422E-2</v>
      </c>
      <c r="E242" s="51">
        <f t="shared" si="15"/>
        <v>9.3160000000000007</v>
      </c>
      <c r="F242" s="24"/>
      <c r="G242" s="8">
        <f t="shared" si="16"/>
        <v>0.30639845121321635</v>
      </c>
      <c r="H242" s="7">
        <f t="shared" si="17"/>
        <v>9.6223984512132166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Differentials'!F243</f>
        <v>-6.2953529357909765E-2</v>
      </c>
      <c r="E243" s="51">
        <f t="shared" ref="E243:E306" si="18">ROUND(C243+D243,3)</f>
        <v>9.3420000000000005</v>
      </c>
      <c r="F243" s="24"/>
      <c r="G243" s="8">
        <f t="shared" ref="G243:G306" si="19">(E243/$L$6)*$L$5+($L$7*$L$8^(B243-$L$4))</f>
        <v>0.30724408879710896</v>
      </c>
      <c r="H243" s="7">
        <f t="shared" ref="H243:H306" si="20">+E243+G243</f>
        <v>9.6492440887971096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Differentials'!F244</f>
        <v>-7.2956867218017862E-2</v>
      </c>
      <c r="E244" s="51">
        <f t="shared" si="18"/>
        <v>9.39</v>
      </c>
      <c r="F244" s="24"/>
      <c r="G244" s="8">
        <f t="shared" si="19"/>
        <v>0.30880526587506457</v>
      </c>
      <c r="H244" s="7">
        <f t="shared" si="20"/>
        <v>9.6988052658750643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Differentials'!F245</f>
        <v>-0.12180810928344687</v>
      </c>
      <c r="E245" s="51">
        <f t="shared" si="18"/>
        <v>9.1150000000000002</v>
      </c>
      <c r="F245" s="24"/>
      <c r="G245" s="8">
        <f t="shared" si="19"/>
        <v>0.29986102219927729</v>
      </c>
      <c r="H245" s="7">
        <f t="shared" si="20"/>
        <v>9.4148610221992772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Differentials'!F246</f>
        <v>-0.15246303558349616</v>
      </c>
      <c r="E246" s="51">
        <f t="shared" si="18"/>
        <v>8.4920000000000009</v>
      </c>
      <c r="F246" s="24"/>
      <c r="G246" s="8">
        <f t="shared" si="19"/>
        <v>0.27959824470831185</v>
      </c>
      <c r="H246" s="7">
        <f t="shared" si="20"/>
        <v>8.7715982447083132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Differentials'!F247</f>
        <v>-0.1494618225097657</v>
      </c>
      <c r="E247" s="51">
        <f t="shared" si="18"/>
        <v>8.5440000000000005</v>
      </c>
      <c r="F247" s="24"/>
      <c r="G247" s="8">
        <f t="shared" si="19"/>
        <v>0.28128951987609707</v>
      </c>
      <c r="H247" s="7">
        <f t="shared" si="20"/>
        <v>8.8252895198760974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Differentials'!F248</f>
        <v>-9.1539459228515696E-2</v>
      </c>
      <c r="E248" s="51">
        <f t="shared" si="18"/>
        <v>8.6579999999999995</v>
      </c>
      <c r="F248" s="24"/>
      <c r="G248" s="8">
        <f t="shared" si="19"/>
        <v>0.28499731543624163</v>
      </c>
      <c r="H248" s="7">
        <f t="shared" si="20"/>
        <v>8.9429973154362408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Differentials'!F249</f>
        <v>-5.7225532531738565E-2</v>
      </c>
      <c r="E249" s="51">
        <f t="shared" si="18"/>
        <v>8.7810000000000006</v>
      </c>
      <c r="F249" s="24"/>
      <c r="G249" s="8">
        <f t="shared" si="19"/>
        <v>0.2889978316985029</v>
      </c>
      <c r="H249" s="7">
        <f t="shared" si="20"/>
        <v>9.0699978316985028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Differentials'!F250</f>
        <v>-4.5352039337157812E-2</v>
      </c>
      <c r="E250" s="51">
        <f t="shared" si="18"/>
        <v>9.5579999999999998</v>
      </c>
      <c r="F250" s="24"/>
      <c r="G250" s="8">
        <f t="shared" si="19"/>
        <v>0.31426938564790913</v>
      </c>
      <c r="H250" s="7">
        <f t="shared" si="20"/>
        <v>9.8722693856479093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Differentials'!F251</f>
        <v>-8.0287532806396555E-2</v>
      </c>
      <c r="E251" s="51">
        <f t="shared" si="18"/>
        <v>9.4809999999999999</v>
      </c>
      <c r="F251" s="24"/>
      <c r="G251" s="8">
        <f t="shared" si="19"/>
        <v>0.31176499741868874</v>
      </c>
      <c r="H251" s="7">
        <f t="shared" si="20"/>
        <v>9.7927649974186881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Differentials'!F252</f>
        <v>-0.1412993240356446</v>
      </c>
      <c r="E252" s="51">
        <f t="shared" si="18"/>
        <v>9.0649999999999995</v>
      </c>
      <c r="F252" s="24"/>
      <c r="G252" s="8">
        <f t="shared" si="19"/>
        <v>0.29823479607640679</v>
      </c>
      <c r="H252" s="7">
        <f t="shared" si="20"/>
        <v>9.3632347960764069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Differentials'!F253</f>
        <v>-0.12106758117675742</v>
      </c>
      <c r="E253" s="51">
        <f t="shared" si="18"/>
        <v>9.1890000000000001</v>
      </c>
      <c r="F253" s="24"/>
      <c r="G253" s="8">
        <f t="shared" si="19"/>
        <v>0.30226783686112546</v>
      </c>
      <c r="H253" s="7">
        <f t="shared" si="20"/>
        <v>9.491267836861125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Differentials'!F254</f>
        <v>-8.5047302246093359E-2</v>
      </c>
      <c r="E254" s="51">
        <f t="shared" si="18"/>
        <v>9.5109999999999992</v>
      </c>
      <c r="F254" s="24"/>
      <c r="G254" s="8">
        <f t="shared" si="19"/>
        <v>0.31274073309241091</v>
      </c>
      <c r="H254" s="7">
        <f t="shared" si="20"/>
        <v>9.8237407330924107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Differentials'!F255</f>
        <v>-6.7173538208007422E-2</v>
      </c>
      <c r="E255" s="51">
        <f t="shared" si="18"/>
        <v>9.7550000000000008</v>
      </c>
      <c r="F255" s="24"/>
      <c r="G255" s="8">
        <f t="shared" si="19"/>
        <v>0.32067671657201863</v>
      </c>
      <c r="H255" s="7">
        <f t="shared" si="20"/>
        <v>10.075676716572019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Differentials'!F256</f>
        <v>-0.10757953643798857</v>
      </c>
      <c r="E256" s="51">
        <f t="shared" si="18"/>
        <v>9.766</v>
      </c>
      <c r="F256" s="24"/>
      <c r="G256" s="8">
        <f t="shared" si="19"/>
        <v>0.32103448631905007</v>
      </c>
      <c r="H256" s="7">
        <f t="shared" si="20"/>
        <v>10.08703448631905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Differentials'!F257</f>
        <v>-0.12402826309204062</v>
      </c>
      <c r="E257" s="51">
        <f t="shared" si="18"/>
        <v>9.59</v>
      </c>
      <c r="F257" s="24"/>
      <c r="G257" s="8">
        <f t="shared" si="19"/>
        <v>0.31531017036654624</v>
      </c>
      <c r="H257" s="7">
        <f t="shared" si="20"/>
        <v>9.9053101703665458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Differentials'!F258</f>
        <v>-0.15169342041015632</v>
      </c>
      <c r="E258" s="51">
        <f t="shared" si="18"/>
        <v>9.24</v>
      </c>
      <c r="F258" s="24"/>
      <c r="G258" s="8">
        <f t="shared" si="19"/>
        <v>0.30392658750645329</v>
      </c>
      <c r="H258" s="7">
        <f t="shared" si="20"/>
        <v>9.5439265875064532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Differentials'!F259</f>
        <v>-0.15206296920776374</v>
      </c>
      <c r="E259" s="51">
        <f t="shared" si="18"/>
        <v>9.2940000000000005</v>
      </c>
      <c r="F259" s="24"/>
      <c r="G259" s="8">
        <f t="shared" si="19"/>
        <v>0.30568291171915335</v>
      </c>
      <c r="H259" s="7">
        <f t="shared" si="20"/>
        <v>9.5996829117191531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Differentials'!F260</f>
        <v>-9.8440246582031321E-2</v>
      </c>
      <c r="E260" s="51">
        <f t="shared" si="18"/>
        <v>9.4280000000000008</v>
      </c>
      <c r="F260" s="24"/>
      <c r="G260" s="8">
        <f t="shared" si="19"/>
        <v>0.31004119772844607</v>
      </c>
      <c r="H260" s="7">
        <f t="shared" si="20"/>
        <v>9.738041197728446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Differentials'!F261</f>
        <v>-5.4585285186767862E-2</v>
      </c>
      <c r="E261" s="51">
        <f t="shared" si="18"/>
        <v>9.8209999999999997</v>
      </c>
      <c r="F261" s="24"/>
      <c r="G261" s="8">
        <f t="shared" si="19"/>
        <v>0.32282333505420752</v>
      </c>
      <c r="H261" s="7">
        <f t="shared" si="20"/>
        <v>10.143823335054208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Differentials'!F262</f>
        <v>-3.8626251220702734E-2</v>
      </c>
      <c r="E262" s="51">
        <f t="shared" si="18"/>
        <v>9.8970000000000002</v>
      </c>
      <c r="F262" s="24"/>
      <c r="G262" s="8">
        <f t="shared" si="19"/>
        <v>0.32529519876097057</v>
      </c>
      <c r="H262" s="7">
        <f t="shared" si="20"/>
        <v>10.222295198760971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Differentials'!F263</f>
        <v>-8.3157615661621165E-2</v>
      </c>
      <c r="E263" s="51">
        <f t="shared" si="18"/>
        <v>9.8320000000000007</v>
      </c>
      <c r="F263" s="24"/>
      <c r="G263" s="8">
        <f t="shared" si="19"/>
        <v>0.32318110480123907</v>
      </c>
      <c r="H263" s="7">
        <f t="shared" si="20"/>
        <v>10.15518110480124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Differentials'!F264</f>
        <v>-0.15166624069213874</v>
      </c>
      <c r="E264" s="51">
        <f t="shared" si="18"/>
        <v>9.5419999999999998</v>
      </c>
      <c r="F264" s="24"/>
      <c r="G264" s="8">
        <f t="shared" si="19"/>
        <v>0.31374899328859063</v>
      </c>
      <c r="H264" s="7">
        <f t="shared" si="20"/>
        <v>9.8557489932885911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Differentials'!F265</f>
        <v>-0.13094526290893516</v>
      </c>
      <c r="E265" s="51">
        <f t="shared" si="18"/>
        <v>9.6660000000000004</v>
      </c>
      <c r="F265" s="24"/>
      <c r="G265" s="8">
        <f t="shared" si="19"/>
        <v>0.31778203407330929</v>
      </c>
      <c r="H265" s="7">
        <f t="shared" si="20"/>
        <v>9.9837820340733092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Differentials'!F266</f>
        <v>-7.241016387939414E-2</v>
      </c>
      <c r="E266" s="51">
        <f t="shared" si="18"/>
        <v>10.058999999999999</v>
      </c>
      <c r="F266" s="24"/>
      <c r="G266" s="8">
        <f t="shared" si="19"/>
        <v>0.33056417139907074</v>
      </c>
      <c r="H266" s="7">
        <f t="shared" si="20"/>
        <v>10.389564171399069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Differentials'!F267</f>
        <v>-6.2958297729491797E-2</v>
      </c>
      <c r="E267" s="51">
        <f t="shared" si="18"/>
        <v>10.24</v>
      </c>
      <c r="F267" s="24"/>
      <c r="G267" s="8">
        <f t="shared" si="19"/>
        <v>0.33645110996386163</v>
      </c>
      <c r="H267" s="7">
        <f t="shared" si="20"/>
        <v>10.576451109963863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Differentials'!F268</f>
        <v>-9.1916866302490519E-2</v>
      </c>
      <c r="E268" s="51">
        <f t="shared" si="18"/>
        <v>10.25</v>
      </c>
      <c r="F268" s="24"/>
      <c r="G268" s="8">
        <f t="shared" si="19"/>
        <v>0.33677635518843568</v>
      </c>
      <c r="H268" s="7">
        <f t="shared" si="20"/>
        <v>10.586776355188436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Differentials'!F269</f>
        <v>-0.12526994705200156</v>
      </c>
      <c r="E269" s="51">
        <f t="shared" si="18"/>
        <v>9.9969999999999999</v>
      </c>
      <c r="F269" s="24"/>
      <c r="G269" s="8">
        <f t="shared" si="19"/>
        <v>0.32854765100671141</v>
      </c>
      <c r="H269" s="7">
        <f t="shared" si="20"/>
        <v>10.325547651006712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Differentials'!F270</f>
        <v>-0.15343626022338874</v>
      </c>
      <c r="E270" s="51">
        <f t="shared" si="18"/>
        <v>9.5990000000000002</v>
      </c>
      <c r="F270" s="24"/>
      <c r="G270" s="8">
        <f t="shared" si="19"/>
        <v>0.31560289106866291</v>
      </c>
      <c r="H270" s="7">
        <f t="shared" si="20"/>
        <v>9.9146028910686628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Differentials'!F271</f>
        <v>-0.15383632659912116</v>
      </c>
      <c r="E271" s="51">
        <f t="shared" si="18"/>
        <v>9.6590000000000007</v>
      </c>
      <c r="F271" s="24"/>
      <c r="G271" s="8">
        <f t="shared" si="19"/>
        <v>0.31755436241610741</v>
      </c>
      <c r="H271" s="7">
        <f t="shared" si="20"/>
        <v>9.9765543624161079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Differentials'!F272</f>
        <v>-9.0206699371337962E-2</v>
      </c>
      <c r="E272" s="51">
        <f t="shared" si="18"/>
        <v>9.827</v>
      </c>
      <c r="F272" s="24"/>
      <c r="G272" s="8">
        <f t="shared" si="19"/>
        <v>0.32301848218895202</v>
      </c>
      <c r="H272" s="7">
        <f t="shared" si="20"/>
        <v>10.150018482188951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Differentials'!F273</f>
        <v>-4.0229625701904581E-2</v>
      </c>
      <c r="E273" s="51">
        <f t="shared" si="18"/>
        <v>10.313000000000001</v>
      </c>
      <c r="F273" s="24"/>
      <c r="G273" s="8">
        <f t="shared" si="19"/>
        <v>0.33882540010325252</v>
      </c>
      <c r="H273" s="7">
        <f t="shared" si="20"/>
        <v>10.651825400103252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Differentials'!F274</f>
        <v>-2.6774940490722265E-2</v>
      </c>
      <c r="E274" s="51">
        <f t="shared" si="18"/>
        <v>10.388</v>
      </c>
      <c r="F274" s="24"/>
      <c r="G274" s="8">
        <f t="shared" si="19"/>
        <v>0.34126473928755807</v>
      </c>
      <c r="H274" s="7">
        <f t="shared" si="20"/>
        <v>10.729264739287558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Differentials'!F275</f>
        <v>-8.0527381896972727E-2</v>
      </c>
      <c r="E275" s="51">
        <f t="shared" si="18"/>
        <v>10.337</v>
      </c>
      <c r="F275" s="24"/>
      <c r="G275" s="8">
        <f t="shared" si="19"/>
        <v>0.33960598864223024</v>
      </c>
      <c r="H275" s="7">
        <f t="shared" si="20"/>
        <v>10.67660598864223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Differentials'!F276</f>
        <v>-0.15529735565185554</v>
      </c>
      <c r="E276" s="51">
        <f t="shared" si="18"/>
        <v>9.92</v>
      </c>
      <c r="F276" s="24"/>
      <c r="G276" s="8">
        <f t="shared" si="19"/>
        <v>0.32604326277749102</v>
      </c>
      <c r="H276" s="7">
        <f t="shared" si="20"/>
        <v>10.246043262777491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Differentials'!F277</f>
        <v>-0.12921482086181602</v>
      </c>
      <c r="E277" s="51">
        <f t="shared" si="18"/>
        <v>10.132</v>
      </c>
      <c r="F277" s="24"/>
      <c r="G277" s="8">
        <f t="shared" si="19"/>
        <v>0.33293846153846157</v>
      </c>
      <c r="H277" s="7">
        <f t="shared" si="20"/>
        <v>10.464938461538461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Differentials'!F278</f>
        <v>-6.2952098846435156E-2</v>
      </c>
      <c r="E278" s="51">
        <f t="shared" si="18"/>
        <v>10.488</v>
      </c>
      <c r="F278" s="24"/>
      <c r="G278" s="8">
        <f t="shared" si="19"/>
        <v>0.34451719153329891</v>
      </c>
      <c r="H278" s="7">
        <f t="shared" si="20"/>
        <v>10.832517191533299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Differentials'!F279</f>
        <v>-5.3207931518554297E-2</v>
      </c>
      <c r="E279" s="51">
        <f t="shared" si="18"/>
        <v>10.634</v>
      </c>
      <c r="F279" s="24"/>
      <c r="G279" s="8">
        <f t="shared" si="19"/>
        <v>0.34926577181208057</v>
      </c>
      <c r="H279" s="7">
        <f t="shared" si="20"/>
        <v>10.98326577181208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Differentials'!F280</f>
        <v>-8.6752243041992472E-2</v>
      </c>
      <c r="E280" s="51">
        <f t="shared" si="18"/>
        <v>10.644</v>
      </c>
      <c r="F280" s="24"/>
      <c r="G280" s="8">
        <f t="shared" si="19"/>
        <v>0.34959101703665463</v>
      </c>
      <c r="H280" s="7">
        <f t="shared" si="20"/>
        <v>10.993591017036655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Differentials'!F281</f>
        <v>-0.13799911499023398</v>
      </c>
      <c r="E281" s="51">
        <f t="shared" si="18"/>
        <v>10.366</v>
      </c>
      <c r="F281" s="24"/>
      <c r="G281" s="8">
        <f t="shared" si="19"/>
        <v>0.34054919979349507</v>
      </c>
      <c r="H281" s="7">
        <f t="shared" si="20"/>
        <v>10.706549199793495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Differentials'!F282</f>
        <v>-0.16197784423828132</v>
      </c>
      <c r="E282" s="51">
        <f t="shared" si="18"/>
        <v>10.048</v>
      </c>
      <c r="F282" s="24"/>
      <c r="G282" s="8">
        <f t="shared" si="19"/>
        <v>0.33020640165203924</v>
      </c>
      <c r="H282" s="7">
        <f t="shared" si="20"/>
        <v>10.37820640165204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Differentials'!F283</f>
        <v>-0.15646083831787116</v>
      </c>
      <c r="E283" s="51">
        <f t="shared" si="18"/>
        <v>10.116</v>
      </c>
      <c r="F283" s="24"/>
      <c r="G283" s="8">
        <f t="shared" si="19"/>
        <v>0.33241806917914296</v>
      </c>
      <c r="H283" s="7">
        <f t="shared" si="20"/>
        <v>10.448418069179143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Differentials'!F284</f>
        <v>-8.2955913543701243E-2</v>
      </c>
      <c r="E284" s="51">
        <f t="shared" si="18"/>
        <v>10.29</v>
      </c>
      <c r="F284" s="24"/>
      <c r="G284" s="8">
        <f t="shared" si="19"/>
        <v>0.33807733608673202</v>
      </c>
      <c r="H284" s="7">
        <f t="shared" si="20"/>
        <v>10.628077336086731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Differentials'!F285</f>
        <v>-4.5701808929443644E-2</v>
      </c>
      <c r="E285" s="51">
        <f t="shared" si="18"/>
        <v>10.856999999999999</v>
      </c>
      <c r="F285" s="24"/>
      <c r="G285" s="8">
        <f t="shared" si="19"/>
        <v>0.35651874032008263</v>
      </c>
      <c r="H285" s="7">
        <f t="shared" si="20"/>
        <v>11.213518740320081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Differentials'!F286</f>
        <v>-1.142078399658164E-2</v>
      </c>
      <c r="E286" s="51">
        <f t="shared" si="18"/>
        <v>10.96</v>
      </c>
      <c r="F286" s="24"/>
      <c r="G286" s="8">
        <f t="shared" si="19"/>
        <v>0.35986876613319568</v>
      </c>
      <c r="H286" s="7">
        <f t="shared" si="20"/>
        <v>11.319868766133197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Differentials'!F287</f>
        <v>-7.2280006408691477E-2</v>
      </c>
      <c r="E287" s="51">
        <f t="shared" si="18"/>
        <v>10.862</v>
      </c>
      <c r="F287" s="24"/>
      <c r="G287" s="8">
        <f t="shared" si="19"/>
        <v>0.35668136293236968</v>
      </c>
      <c r="H287" s="7">
        <f t="shared" si="20"/>
        <v>11.218681362932371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Differentials'!F288</f>
        <v>-0.15421731948852546</v>
      </c>
      <c r="E288" s="51">
        <f t="shared" si="18"/>
        <v>10.406000000000001</v>
      </c>
      <c r="F288" s="24"/>
      <c r="G288" s="8">
        <f t="shared" si="19"/>
        <v>0.34185018069179141</v>
      </c>
      <c r="H288" s="7">
        <f t="shared" si="20"/>
        <v>10.747850180691792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Differentials'!F289</f>
        <v>-0.13877063751220664</v>
      </c>
      <c r="E289" s="51">
        <f t="shared" si="18"/>
        <v>10.478999999999999</v>
      </c>
      <c r="F289" s="24"/>
      <c r="G289" s="8">
        <f t="shared" si="19"/>
        <v>0.34422447083118224</v>
      </c>
      <c r="H289" s="7">
        <f t="shared" si="20"/>
        <v>10.823224470831182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Differentials'!F290</f>
        <v>-0.1313796615600582</v>
      </c>
      <c r="E290" s="51">
        <f t="shared" si="18"/>
        <v>10.821999999999999</v>
      </c>
      <c r="F290" s="24"/>
      <c r="G290" s="8">
        <f t="shared" si="19"/>
        <v>0.35538038203407329</v>
      </c>
      <c r="H290" s="7">
        <f t="shared" si="20"/>
        <v>11.177380382034073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Differentials'!F291</f>
        <v>-0.10356956481933555</v>
      </c>
      <c r="E291" s="51">
        <f t="shared" si="18"/>
        <v>11.052</v>
      </c>
      <c r="F291" s="24"/>
      <c r="G291" s="8">
        <f t="shared" si="19"/>
        <v>0.36286102219927724</v>
      </c>
      <c r="H291" s="7">
        <f t="shared" si="20"/>
        <v>11.414861022199277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Differentials'!F292</f>
        <v>-0.15167409896850614</v>
      </c>
      <c r="E292" s="51">
        <f t="shared" si="18"/>
        <v>11.039</v>
      </c>
      <c r="F292" s="24"/>
      <c r="G292" s="8">
        <f t="shared" si="19"/>
        <v>0.36243820340733091</v>
      </c>
      <c r="H292" s="7">
        <f t="shared" si="20"/>
        <v>11.401438203407331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Differentials'!F293</f>
        <v>-0.14023595809936484</v>
      </c>
      <c r="E293" s="51">
        <f t="shared" si="18"/>
        <v>10.832000000000001</v>
      </c>
      <c r="F293" s="24"/>
      <c r="G293" s="8">
        <f t="shared" si="19"/>
        <v>0.35570562725864741</v>
      </c>
      <c r="H293" s="7">
        <f t="shared" si="20"/>
        <v>11.187705627258648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Differentials'!F294</f>
        <v>-0.19375331878662116</v>
      </c>
      <c r="E294" s="51">
        <f t="shared" si="18"/>
        <v>10.398</v>
      </c>
      <c r="F294" s="24"/>
      <c r="G294" s="8">
        <f t="shared" si="19"/>
        <v>0.34158998451213218</v>
      </c>
      <c r="H294" s="7">
        <f t="shared" si="20"/>
        <v>10.739589984512133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Differentials'!F295</f>
        <v>-0.18596656799316413</v>
      </c>
      <c r="E295" s="51">
        <f t="shared" si="18"/>
        <v>10.47</v>
      </c>
      <c r="F295" s="24"/>
      <c r="G295" s="8">
        <f t="shared" si="19"/>
        <v>0.34393175012906557</v>
      </c>
      <c r="H295" s="7">
        <f t="shared" si="20"/>
        <v>10.813931750129067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Differentials'!F296</f>
        <v>-0.15868337631225593</v>
      </c>
      <c r="E296" s="51">
        <f t="shared" si="18"/>
        <v>10.577999999999999</v>
      </c>
      <c r="F296" s="24"/>
      <c r="G296" s="8">
        <f t="shared" si="19"/>
        <v>0.34744439855446568</v>
      </c>
      <c r="H296" s="7">
        <f t="shared" si="20"/>
        <v>10.925444398554465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Differentials'!F297</f>
        <v>-7.6404399871826456E-2</v>
      </c>
      <c r="E297" s="51">
        <f t="shared" si="18"/>
        <v>11.185</v>
      </c>
      <c r="F297" s="24"/>
      <c r="G297" s="8">
        <f t="shared" si="19"/>
        <v>0.36718678368611257</v>
      </c>
      <c r="H297" s="7">
        <f t="shared" si="20"/>
        <v>11.552186783686112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Differentials'!F298</f>
        <v>-6.0102996826171484E-2</v>
      </c>
      <c r="E298" s="51">
        <f t="shared" si="18"/>
        <v>11.268000000000001</v>
      </c>
      <c r="F298" s="24"/>
      <c r="G298" s="8">
        <f t="shared" si="19"/>
        <v>0.36988631905007746</v>
      </c>
      <c r="H298" s="7">
        <f t="shared" si="20"/>
        <v>11.637886319050079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Differentials'!F299</f>
        <v>-0.16885192871093757</v>
      </c>
      <c r="E299" s="51">
        <f t="shared" si="18"/>
        <v>11.196</v>
      </c>
      <c r="F299" s="24"/>
      <c r="G299" s="8">
        <f t="shared" si="19"/>
        <v>0.36754455343314407</v>
      </c>
      <c r="H299" s="7">
        <f t="shared" si="20"/>
        <v>11.563544553433143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Differentials'!F300</f>
        <v>-0.16554410934448249</v>
      </c>
      <c r="E300" s="51">
        <f t="shared" si="18"/>
        <v>10.776</v>
      </c>
      <c r="F300" s="24"/>
      <c r="G300" s="8">
        <f t="shared" si="19"/>
        <v>0.35388425400103252</v>
      </c>
      <c r="H300" s="7">
        <f t="shared" si="20"/>
        <v>11.129884254001032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Differentials'!F301</f>
        <v>-0.16024881362915</v>
      </c>
      <c r="E301" s="51">
        <f t="shared" si="18"/>
        <v>10.875999999999999</v>
      </c>
      <c r="F301" s="24"/>
      <c r="G301" s="8">
        <f t="shared" si="19"/>
        <v>0.35713670624677335</v>
      </c>
      <c r="H301" s="7">
        <f t="shared" si="20"/>
        <v>11.233136706246773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Differentials'!F302</f>
        <v>-0.14301448822021445</v>
      </c>
      <c r="E302" s="51">
        <f t="shared" si="18"/>
        <v>11.250999999999999</v>
      </c>
      <c r="F302" s="24"/>
      <c r="G302" s="8">
        <f t="shared" si="19"/>
        <v>0.36933340216830146</v>
      </c>
      <c r="H302" s="7">
        <f t="shared" si="20"/>
        <v>11.620333402168301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Differentials'!F303</f>
        <v>-0.11976057052612266</v>
      </c>
      <c r="E303" s="51">
        <f t="shared" si="18"/>
        <v>11.092000000000001</v>
      </c>
      <c r="F303" s="24"/>
      <c r="G303" s="8">
        <f t="shared" si="19"/>
        <v>0.36416200309757357</v>
      </c>
      <c r="H303" s="7">
        <f t="shared" si="20"/>
        <v>11.456162003097575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Differentials'!F304</f>
        <v>-0.15533382415771513</v>
      </c>
      <c r="E304" s="51">
        <f t="shared" si="18"/>
        <v>11.105</v>
      </c>
      <c r="F304" s="24"/>
      <c r="G304" s="8">
        <f t="shared" si="19"/>
        <v>0.36458482188951991</v>
      </c>
      <c r="H304" s="7">
        <f t="shared" si="20"/>
        <v>11.469584821889521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Differentials'!F305</f>
        <v>-0.16452032089233359</v>
      </c>
      <c r="E305" s="51">
        <f t="shared" si="18"/>
        <v>10.86</v>
      </c>
      <c r="F305" s="24"/>
      <c r="G305" s="8">
        <f t="shared" si="19"/>
        <v>0.35661631388745479</v>
      </c>
      <c r="H305" s="7">
        <f t="shared" si="20"/>
        <v>11.216616313887455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Differentials'!F306</f>
        <v>-0.21489532470703132</v>
      </c>
      <c r="E306" s="51">
        <f t="shared" si="18"/>
        <v>10.609</v>
      </c>
      <c r="F306" s="24"/>
      <c r="G306" s="8">
        <f t="shared" si="19"/>
        <v>0.34845265875064529</v>
      </c>
      <c r="H306" s="7">
        <f t="shared" si="20"/>
        <v>10.957452658750645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Differentials'!F307</f>
        <v>-0.21524007797241218</v>
      </c>
      <c r="E307" s="51">
        <f t="shared" ref="E307:E370" si="21">ROUND(C307+D307,3)</f>
        <v>10.670999999999999</v>
      </c>
      <c r="F307" s="24"/>
      <c r="G307" s="8">
        <f t="shared" ref="G307:G370" si="22">(E307/$L$6)*$L$5+($L$7*$L$8^(B307-$L$4))</f>
        <v>0.35046917914300463</v>
      </c>
      <c r="H307" s="7">
        <f t="shared" ref="H307:H370" si="23">+E307+G307</f>
        <v>11.021469179143004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Differentials'!F308</f>
        <v>-0.16864355087280281</v>
      </c>
      <c r="E308" s="51">
        <f t="shared" si="21"/>
        <v>10.782999999999999</v>
      </c>
      <c r="F308" s="24"/>
      <c r="G308" s="8">
        <f t="shared" si="22"/>
        <v>0.35411192565823435</v>
      </c>
      <c r="H308" s="7">
        <f t="shared" si="23"/>
        <v>11.137111925658234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Differentials'!F309</f>
        <v>-8.2021064758301065E-2</v>
      </c>
      <c r="E309" s="51">
        <f t="shared" si="21"/>
        <v>11.372999999999999</v>
      </c>
      <c r="F309" s="24"/>
      <c r="G309" s="8">
        <f t="shared" si="22"/>
        <v>0.37330139390810529</v>
      </c>
      <c r="H309" s="7">
        <f t="shared" si="23"/>
        <v>11.746301393908105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Differentials'!F310</f>
        <v>-6.0249862670898935E-2</v>
      </c>
      <c r="E310" s="51">
        <f t="shared" si="21"/>
        <v>11.465</v>
      </c>
      <c r="F310" s="24"/>
      <c r="G310" s="8">
        <f t="shared" si="22"/>
        <v>0.37629364997418685</v>
      </c>
      <c r="H310" s="7">
        <f t="shared" si="23"/>
        <v>11.841293649974187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Differentials'!F311</f>
        <v>-0.19359739303588874</v>
      </c>
      <c r="E311" s="51">
        <f t="shared" si="21"/>
        <v>11.311</v>
      </c>
      <c r="F311" s="24"/>
      <c r="G311" s="8">
        <f t="shared" si="22"/>
        <v>0.37128487351574596</v>
      </c>
      <c r="H311" s="7">
        <f t="shared" si="23"/>
        <v>11.682284873515746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Differentials'!F312</f>
        <v>-0.21846111297607429</v>
      </c>
      <c r="E312" s="51">
        <f t="shared" si="21"/>
        <v>10.994999999999999</v>
      </c>
      <c r="F312" s="24"/>
      <c r="G312" s="8">
        <f t="shared" si="22"/>
        <v>0.36100712441920496</v>
      </c>
      <c r="H312" s="7">
        <f t="shared" si="23"/>
        <v>11.356007124419204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Differentials'!F313</f>
        <v>-0.18293004989623984</v>
      </c>
      <c r="E313" s="51">
        <f t="shared" si="21"/>
        <v>11.204000000000001</v>
      </c>
      <c r="F313" s="24"/>
      <c r="G313" s="8">
        <f t="shared" si="22"/>
        <v>0.36780474961280329</v>
      </c>
      <c r="H313" s="7">
        <f t="shared" si="23"/>
        <v>11.571804749612804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Differentials'!F314</f>
        <v>-0.15221363067627003</v>
      </c>
      <c r="E314" s="51">
        <f t="shared" si="21"/>
        <v>11.587999999999999</v>
      </c>
      <c r="F314" s="24"/>
      <c r="G314" s="8">
        <f t="shared" si="22"/>
        <v>0.38029416623644807</v>
      </c>
      <c r="H314" s="7">
        <f t="shared" si="23"/>
        <v>11.968294166236447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Differentials'!F315</f>
        <v>-0.11913639068603565</v>
      </c>
      <c r="E315" s="51">
        <f t="shared" si="21"/>
        <v>11.683999999999999</v>
      </c>
      <c r="F315" s="24"/>
      <c r="G315" s="8">
        <f t="shared" si="22"/>
        <v>0.38341652039235935</v>
      </c>
      <c r="H315" s="7">
        <f t="shared" si="23"/>
        <v>12.067416520392358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Differentials'!F316</f>
        <v>-0.17332298278808622</v>
      </c>
      <c r="E316" s="51">
        <f t="shared" si="21"/>
        <v>11.7</v>
      </c>
      <c r="F316" s="24"/>
      <c r="G316" s="8">
        <f t="shared" si="22"/>
        <v>0.38393691275167785</v>
      </c>
      <c r="H316" s="7">
        <f t="shared" si="23"/>
        <v>12.083936912751676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Differentials'!F317</f>
        <v>-0.16426139831543018</v>
      </c>
      <c r="E317" s="51">
        <f t="shared" si="21"/>
        <v>11.518000000000001</v>
      </c>
      <c r="F317" s="24"/>
      <c r="G317" s="8">
        <f t="shared" si="22"/>
        <v>0.37801744966442957</v>
      </c>
      <c r="H317" s="7">
        <f t="shared" si="23"/>
        <v>11.896017449664431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Differentials'!F318</f>
        <v>-0.22550971984863288</v>
      </c>
      <c r="E318" s="51">
        <f t="shared" si="21"/>
        <v>11.189</v>
      </c>
      <c r="F318" s="24"/>
      <c r="G318" s="8">
        <f t="shared" si="22"/>
        <v>0.36731688177594218</v>
      </c>
      <c r="H318" s="7">
        <f t="shared" si="23"/>
        <v>11.556316881775942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Differentials'!F319</f>
        <v>-0.22135980606079109</v>
      </c>
      <c r="E319" s="51">
        <f t="shared" si="21"/>
        <v>11.252000000000001</v>
      </c>
      <c r="F319" s="24"/>
      <c r="G319" s="8">
        <f t="shared" si="22"/>
        <v>0.36936592669075896</v>
      </c>
      <c r="H319" s="7">
        <f t="shared" si="23"/>
        <v>11.621365926690761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Differentials'!F320</f>
        <v>-0.17352350234985359</v>
      </c>
      <c r="E320" s="51">
        <f t="shared" si="21"/>
        <v>11.371</v>
      </c>
      <c r="F320" s="24"/>
      <c r="G320" s="8">
        <f t="shared" si="22"/>
        <v>0.37323634486319052</v>
      </c>
      <c r="H320" s="7">
        <f t="shared" si="23"/>
        <v>11.744236344863191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Differentials'!F321</f>
        <v>-9.0071029663086222E-2</v>
      </c>
      <c r="E321" s="51">
        <f t="shared" si="21"/>
        <v>11.988</v>
      </c>
      <c r="F321" s="24"/>
      <c r="G321" s="8">
        <f t="shared" si="22"/>
        <v>0.39330397521941146</v>
      </c>
      <c r="H321" s="7">
        <f t="shared" si="23"/>
        <v>12.381303975219412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Differentials'!F322</f>
        <v>-6.3665924072266122E-2</v>
      </c>
      <c r="E322" s="51">
        <f t="shared" si="21"/>
        <v>12.09</v>
      </c>
      <c r="F322" s="24"/>
      <c r="G322" s="8">
        <f t="shared" si="22"/>
        <v>0.39662147651006713</v>
      </c>
      <c r="H322" s="7">
        <f t="shared" si="23"/>
        <v>12.486621476510066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Differentials'!F323</f>
        <v>-0.19694145202636726</v>
      </c>
      <c r="E323" s="51">
        <f t="shared" si="21"/>
        <v>11.978</v>
      </c>
      <c r="F323" s="24"/>
      <c r="G323" s="8">
        <f t="shared" si="22"/>
        <v>0.39297872999483735</v>
      </c>
      <c r="H323" s="7">
        <f t="shared" si="23"/>
        <v>12.370978729994837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Differentials'!F324</f>
        <v>-0.22109992980957038</v>
      </c>
      <c r="E324" s="51">
        <f t="shared" si="21"/>
        <v>11.592000000000001</v>
      </c>
      <c r="F324" s="24"/>
      <c r="G324" s="8">
        <f t="shared" si="22"/>
        <v>0.38042426432627774</v>
      </c>
      <c r="H324" s="7">
        <f t="shared" si="23"/>
        <v>11.972424264326278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Differentials'!F325</f>
        <v>-0.19048171997070362</v>
      </c>
      <c r="E325" s="51">
        <f t="shared" si="21"/>
        <v>11.814</v>
      </c>
      <c r="F325" s="24"/>
      <c r="G325" s="8">
        <f t="shared" si="22"/>
        <v>0.38764470831182241</v>
      </c>
      <c r="H325" s="7">
        <f t="shared" si="23"/>
        <v>12.201644708311822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Differentials'!F326</f>
        <v>-0.16019588470459034</v>
      </c>
      <c r="E326" s="51">
        <f t="shared" si="21"/>
        <v>12.202</v>
      </c>
      <c r="F326" s="24"/>
      <c r="G326" s="8">
        <f t="shared" si="22"/>
        <v>0.40026422302529685</v>
      </c>
      <c r="H326" s="7">
        <f t="shared" si="23"/>
        <v>12.602264223025298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Differentials'!F327</f>
        <v>-0.11028629302978565</v>
      </c>
      <c r="E327" s="51">
        <f t="shared" si="21"/>
        <v>12.497999999999999</v>
      </c>
      <c r="F327" s="24"/>
      <c r="G327" s="8">
        <f t="shared" si="22"/>
        <v>0.40989148167268974</v>
      </c>
      <c r="H327" s="7">
        <f t="shared" si="23"/>
        <v>12.907891481672689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Differentials'!F328</f>
        <v>-0.17380172729492216</v>
      </c>
      <c r="E328" s="51">
        <f t="shared" si="21"/>
        <v>12.473000000000001</v>
      </c>
      <c r="F328" s="24"/>
      <c r="G328" s="8">
        <f t="shared" si="22"/>
        <v>0.40907836861125452</v>
      </c>
      <c r="H328" s="7">
        <f t="shared" si="23"/>
        <v>12.882078368611255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Differentials'!F329</f>
        <v>-0.19057804107666065</v>
      </c>
      <c r="E329" s="51">
        <f t="shared" si="21"/>
        <v>12.161</v>
      </c>
      <c r="F329" s="24"/>
      <c r="G329" s="8">
        <f t="shared" si="22"/>
        <v>0.39893071760454307</v>
      </c>
      <c r="H329" s="7">
        <f t="shared" si="23"/>
        <v>12.559930717604542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Differentials'!F330</f>
        <v>-0.23825748443603523</v>
      </c>
      <c r="E330" s="51">
        <f t="shared" si="21"/>
        <v>11.768000000000001</v>
      </c>
      <c r="F330" s="24"/>
      <c r="G330" s="8">
        <f t="shared" si="22"/>
        <v>0.38614858027878163</v>
      </c>
      <c r="H330" s="7">
        <f t="shared" si="23"/>
        <v>12.154148580278783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Differentials'!F331</f>
        <v>-0.2265349197387696</v>
      </c>
      <c r="E331" s="51">
        <f t="shared" si="21"/>
        <v>11.833</v>
      </c>
      <c r="F331" s="24"/>
      <c r="G331" s="8">
        <f t="shared" si="22"/>
        <v>0.38826267423851318</v>
      </c>
      <c r="H331" s="7">
        <f t="shared" si="23"/>
        <v>12.221262674238513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Differentials'!F332</f>
        <v>-0.17715843200683601</v>
      </c>
      <c r="E332" s="51">
        <f t="shared" si="21"/>
        <v>11.954000000000001</v>
      </c>
      <c r="F332" s="24"/>
      <c r="G332" s="8">
        <f t="shared" si="22"/>
        <v>0.39219814145585963</v>
      </c>
      <c r="H332" s="7">
        <f t="shared" si="23"/>
        <v>12.34619814145586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Differentials'!F333</f>
        <v>-9.6409149169922159E-2</v>
      </c>
      <c r="E333" s="51">
        <f t="shared" si="21"/>
        <v>12.653</v>
      </c>
      <c r="F333" s="24"/>
      <c r="G333" s="8">
        <f t="shared" si="22"/>
        <v>0.41493278265358802</v>
      </c>
      <c r="H333" s="7">
        <f t="shared" si="23"/>
        <v>13.067932782653589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Differentials'!F334</f>
        <v>-5.7632026672363779E-2</v>
      </c>
      <c r="E334" s="51">
        <f t="shared" si="21"/>
        <v>12.773</v>
      </c>
      <c r="F334" s="24"/>
      <c r="G334" s="8">
        <f t="shared" si="22"/>
        <v>0.41883572534847702</v>
      </c>
      <c r="H334" s="7">
        <f t="shared" si="23"/>
        <v>13.191835725348477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Differentials'!F335</f>
        <v>-0.19918830871582038</v>
      </c>
      <c r="E335" s="51">
        <f t="shared" si="21"/>
        <v>12.59</v>
      </c>
      <c r="F335" s="24"/>
      <c r="G335" s="8">
        <f t="shared" si="22"/>
        <v>0.41288373773877129</v>
      </c>
      <c r="H335" s="7">
        <f t="shared" si="23"/>
        <v>13.00288373773877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Differentials'!F336</f>
        <v>-0.22218711853027351</v>
      </c>
      <c r="E336" s="51">
        <f t="shared" si="21"/>
        <v>12.162000000000001</v>
      </c>
      <c r="F336" s="24"/>
      <c r="G336" s="8">
        <f t="shared" si="22"/>
        <v>0.39896324212700057</v>
      </c>
      <c r="H336" s="7">
        <f t="shared" si="23"/>
        <v>12.560963242127002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Differentials'!F337</f>
        <v>-0.1934390640258794</v>
      </c>
      <c r="E337" s="51">
        <f t="shared" si="21"/>
        <v>12.305</v>
      </c>
      <c r="F337" s="24"/>
      <c r="G337" s="8">
        <f t="shared" si="22"/>
        <v>0.40361424883840991</v>
      </c>
      <c r="H337" s="7">
        <f t="shared" si="23"/>
        <v>12.70861424883841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Differentials'!F338</f>
        <v>-0.15140872955322315</v>
      </c>
      <c r="E338" s="51">
        <f t="shared" si="21"/>
        <v>12.675000000000001</v>
      </c>
      <c r="F338" s="24"/>
      <c r="G338" s="8">
        <f t="shared" si="22"/>
        <v>0.41564832214765102</v>
      </c>
      <c r="H338" s="7">
        <f t="shared" si="23"/>
        <v>13.090648322147652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Differentials'!F339</f>
        <v>-0.1044877243041995</v>
      </c>
      <c r="E339" s="51">
        <f t="shared" si="21"/>
        <v>13.064</v>
      </c>
      <c r="F339" s="24"/>
      <c r="G339" s="8">
        <f t="shared" si="22"/>
        <v>0.42830036138358285</v>
      </c>
      <c r="H339" s="7">
        <f t="shared" si="23"/>
        <v>13.492300361383583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Differentials'!F340</f>
        <v>-0.19323261260986335</v>
      </c>
      <c r="E340" s="51">
        <f t="shared" si="21"/>
        <v>12.997</v>
      </c>
      <c r="F340" s="24"/>
      <c r="G340" s="8">
        <f t="shared" si="22"/>
        <v>0.42612121837893646</v>
      </c>
      <c r="H340" s="7">
        <f t="shared" si="23"/>
        <v>13.423121218378936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Differentials'!F341</f>
        <v>-0.20954544067382841</v>
      </c>
      <c r="E341" s="51">
        <f t="shared" si="21"/>
        <v>12.512</v>
      </c>
      <c r="F341" s="24"/>
      <c r="G341" s="8">
        <f t="shared" si="22"/>
        <v>0.41034682498709346</v>
      </c>
      <c r="H341" s="7">
        <f t="shared" si="23"/>
        <v>12.922346824987095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Differentials'!F342</f>
        <v>-0.25455173492431626</v>
      </c>
      <c r="E342" s="51">
        <f t="shared" si="21"/>
        <v>12.17</v>
      </c>
      <c r="F342" s="24"/>
      <c r="G342" s="8">
        <f t="shared" si="22"/>
        <v>0.39922343830665974</v>
      </c>
      <c r="H342" s="7">
        <f t="shared" si="23"/>
        <v>12.569223438306659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Differentials'!F343</f>
        <v>-0.24223503112792955</v>
      </c>
      <c r="E343" s="51">
        <f t="shared" si="21"/>
        <v>12.231999999999999</v>
      </c>
      <c r="F343" s="24"/>
      <c r="G343" s="8">
        <f t="shared" si="22"/>
        <v>0.40123995869901907</v>
      </c>
      <c r="H343" s="7">
        <f t="shared" si="23"/>
        <v>12.633239958699019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Differentials'!F344</f>
        <v>-0.15261157989501939</v>
      </c>
      <c r="E344" s="51">
        <f t="shared" si="21"/>
        <v>12.395</v>
      </c>
      <c r="F344" s="24"/>
      <c r="G344" s="8">
        <f t="shared" si="22"/>
        <v>0.40654145585957663</v>
      </c>
      <c r="H344" s="7">
        <f t="shared" si="23"/>
        <v>12.801541455859576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Differentials'!F345</f>
        <v>-9.1375427246093821E-2</v>
      </c>
      <c r="E345" s="51">
        <f t="shared" si="21"/>
        <v>13.071</v>
      </c>
      <c r="F345" s="24"/>
      <c r="G345" s="8">
        <f t="shared" si="22"/>
        <v>0.42852803304078474</v>
      </c>
      <c r="H345" s="7">
        <f t="shared" si="23"/>
        <v>13.499528033040784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Differentials'!F346</f>
        <v>-5.3741760253906534E-2</v>
      </c>
      <c r="E346" s="51">
        <f t="shared" si="21"/>
        <v>13.191000000000001</v>
      </c>
      <c r="F346" s="24"/>
      <c r="G346" s="8">
        <f t="shared" si="22"/>
        <v>0.43243097573567374</v>
      </c>
      <c r="H346" s="7">
        <f t="shared" si="23"/>
        <v>13.623430975735674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Differentials'!F347</f>
        <v>-0.16542037963867173</v>
      </c>
      <c r="E347" s="51">
        <f t="shared" si="21"/>
        <v>13.074</v>
      </c>
      <c r="F347" s="24"/>
      <c r="G347" s="8">
        <f t="shared" si="22"/>
        <v>0.42862560660815696</v>
      </c>
      <c r="H347" s="7">
        <f t="shared" si="23"/>
        <v>13.502625606608158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Differentials'!F348</f>
        <v>-0.2343233489990233</v>
      </c>
      <c r="E348" s="51">
        <f t="shared" si="21"/>
        <v>12.768000000000001</v>
      </c>
      <c r="F348" s="24"/>
      <c r="G348" s="8">
        <f t="shared" si="22"/>
        <v>0.41867310273619002</v>
      </c>
      <c r="H348" s="7">
        <f t="shared" si="23"/>
        <v>13.18667310273619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Differentials'!F349</f>
        <v>-0.23214752197265653</v>
      </c>
      <c r="E349" s="51">
        <f t="shared" si="21"/>
        <v>12.885999999999999</v>
      </c>
      <c r="F349" s="24"/>
      <c r="G349" s="8">
        <f t="shared" si="22"/>
        <v>0.42251099638616418</v>
      </c>
      <c r="H349" s="7">
        <f t="shared" si="23"/>
        <v>13.308510996386163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Differentials'!F350</f>
        <v>-0.17983848571777372</v>
      </c>
      <c r="E350" s="51">
        <f t="shared" si="21"/>
        <v>12.99</v>
      </c>
      <c r="F350" s="24"/>
      <c r="G350" s="8">
        <f t="shared" si="22"/>
        <v>0.42589354672173463</v>
      </c>
      <c r="H350" s="7">
        <f t="shared" si="23"/>
        <v>13.415893546721735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Differentials'!F351</f>
        <v>-0.12298376083374052</v>
      </c>
      <c r="E351" s="51">
        <f t="shared" si="21"/>
        <v>13.188000000000001</v>
      </c>
      <c r="F351" s="24"/>
      <c r="G351" s="8">
        <f t="shared" si="22"/>
        <v>0.43233340216830152</v>
      </c>
      <c r="H351" s="7">
        <f t="shared" si="23"/>
        <v>13.620333402168303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Differentials'!F352</f>
        <v>-0.2135334777832032</v>
      </c>
      <c r="E352" s="51">
        <f t="shared" si="21"/>
        <v>13.161</v>
      </c>
      <c r="F352" s="24"/>
      <c r="G352" s="8">
        <f t="shared" si="22"/>
        <v>0.43145524006195146</v>
      </c>
      <c r="H352" s="7">
        <f t="shared" si="23"/>
        <v>13.592455240061952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Differentials'!F353</f>
        <v>-0.22536499023437528</v>
      </c>
      <c r="E353" s="51">
        <f t="shared" si="21"/>
        <v>12.848000000000001</v>
      </c>
      <c r="F353" s="24"/>
      <c r="G353" s="8">
        <f t="shared" si="22"/>
        <v>0.42127506453278268</v>
      </c>
      <c r="H353" s="7">
        <f t="shared" si="23"/>
        <v>13.269275064532783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Differentials'!F354</f>
        <v>-0.25819286346435533</v>
      </c>
      <c r="E354" s="51">
        <f t="shared" si="21"/>
        <v>12.625999999999999</v>
      </c>
      <c r="F354" s="24"/>
      <c r="G354" s="8">
        <f t="shared" si="22"/>
        <v>0.41405462054723796</v>
      </c>
      <c r="H354" s="7">
        <f t="shared" si="23"/>
        <v>13.040054620547238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Differentials'!F355</f>
        <v>-0.25247224807739244</v>
      </c>
      <c r="E355" s="51">
        <f t="shared" si="21"/>
        <v>12.704000000000001</v>
      </c>
      <c r="F355" s="24"/>
      <c r="G355" s="8">
        <f t="shared" si="22"/>
        <v>0.41659153329891585</v>
      </c>
      <c r="H355" s="7">
        <f t="shared" si="23"/>
        <v>13.120591533298917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Differentials'!F356</f>
        <v>-0.1855877304077147</v>
      </c>
      <c r="E356" s="51">
        <f t="shared" si="21"/>
        <v>12.904999999999999</v>
      </c>
      <c r="F356" s="24"/>
      <c r="G356" s="8">
        <f t="shared" si="22"/>
        <v>0.42312896231285491</v>
      </c>
      <c r="H356" s="7">
        <f t="shared" si="23"/>
        <v>13.328128962312855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Differentials'!F357</f>
        <v>-0.12524898529052741</v>
      </c>
      <c r="E357" s="51">
        <f t="shared" si="21"/>
        <v>13.757999999999999</v>
      </c>
      <c r="F357" s="24"/>
      <c r="G357" s="8">
        <f t="shared" si="22"/>
        <v>0.45087237996902424</v>
      </c>
      <c r="H357" s="7">
        <f t="shared" si="23"/>
        <v>14.208872379969023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Differentials'!F358</f>
        <v>-6.1919517517090128E-2</v>
      </c>
      <c r="E358" s="51">
        <f t="shared" si="21"/>
        <v>13.919</v>
      </c>
      <c r="F358" s="24"/>
      <c r="G358" s="8">
        <f t="shared" si="22"/>
        <v>0.45610882808466702</v>
      </c>
      <c r="H358" s="7">
        <f t="shared" si="23"/>
        <v>14.375108828084667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Differentials'!F359</f>
        <v>-0.19999965667724595</v>
      </c>
      <c r="E359" s="51">
        <f t="shared" si="21"/>
        <v>13.808</v>
      </c>
      <c r="F359" s="24"/>
      <c r="G359" s="8">
        <f t="shared" si="22"/>
        <v>0.45249860609189468</v>
      </c>
      <c r="H359" s="7">
        <f t="shared" si="23"/>
        <v>14.260498606091895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Differentials'!F360</f>
        <v>-0.24942287445068345</v>
      </c>
      <c r="E360" s="51">
        <f t="shared" si="21"/>
        <v>13.186</v>
      </c>
      <c r="F360" s="24"/>
      <c r="G360" s="8">
        <f t="shared" si="22"/>
        <v>0.43226835312338668</v>
      </c>
      <c r="H360" s="7">
        <f t="shared" si="23"/>
        <v>13.618268353123387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Differentials'!F361</f>
        <v>-0.24367601394653349</v>
      </c>
      <c r="E361" s="51">
        <f t="shared" si="21"/>
        <v>13.401999999999999</v>
      </c>
      <c r="F361" s="24"/>
      <c r="G361" s="8">
        <f t="shared" si="22"/>
        <v>0.43929364997418685</v>
      </c>
      <c r="H361" s="7">
        <f t="shared" si="23"/>
        <v>13.841293649974187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Differentials'!F362</f>
        <v>-0.21770221710205107</v>
      </c>
      <c r="E362" s="51">
        <f t="shared" si="21"/>
        <v>13.819000000000001</v>
      </c>
      <c r="F362" s="24"/>
      <c r="G362" s="8">
        <f t="shared" si="22"/>
        <v>0.45285637583892618</v>
      </c>
      <c r="H362" s="7">
        <f t="shared" si="23"/>
        <v>14.271856375838928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Differentials'!F363</f>
        <v>-0.17901212692260771</v>
      </c>
      <c r="E363" s="51">
        <f t="shared" si="21"/>
        <v>13.961</v>
      </c>
      <c r="F363" s="24"/>
      <c r="G363" s="8">
        <f t="shared" si="22"/>
        <v>0.45747485802787818</v>
      </c>
      <c r="H363" s="7">
        <f t="shared" si="23"/>
        <v>14.418474858027878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Differentials'!F364</f>
        <v>-0.23242815017700202</v>
      </c>
      <c r="E364" s="51">
        <f t="shared" si="21"/>
        <v>13.923</v>
      </c>
      <c r="F364" s="24"/>
      <c r="G364" s="8">
        <f t="shared" si="22"/>
        <v>0.45623892617449668</v>
      </c>
      <c r="H364" s="7">
        <f t="shared" si="23"/>
        <v>14.379238926174496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Differentials'!F365</f>
        <v>-0.23104984283447294</v>
      </c>
      <c r="E365" s="51">
        <f t="shared" si="21"/>
        <v>13.834</v>
      </c>
      <c r="F365" s="24"/>
      <c r="G365" s="8">
        <f t="shared" si="22"/>
        <v>0.4533442436757873</v>
      </c>
      <c r="H365" s="7">
        <f t="shared" si="23"/>
        <v>14.287344243675786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Differentials'!F366</f>
        <v>-0.25961288452148423</v>
      </c>
      <c r="E366" s="51">
        <f t="shared" si="21"/>
        <v>13.648</v>
      </c>
      <c r="F366" s="24"/>
      <c r="G366" s="8">
        <f t="shared" si="22"/>
        <v>0.44729468249870935</v>
      </c>
      <c r="H366" s="7">
        <f t="shared" si="23"/>
        <v>14.095294682498709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Differentials'!F367</f>
        <v>-0.25172885894775376</v>
      </c>
      <c r="E367" s="51">
        <f t="shared" si="21"/>
        <v>13.127000000000001</v>
      </c>
      <c r="F367" s="24"/>
      <c r="G367" s="8">
        <f t="shared" si="22"/>
        <v>0.43034940629839963</v>
      </c>
      <c r="H367" s="7">
        <f t="shared" si="23"/>
        <v>13.5573494062984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Differentials'!F368</f>
        <v>-0.20720085144042955</v>
      </c>
      <c r="E368" s="51">
        <f t="shared" si="21"/>
        <v>13.247</v>
      </c>
      <c r="F368" s="24"/>
      <c r="G368" s="8">
        <f t="shared" si="22"/>
        <v>0.43425234899328857</v>
      </c>
      <c r="H368" s="7">
        <f t="shared" si="23"/>
        <v>13.681252348993288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Differentials'!F369</f>
        <v>-0.15010984420776374</v>
      </c>
      <c r="E369" s="51">
        <f t="shared" si="21"/>
        <v>13.624000000000001</v>
      </c>
      <c r="F369" s="24"/>
      <c r="G369" s="8">
        <f t="shared" si="22"/>
        <v>0.44651409395973157</v>
      </c>
      <c r="H369" s="7">
        <f t="shared" si="23"/>
        <v>14.070514093959732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Differentials'!F370</f>
        <v>-0.12666637420654325</v>
      </c>
      <c r="E370" s="51">
        <f t="shared" si="21"/>
        <v>13.725</v>
      </c>
      <c r="F370" s="24"/>
      <c r="G370" s="8">
        <f t="shared" si="22"/>
        <v>0.4497990707279298</v>
      </c>
      <c r="H370" s="7">
        <f t="shared" si="23"/>
        <v>14.174799070727929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Differentials'!F371</f>
        <v>-0.19473346710205064</v>
      </c>
      <c r="E371" s="51">
        <f t="shared" ref="E371:E386" si="24">ROUND(C371+D371,3)</f>
        <v>13.41</v>
      </c>
      <c r="F371" s="24"/>
      <c r="G371" s="8">
        <f t="shared" ref="G371:G386" si="25">(E371/$L$6)*$L$5+($L$7*$L$8^(B371-$L$4))</f>
        <v>0.43955384615384618</v>
      </c>
      <c r="H371" s="7">
        <f t="shared" ref="H371:H386" si="26">+E371+G371</f>
        <v>13.849553846153846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Differentials'!F372</f>
        <v>-0.24455865859985337</v>
      </c>
      <c r="E372" s="51">
        <f t="shared" si="24"/>
        <v>13.114000000000001</v>
      </c>
      <c r="F372" s="24"/>
      <c r="G372" s="8">
        <f t="shared" si="25"/>
        <v>0.42992658750645329</v>
      </c>
      <c r="H372" s="7">
        <f t="shared" si="26"/>
        <v>13.543926587506455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Differentials'!F373</f>
        <v>-0.24014598846435575</v>
      </c>
      <c r="E373" s="51">
        <f t="shared" si="24"/>
        <v>13.634</v>
      </c>
      <c r="F373" s="24"/>
      <c r="G373" s="8">
        <f t="shared" si="25"/>
        <v>0.44683933918430563</v>
      </c>
      <c r="H373" s="7">
        <f t="shared" si="26"/>
        <v>14.080839339184307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Differentials'!F374</f>
        <v>-0.21514541625976591</v>
      </c>
      <c r="E374" s="51">
        <f t="shared" si="24"/>
        <v>14.222</v>
      </c>
      <c r="F374" s="24"/>
      <c r="G374" s="8">
        <f t="shared" si="25"/>
        <v>0.46596375838926174</v>
      </c>
      <c r="H374" s="7">
        <f t="shared" si="26"/>
        <v>14.687963758389261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Differentials'!F375</f>
        <v>-0.17454368591308622</v>
      </c>
      <c r="E375" s="51">
        <f t="shared" si="24"/>
        <v>14.532</v>
      </c>
      <c r="F375" s="24"/>
      <c r="G375" s="8">
        <f t="shared" si="25"/>
        <v>0.47604636035105835</v>
      </c>
      <c r="H375" s="7">
        <f t="shared" si="26"/>
        <v>15.008046360351058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Differentials'!F376</f>
        <v>-0.23017938613891609</v>
      </c>
      <c r="E376" s="51">
        <f t="shared" si="24"/>
        <v>14.518000000000001</v>
      </c>
      <c r="F376" s="24"/>
      <c r="G376" s="8">
        <f t="shared" si="25"/>
        <v>0.47559101703665463</v>
      </c>
      <c r="H376" s="7">
        <f t="shared" si="26"/>
        <v>14.993591017036655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Differentials'!F377</f>
        <v>-0.22965652465820341</v>
      </c>
      <c r="E377" s="51">
        <f t="shared" si="24"/>
        <v>14.071</v>
      </c>
      <c r="F377" s="24"/>
      <c r="G377" s="8">
        <f t="shared" si="25"/>
        <v>0.46105255549819307</v>
      </c>
      <c r="H377" s="7">
        <f t="shared" si="26"/>
        <v>14.532052555498193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Differentials'!F378</f>
        <v>-0.25888666152954087</v>
      </c>
      <c r="E378" s="51">
        <f t="shared" si="24"/>
        <v>13.332000000000001</v>
      </c>
      <c r="F378" s="24"/>
      <c r="G378" s="8">
        <f t="shared" si="25"/>
        <v>0.43701693340216835</v>
      </c>
      <c r="H378" s="7">
        <f t="shared" si="26"/>
        <v>13.769016933402169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Differentials'!F379</f>
        <v>-0.25070508956909165</v>
      </c>
      <c r="E379" s="51">
        <f t="shared" si="24"/>
        <v>13.404</v>
      </c>
      <c r="F379" s="24"/>
      <c r="G379" s="8">
        <f t="shared" si="25"/>
        <v>0.43935869901910174</v>
      </c>
      <c r="H379" s="7">
        <f t="shared" si="26"/>
        <v>13.843358699019102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Differentials'!F380</f>
        <v>-0.1994427108764647</v>
      </c>
      <c r="E380" s="51">
        <f t="shared" si="24"/>
        <v>13.53</v>
      </c>
      <c r="F380" s="24"/>
      <c r="G380" s="8">
        <f t="shared" si="25"/>
        <v>0.44345678884873513</v>
      </c>
      <c r="H380" s="7">
        <f t="shared" si="26"/>
        <v>13.973456788848734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Differentials'!F381</f>
        <v>-0.14822156906127937</v>
      </c>
      <c r="E381" s="51">
        <f t="shared" si="24"/>
        <v>14.012</v>
      </c>
      <c r="F381" s="24"/>
      <c r="G381" s="8">
        <f t="shared" si="25"/>
        <v>0.45913360867320602</v>
      </c>
      <c r="H381" s="7">
        <f t="shared" si="26"/>
        <v>14.471133608673206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Differentials'!F382</f>
        <v>-0.12029678344726591</v>
      </c>
      <c r="E382" s="51">
        <f t="shared" si="24"/>
        <v>14.125999999999999</v>
      </c>
      <c r="F382" s="24"/>
      <c r="G382" s="8">
        <f t="shared" si="25"/>
        <v>0.46284140423335057</v>
      </c>
      <c r="H382" s="7">
        <f t="shared" si="26"/>
        <v>14.588841404233349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Differentials'!F383</f>
        <v>-0.19383844375610337</v>
      </c>
      <c r="E383" s="51">
        <f t="shared" si="24"/>
        <v>14.012</v>
      </c>
      <c r="F383" s="24"/>
      <c r="G383" s="8">
        <f t="shared" si="25"/>
        <v>0.45913360867320602</v>
      </c>
      <c r="H383" s="7">
        <f t="shared" si="26"/>
        <v>14.471133608673206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Differentials'!F384</f>
        <v>-0.22645267486572251</v>
      </c>
      <c r="E384" s="51">
        <f t="shared" si="24"/>
        <v>13.52</v>
      </c>
      <c r="F384" s="24"/>
      <c r="G384" s="8">
        <f t="shared" si="25"/>
        <v>0.44313154362416107</v>
      </c>
      <c r="H384" s="7">
        <f t="shared" si="26"/>
        <v>13.963131543624161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Differentials'!F385</f>
        <v>-0.2392838668823245</v>
      </c>
      <c r="E385" s="51">
        <f t="shared" si="24"/>
        <v>13.882999999999999</v>
      </c>
      <c r="F385" s="24"/>
      <c r="G385" s="8">
        <f t="shared" si="25"/>
        <v>0.4549379452762003</v>
      </c>
      <c r="H385" s="7">
        <f t="shared" si="26"/>
        <v>14.337937945276199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Differentials'!F386</f>
        <v>-0.21383840560913114</v>
      </c>
      <c r="E386" s="51">
        <f t="shared" si="24"/>
        <v>14.382999999999999</v>
      </c>
      <c r="F386" s="24"/>
      <c r="G386" s="8">
        <f t="shared" si="25"/>
        <v>0.47120020650490446</v>
      </c>
      <c r="H386" s="7">
        <f t="shared" si="26"/>
        <v>14.854200206504904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52"/>
  <sheetViews>
    <sheetView zoomScaleNormal="100" workbookViewId="0"/>
  </sheetViews>
  <sheetFormatPr defaultRowHeight="13.2" x14ac:dyDescent="0.25"/>
  <sheetData>
    <row r="1" spans="1:3" x14ac:dyDescent="0.25">
      <c r="A1" s="111"/>
    </row>
    <row r="2" spans="1:3" x14ac:dyDescent="0.25">
      <c r="A2" s="111"/>
    </row>
    <row r="5" spans="1:3" x14ac:dyDescent="0.25">
      <c r="B5" s="72" t="s">
        <v>137</v>
      </c>
    </row>
    <row r="6" spans="1:3" x14ac:dyDescent="0.25">
      <c r="B6" s="72"/>
    </row>
    <row r="7" spans="1:3" x14ac:dyDescent="0.25">
      <c r="A7" s="101" t="s">
        <v>244</v>
      </c>
      <c r="B7" s="72"/>
    </row>
    <row r="8" spans="1:3" x14ac:dyDescent="0.25">
      <c r="A8" s="73" t="s">
        <v>138</v>
      </c>
      <c r="B8" s="22" t="s">
        <v>410</v>
      </c>
    </row>
    <row r="9" spans="1:3" x14ac:dyDescent="0.25">
      <c r="A9" s="73" t="s">
        <v>203</v>
      </c>
      <c r="B9" s="22" t="s">
        <v>400</v>
      </c>
    </row>
    <row r="10" spans="1:3" x14ac:dyDescent="0.25">
      <c r="A10" s="73" t="s">
        <v>147</v>
      </c>
      <c r="B10" s="100" t="s">
        <v>411</v>
      </c>
    </row>
    <row r="12" spans="1:3" x14ac:dyDescent="0.25">
      <c r="A12" s="48" t="s">
        <v>139</v>
      </c>
    </row>
    <row r="13" spans="1:3" x14ac:dyDescent="0.25">
      <c r="B13" s="74"/>
    </row>
    <row r="14" spans="1:3" x14ac:dyDescent="0.25">
      <c r="A14" s="75" t="s">
        <v>140</v>
      </c>
      <c r="C14" s="76"/>
    </row>
    <row r="15" spans="1:3" x14ac:dyDescent="0.25">
      <c r="A15" s="49"/>
      <c r="B15" s="22"/>
    </row>
    <row r="16" spans="1:3" x14ac:dyDescent="0.25">
      <c r="A16" s="77" t="s">
        <v>141</v>
      </c>
      <c r="B16" s="22"/>
    </row>
    <row r="17" spans="1:2" x14ac:dyDescent="0.25">
      <c r="A17" s="49" t="s">
        <v>138</v>
      </c>
      <c r="B17" s="22" t="s">
        <v>142</v>
      </c>
    </row>
    <row r="18" spans="1:2" x14ac:dyDescent="0.25">
      <c r="A18" s="49"/>
      <c r="B18" s="22"/>
    </row>
    <row r="19" spans="1:2" x14ac:dyDescent="0.25">
      <c r="A19" s="78" t="s">
        <v>143</v>
      </c>
      <c r="B19" s="22"/>
    </row>
    <row r="20" spans="1:2" x14ac:dyDescent="0.25">
      <c r="A20" s="49" t="s">
        <v>138</v>
      </c>
      <c r="B20" t="s">
        <v>144</v>
      </c>
    </row>
    <row r="21" spans="1:2" x14ac:dyDescent="0.25">
      <c r="A21" s="79" t="s">
        <v>145</v>
      </c>
      <c r="B21" s="22" t="s">
        <v>146</v>
      </c>
    </row>
    <row r="22" spans="1:2" x14ac:dyDescent="0.25">
      <c r="A22" s="49" t="s">
        <v>147</v>
      </c>
      <c r="B22" s="22" t="s">
        <v>148</v>
      </c>
    </row>
    <row r="23" spans="1:2" x14ac:dyDescent="0.25">
      <c r="A23" s="49" t="s">
        <v>149</v>
      </c>
      <c r="B23" t="s">
        <v>150</v>
      </c>
    </row>
    <row r="24" spans="1:2" x14ac:dyDescent="0.25">
      <c r="A24" s="49" t="s">
        <v>151</v>
      </c>
      <c r="B24" t="s">
        <v>152</v>
      </c>
    </row>
    <row r="25" spans="1:2" x14ac:dyDescent="0.25">
      <c r="A25" s="49" t="s">
        <v>153</v>
      </c>
      <c r="B25" t="s">
        <v>154</v>
      </c>
    </row>
    <row r="26" spans="1:2" x14ac:dyDescent="0.25">
      <c r="A26" s="49" t="s">
        <v>155</v>
      </c>
      <c r="B26" t="s">
        <v>156</v>
      </c>
    </row>
    <row r="27" spans="1:2" x14ac:dyDescent="0.25">
      <c r="A27" s="49" t="s">
        <v>157</v>
      </c>
      <c r="B27" t="s">
        <v>158</v>
      </c>
    </row>
    <row r="28" spans="1:2" x14ac:dyDescent="0.25">
      <c r="A28" s="49" t="s">
        <v>159</v>
      </c>
      <c r="B28" t="s">
        <v>160</v>
      </c>
    </row>
    <row r="29" spans="1:2" x14ac:dyDescent="0.25">
      <c r="A29" s="49" t="s">
        <v>161</v>
      </c>
      <c r="B29" t="s">
        <v>162</v>
      </c>
    </row>
    <row r="31" spans="1:2" x14ac:dyDescent="0.25">
      <c r="A31" s="78" t="s">
        <v>163</v>
      </c>
      <c r="B31" s="22"/>
    </row>
    <row r="32" spans="1:2" x14ac:dyDescent="0.25">
      <c r="A32" s="49" t="s">
        <v>138</v>
      </c>
      <c r="B32" t="s">
        <v>164</v>
      </c>
    </row>
    <row r="33" spans="1:10" x14ac:dyDescent="0.25">
      <c r="A33" s="79" t="s">
        <v>145</v>
      </c>
      <c r="B33" s="22" t="s">
        <v>165</v>
      </c>
    </row>
    <row r="34" spans="1:10" x14ac:dyDescent="0.25">
      <c r="A34" s="49" t="s">
        <v>147</v>
      </c>
      <c r="B34" s="22" t="s">
        <v>148</v>
      </c>
    </row>
    <row r="35" spans="1:10" x14ac:dyDescent="0.25">
      <c r="A35" s="49" t="s">
        <v>149</v>
      </c>
      <c r="B35" t="s">
        <v>166</v>
      </c>
    </row>
    <row r="36" spans="1:10" x14ac:dyDescent="0.25">
      <c r="A36" s="49" t="s">
        <v>151</v>
      </c>
      <c r="B36" t="s">
        <v>167</v>
      </c>
    </row>
    <row r="37" spans="1:10" x14ac:dyDescent="0.25">
      <c r="A37" s="49" t="s">
        <v>153</v>
      </c>
      <c r="B37" t="s">
        <v>168</v>
      </c>
    </row>
    <row r="38" spans="1:10" x14ac:dyDescent="0.25">
      <c r="A38" s="49" t="s">
        <v>155</v>
      </c>
      <c r="B38" t="s">
        <v>169</v>
      </c>
    </row>
    <row r="39" spans="1:10" x14ac:dyDescent="0.25">
      <c r="A39" s="49" t="s">
        <v>157</v>
      </c>
      <c r="B39" t="s">
        <v>170</v>
      </c>
    </row>
    <row r="40" spans="1:10" x14ac:dyDescent="0.25">
      <c r="A40" s="49" t="s">
        <v>159</v>
      </c>
      <c r="B40" t="s">
        <v>171</v>
      </c>
    </row>
    <row r="41" spans="1:10" x14ac:dyDescent="0.25">
      <c r="A41" s="49" t="s">
        <v>161</v>
      </c>
      <c r="B41" t="s">
        <v>172</v>
      </c>
    </row>
    <row r="42" spans="1:10" x14ac:dyDescent="0.25">
      <c r="A42" s="80" t="s">
        <v>173</v>
      </c>
      <c r="B42" s="39" t="s">
        <v>174</v>
      </c>
      <c r="C42" s="39"/>
      <c r="D42" s="39"/>
      <c r="E42" s="39"/>
      <c r="F42" s="39"/>
      <c r="G42" s="39"/>
      <c r="H42" s="39"/>
      <c r="I42" s="39"/>
      <c r="J42" s="39"/>
    </row>
    <row r="43" spans="1:10" x14ac:dyDescent="0.25">
      <c r="A43" s="49"/>
    </row>
    <row r="46" spans="1:10" x14ac:dyDescent="0.25">
      <c r="A46" s="77" t="s">
        <v>175</v>
      </c>
    </row>
    <row r="47" spans="1:10" x14ac:dyDescent="0.25">
      <c r="A47" s="47" t="s">
        <v>176</v>
      </c>
    </row>
    <row r="48" spans="1:10" x14ac:dyDescent="0.25">
      <c r="A48" s="49" t="s">
        <v>138</v>
      </c>
      <c r="B48" t="s">
        <v>177</v>
      </c>
    </row>
    <row r="49" spans="1:7" x14ac:dyDescent="0.25">
      <c r="A49" s="79" t="s">
        <v>145</v>
      </c>
      <c r="B49" s="22" t="s">
        <v>178</v>
      </c>
    </row>
    <row r="50" spans="1:7" x14ac:dyDescent="0.25">
      <c r="A50" s="49" t="s">
        <v>147</v>
      </c>
      <c r="B50" s="22" t="s">
        <v>179</v>
      </c>
    </row>
    <row r="51" spans="1:7" x14ac:dyDescent="0.25">
      <c r="A51" s="49" t="s">
        <v>149</v>
      </c>
      <c r="B51" t="s">
        <v>180</v>
      </c>
    </row>
    <row r="52" spans="1:7" x14ac:dyDescent="0.25">
      <c r="B52" t="s">
        <v>181</v>
      </c>
    </row>
    <row r="53" spans="1:7" x14ac:dyDescent="0.25">
      <c r="B53" t="s">
        <v>182</v>
      </c>
    </row>
    <row r="54" spans="1:7" x14ac:dyDescent="0.25">
      <c r="A54" s="49" t="s">
        <v>275</v>
      </c>
      <c r="B54" s="22" t="s">
        <v>276</v>
      </c>
    </row>
    <row r="56" spans="1:7" x14ac:dyDescent="0.25">
      <c r="A56" s="22" t="s">
        <v>183</v>
      </c>
    </row>
    <row r="57" spans="1:7" x14ac:dyDescent="0.25">
      <c r="A57" s="49" t="s">
        <v>138</v>
      </c>
      <c r="B57" t="s">
        <v>184</v>
      </c>
    </row>
    <row r="58" spans="1:7" x14ac:dyDescent="0.25">
      <c r="A58" s="79" t="s">
        <v>145</v>
      </c>
      <c r="B58" s="22" t="s">
        <v>185</v>
      </c>
    </row>
    <row r="59" spans="1:7" x14ac:dyDescent="0.25">
      <c r="A59" s="79" t="s">
        <v>186</v>
      </c>
      <c r="B59" s="81" t="s">
        <v>187</v>
      </c>
      <c r="C59" s="39"/>
    </row>
    <row r="60" spans="1:7" x14ac:dyDescent="0.25">
      <c r="A60" s="79"/>
      <c r="B60" s="22"/>
    </row>
    <row r="61" spans="1:7" x14ac:dyDescent="0.25">
      <c r="A61" s="82" t="s">
        <v>188</v>
      </c>
      <c r="B61" s="83"/>
      <c r="C61" s="83"/>
      <c r="D61" s="83"/>
      <c r="E61" s="83"/>
      <c r="F61" s="83"/>
    </row>
    <row r="62" spans="1:7" x14ac:dyDescent="0.25">
      <c r="A62" s="84" t="s">
        <v>138</v>
      </c>
      <c r="B62" s="83" t="s">
        <v>189</v>
      </c>
      <c r="C62" s="83"/>
      <c r="D62" s="83"/>
      <c r="E62" s="83"/>
      <c r="F62" s="83"/>
      <c r="G62" s="48"/>
    </row>
    <row r="63" spans="1:7" x14ac:dyDescent="0.25">
      <c r="A63" s="85" t="s">
        <v>145</v>
      </c>
      <c r="B63" s="82" t="s">
        <v>190</v>
      </c>
      <c r="C63" s="83"/>
      <c r="D63" s="83"/>
      <c r="E63" s="83"/>
      <c r="F63" s="83"/>
    </row>
    <row r="64" spans="1:7" x14ac:dyDescent="0.25">
      <c r="A64" s="85"/>
      <c r="B64" s="82"/>
      <c r="C64" s="83"/>
      <c r="D64" s="83"/>
      <c r="E64" s="83"/>
      <c r="F64" s="83"/>
    </row>
    <row r="65" spans="1:7" x14ac:dyDescent="0.25">
      <c r="A65" s="81" t="s">
        <v>191</v>
      </c>
      <c r="B65" s="81"/>
      <c r="C65" s="39"/>
      <c r="D65" s="39"/>
      <c r="E65" s="39"/>
      <c r="F65" s="39"/>
    </row>
    <row r="66" spans="1:7" x14ac:dyDescent="0.25">
      <c r="A66" s="84" t="s">
        <v>138</v>
      </c>
      <c r="B66" s="81" t="s">
        <v>266</v>
      </c>
      <c r="C66" s="39"/>
      <c r="D66" s="39"/>
      <c r="E66" s="39"/>
      <c r="F66" s="39"/>
    </row>
    <row r="67" spans="1:7" x14ac:dyDescent="0.25">
      <c r="A67" s="85" t="s">
        <v>145</v>
      </c>
      <c r="B67" s="81" t="s">
        <v>265</v>
      </c>
      <c r="C67" s="39"/>
      <c r="D67" s="39"/>
      <c r="E67" s="39"/>
      <c r="F67" s="39"/>
    </row>
    <row r="68" spans="1:7" x14ac:dyDescent="0.25">
      <c r="A68" s="86" t="s">
        <v>186</v>
      </c>
      <c r="B68" s="81" t="s">
        <v>263</v>
      </c>
      <c r="C68" s="39"/>
      <c r="D68" s="39"/>
      <c r="E68" s="39"/>
      <c r="F68" s="39"/>
    </row>
    <row r="69" spans="1:7" x14ac:dyDescent="0.25">
      <c r="A69" s="86"/>
      <c r="B69" s="81"/>
      <c r="C69" s="39"/>
      <c r="D69" s="39"/>
      <c r="E69" s="39"/>
      <c r="F69" s="39"/>
    </row>
    <row r="70" spans="1:7" x14ac:dyDescent="0.25">
      <c r="A70" s="81" t="s">
        <v>267</v>
      </c>
      <c r="B70" s="81"/>
      <c r="C70" s="39"/>
      <c r="D70" s="39"/>
      <c r="E70" s="39"/>
      <c r="F70" s="39"/>
      <c r="G70" s="39"/>
    </row>
    <row r="71" spans="1:7" x14ac:dyDescent="0.25">
      <c r="A71" s="84" t="s">
        <v>138</v>
      </c>
      <c r="B71" s="81" t="s">
        <v>192</v>
      </c>
      <c r="C71" s="39"/>
      <c r="D71" s="39"/>
      <c r="E71" s="39"/>
      <c r="F71" s="39"/>
      <c r="G71" s="39"/>
    </row>
    <row r="72" spans="1:7" x14ac:dyDescent="0.25">
      <c r="A72" s="85" t="s">
        <v>145</v>
      </c>
      <c r="B72" s="81" t="s">
        <v>265</v>
      </c>
      <c r="C72" s="39"/>
      <c r="D72" s="39"/>
      <c r="E72" s="39"/>
      <c r="F72" s="39"/>
      <c r="G72" s="39"/>
    </row>
    <row r="73" spans="1:7" x14ac:dyDescent="0.25">
      <c r="A73" s="86" t="s">
        <v>186</v>
      </c>
      <c r="B73" s="81" t="s">
        <v>268</v>
      </c>
      <c r="C73" s="39"/>
      <c r="D73" s="39"/>
      <c r="E73" s="39"/>
      <c r="F73" s="39"/>
      <c r="G73" s="39"/>
    </row>
    <row r="74" spans="1:7" x14ac:dyDescent="0.25">
      <c r="A74" s="85" t="s">
        <v>264</v>
      </c>
      <c r="B74" s="81" t="s">
        <v>269</v>
      </c>
      <c r="C74" s="39"/>
      <c r="D74" s="39"/>
      <c r="E74" s="39"/>
      <c r="F74" s="39"/>
      <c r="G74" s="39"/>
    </row>
    <row r="75" spans="1:7" x14ac:dyDescent="0.25">
      <c r="A75" s="49"/>
    </row>
    <row r="76" spans="1:7" x14ac:dyDescent="0.25">
      <c r="A76" s="77" t="s">
        <v>193</v>
      </c>
    </row>
    <row r="77" spans="1:7" x14ac:dyDescent="0.25">
      <c r="A77" s="49" t="s">
        <v>138</v>
      </c>
      <c r="B77" t="s">
        <v>194</v>
      </c>
    </row>
    <row r="78" spans="1:7" x14ac:dyDescent="0.25">
      <c r="A78" s="79" t="s">
        <v>145</v>
      </c>
      <c r="B78" t="s">
        <v>195</v>
      </c>
    </row>
    <row r="79" spans="1:7" x14ac:dyDescent="0.25">
      <c r="A79" s="49" t="s">
        <v>147</v>
      </c>
      <c r="B79" s="81" t="s">
        <v>196</v>
      </c>
      <c r="C79" s="39"/>
      <c r="D79" s="39"/>
      <c r="E79" s="39"/>
      <c r="F79" s="39"/>
    </row>
    <row r="80" spans="1:7" x14ac:dyDescent="0.25">
      <c r="A80" s="49" t="s">
        <v>149</v>
      </c>
      <c r="B80" s="22" t="s">
        <v>197</v>
      </c>
    </row>
    <row r="81" spans="1:13" x14ac:dyDescent="0.25">
      <c r="A81" s="49" t="s">
        <v>151</v>
      </c>
      <c r="B81" s="22" t="s">
        <v>198</v>
      </c>
    </row>
    <row r="82" spans="1:13" x14ac:dyDescent="0.25">
      <c r="A82" s="49" t="s">
        <v>153</v>
      </c>
      <c r="B82" s="22" t="s">
        <v>199</v>
      </c>
    </row>
    <row r="83" spans="1:13" x14ac:dyDescent="0.25">
      <c r="A83" s="49" t="s">
        <v>155</v>
      </c>
      <c r="B83" s="109" t="s">
        <v>200</v>
      </c>
    </row>
    <row r="84" spans="1:13" x14ac:dyDescent="0.25">
      <c r="A84" s="49" t="s">
        <v>157</v>
      </c>
      <c r="B84" s="109" t="s">
        <v>260</v>
      </c>
    </row>
    <row r="85" spans="1:13" x14ac:dyDescent="0.25">
      <c r="A85" s="108" t="s">
        <v>159</v>
      </c>
      <c r="B85" s="109" t="s">
        <v>271</v>
      </c>
    </row>
    <row r="87" spans="1:13" x14ac:dyDescent="0.25">
      <c r="A87" s="77" t="s">
        <v>201</v>
      </c>
    </row>
    <row r="88" spans="1:13" x14ac:dyDescent="0.25">
      <c r="A88" s="80" t="s">
        <v>138</v>
      </c>
      <c r="B88" s="39" t="s">
        <v>202</v>
      </c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</row>
    <row r="89" spans="1:13" x14ac:dyDescent="0.25">
      <c r="A89" s="80" t="s">
        <v>203</v>
      </c>
      <c r="B89" s="39" t="s">
        <v>204</v>
      </c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</row>
    <row r="90" spans="1:13" x14ac:dyDescent="0.25">
      <c r="B90" s="39" t="s">
        <v>205</v>
      </c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</row>
    <row r="91" spans="1:13" x14ac:dyDescent="0.25">
      <c r="A91" s="49" t="s">
        <v>147</v>
      </c>
      <c r="B91" s="39" t="s">
        <v>206</v>
      </c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</row>
    <row r="92" spans="1:13" x14ac:dyDescent="0.25">
      <c r="A92" s="49" t="s">
        <v>149</v>
      </c>
      <c r="B92" s="39" t="s">
        <v>207</v>
      </c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</row>
    <row r="93" spans="1:13" x14ac:dyDescent="0.25">
      <c r="B93" s="39" t="s">
        <v>208</v>
      </c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</row>
    <row r="94" spans="1:13" x14ac:dyDescent="0.25">
      <c r="B94" s="39" t="s">
        <v>209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</row>
    <row r="95" spans="1:13" x14ac:dyDescent="0.25">
      <c r="A95" s="49" t="s">
        <v>151</v>
      </c>
      <c r="B95" s="39" t="s">
        <v>210</v>
      </c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</row>
    <row r="96" spans="1:13" x14ac:dyDescent="0.25">
      <c r="A96" s="49"/>
      <c r="B96" s="39" t="s">
        <v>211</v>
      </c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</row>
    <row r="97" spans="1:13" x14ac:dyDescent="0.25">
      <c r="A97" s="49" t="s">
        <v>153</v>
      </c>
      <c r="B97" s="39" t="s">
        <v>212</v>
      </c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</row>
    <row r="98" spans="1:13" x14ac:dyDescent="0.25">
      <c r="B98" t="s">
        <v>213</v>
      </c>
    </row>
    <row r="99" spans="1:13" x14ac:dyDescent="0.25">
      <c r="B99" t="s">
        <v>214</v>
      </c>
    </row>
    <row r="100" spans="1:13" x14ac:dyDescent="0.25">
      <c r="B100" t="s">
        <v>215</v>
      </c>
    </row>
    <row r="101" spans="1:13" x14ac:dyDescent="0.25">
      <c r="B101" s="87" t="s">
        <v>216</v>
      </c>
    </row>
    <row r="102" spans="1:13" x14ac:dyDescent="0.25">
      <c r="B102" s="88" t="s">
        <v>217</v>
      </c>
    </row>
    <row r="103" spans="1:13" x14ac:dyDescent="0.25">
      <c r="A103" s="108" t="s">
        <v>155</v>
      </c>
      <c r="B103" s="110" t="s">
        <v>253</v>
      </c>
    </row>
    <row r="104" spans="1:13" x14ac:dyDescent="0.25">
      <c r="B104" s="47" t="s">
        <v>248</v>
      </c>
    </row>
    <row r="105" spans="1:13" x14ac:dyDescent="0.25">
      <c r="B105" s="47" t="s">
        <v>249</v>
      </c>
    </row>
    <row r="106" spans="1:13" x14ac:dyDescent="0.25">
      <c r="B106" s="47" t="s">
        <v>251</v>
      </c>
    </row>
    <row r="107" spans="1:13" x14ac:dyDescent="0.25">
      <c r="B107" s="47" t="s">
        <v>250</v>
      </c>
    </row>
    <row r="108" spans="1:13" x14ac:dyDescent="0.25">
      <c r="B108" s="47" t="s">
        <v>255</v>
      </c>
    </row>
    <row r="109" spans="1:13" x14ac:dyDescent="0.25">
      <c r="B109" s="47" t="s">
        <v>256</v>
      </c>
    </row>
    <row r="110" spans="1:13" x14ac:dyDescent="0.25">
      <c r="A110" s="108" t="s">
        <v>157</v>
      </c>
      <c r="B110" s="110" t="s">
        <v>254</v>
      </c>
    </row>
    <row r="111" spans="1:13" x14ac:dyDescent="0.25">
      <c r="B111" s="47" t="s">
        <v>248</v>
      </c>
    </row>
    <row r="112" spans="1:13" x14ac:dyDescent="0.25">
      <c r="B112" s="47" t="s">
        <v>249</v>
      </c>
    </row>
    <row r="113" spans="1:10" x14ac:dyDescent="0.25">
      <c r="B113" s="47" t="s">
        <v>252</v>
      </c>
    </row>
    <row r="114" spans="1:10" x14ac:dyDescent="0.25">
      <c r="B114" s="47" t="s">
        <v>259</v>
      </c>
    </row>
    <row r="115" spans="1:10" x14ac:dyDescent="0.25">
      <c r="B115" s="47" t="s">
        <v>258</v>
      </c>
    </row>
    <row r="116" spans="1:10" x14ac:dyDescent="0.25">
      <c r="B116" s="47" t="s">
        <v>257</v>
      </c>
    </row>
    <row r="117" spans="1:10" x14ac:dyDescent="0.25">
      <c r="B117" s="47"/>
    </row>
    <row r="118" spans="1:10" x14ac:dyDescent="0.25">
      <c r="A118" s="76" t="s">
        <v>218</v>
      </c>
    </row>
    <row r="119" spans="1:10" x14ac:dyDescent="0.25">
      <c r="A119" s="49" t="s">
        <v>138</v>
      </c>
      <c r="B119" t="s">
        <v>219</v>
      </c>
    </row>
    <row r="120" spans="1:10" x14ac:dyDescent="0.25">
      <c r="A120" s="49" t="s">
        <v>203</v>
      </c>
      <c r="B120" t="s">
        <v>220</v>
      </c>
    </row>
    <row r="121" spans="1:10" x14ac:dyDescent="0.25">
      <c r="A121" s="49" t="s">
        <v>147</v>
      </c>
      <c r="B121" s="81" t="s">
        <v>221</v>
      </c>
      <c r="C121" s="39"/>
      <c r="D121" s="39"/>
      <c r="E121" s="39"/>
      <c r="F121" s="39"/>
      <c r="G121" s="39"/>
      <c r="H121" s="39"/>
      <c r="I121" s="39"/>
      <c r="J121" s="39"/>
    </row>
    <row r="122" spans="1:10" x14ac:dyDescent="0.25">
      <c r="A122" s="49" t="s">
        <v>149</v>
      </c>
      <c r="B122" s="81" t="s">
        <v>222</v>
      </c>
      <c r="C122" s="39"/>
      <c r="D122" s="39"/>
      <c r="E122" s="39"/>
      <c r="F122" s="39"/>
      <c r="G122" s="39"/>
      <c r="H122" s="39"/>
      <c r="I122" s="39"/>
      <c r="J122" s="39"/>
    </row>
    <row r="123" spans="1:10" x14ac:dyDescent="0.25">
      <c r="A123" s="89" t="s">
        <v>151</v>
      </c>
      <c r="B123" s="82" t="s">
        <v>223</v>
      </c>
      <c r="C123" s="82"/>
      <c r="D123" s="82"/>
      <c r="E123" s="82"/>
      <c r="F123" s="82"/>
      <c r="G123" s="22"/>
    </row>
    <row r="124" spans="1:10" x14ac:dyDescent="0.25">
      <c r="A124" s="49"/>
    </row>
    <row r="125" spans="1:10" x14ac:dyDescent="0.25">
      <c r="A125" s="77" t="s">
        <v>25</v>
      </c>
    </row>
    <row r="126" spans="1:10" x14ac:dyDescent="0.25">
      <c r="A126" s="49" t="s">
        <v>138</v>
      </c>
      <c r="B126" t="s">
        <v>224</v>
      </c>
    </row>
    <row r="127" spans="1:10" x14ac:dyDescent="0.25">
      <c r="A127" s="49" t="s">
        <v>203</v>
      </c>
      <c r="B127" s="22" t="s">
        <v>225</v>
      </c>
    </row>
    <row r="129" spans="1:9" x14ac:dyDescent="0.25">
      <c r="A129" s="90" t="s">
        <v>226</v>
      </c>
    </row>
    <row r="130" spans="1:9" x14ac:dyDescent="0.25">
      <c r="A130" s="49" t="s">
        <v>138</v>
      </c>
      <c r="B130" t="s">
        <v>227</v>
      </c>
    </row>
    <row r="131" spans="1:9" x14ac:dyDescent="0.25">
      <c r="A131" s="79" t="s">
        <v>145</v>
      </c>
      <c r="B131" s="22" t="s">
        <v>228</v>
      </c>
    </row>
    <row r="132" spans="1:9" x14ac:dyDescent="0.25">
      <c r="A132" s="79"/>
      <c r="B132" s="22"/>
    </row>
    <row r="133" spans="1:9" x14ac:dyDescent="0.25">
      <c r="A133" s="91" t="s">
        <v>229</v>
      </c>
      <c r="B133" s="39"/>
      <c r="C133" s="39"/>
      <c r="D133" s="39"/>
      <c r="E133" s="39"/>
      <c r="F133" s="39"/>
    </row>
    <row r="134" spans="1:9" x14ac:dyDescent="0.25">
      <c r="A134" s="80" t="s">
        <v>138</v>
      </c>
      <c r="B134" s="39" t="s">
        <v>230</v>
      </c>
      <c r="C134" s="39"/>
      <c r="D134" s="39"/>
      <c r="E134" s="39"/>
      <c r="F134" s="39"/>
    </row>
    <row r="135" spans="1:9" x14ac:dyDescent="0.25">
      <c r="A135" s="86" t="s">
        <v>145</v>
      </c>
      <c r="B135" s="81" t="s">
        <v>231</v>
      </c>
      <c r="C135" s="39"/>
      <c r="D135" s="39"/>
      <c r="E135" s="39"/>
      <c r="F135" s="39"/>
    </row>
    <row r="136" spans="1:9" x14ac:dyDescent="0.25">
      <c r="A136" s="79"/>
      <c r="B136" s="22"/>
    </row>
    <row r="138" spans="1:9" x14ac:dyDescent="0.25">
      <c r="A138" s="77" t="s">
        <v>262</v>
      </c>
    </row>
    <row r="139" spans="1:9" x14ac:dyDescent="0.25">
      <c r="A139" s="49" t="s">
        <v>138</v>
      </c>
      <c r="B139" s="22" t="s">
        <v>232</v>
      </c>
      <c r="F139" s="83"/>
      <c r="G139" s="83"/>
      <c r="H139" s="83"/>
      <c r="I139" s="83"/>
    </row>
    <row r="140" spans="1:9" x14ac:dyDescent="0.25">
      <c r="A140" s="80" t="s">
        <v>203</v>
      </c>
      <c r="B140" s="81" t="s">
        <v>261</v>
      </c>
      <c r="C140" s="39"/>
      <c r="D140" s="39"/>
      <c r="E140" s="39"/>
      <c r="F140" s="39"/>
      <c r="G140" s="39"/>
    </row>
    <row r="141" spans="1:9" x14ac:dyDescent="0.25">
      <c r="A141" s="92" t="s">
        <v>147</v>
      </c>
      <c r="B141" s="82" t="s">
        <v>233</v>
      </c>
      <c r="C141" s="83"/>
      <c r="D141" s="83"/>
      <c r="E141" s="83"/>
      <c r="F141" s="83"/>
      <c r="G141" s="83"/>
      <c r="H141" s="83"/>
      <c r="I141" s="48"/>
    </row>
    <row r="142" spans="1:9" x14ac:dyDescent="0.25">
      <c r="A142" s="80" t="s">
        <v>149</v>
      </c>
      <c r="B142" s="82" t="s">
        <v>234</v>
      </c>
      <c r="C142" s="83"/>
      <c r="D142" s="83"/>
      <c r="E142" s="83"/>
      <c r="F142" s="83"/>
      <c r="G142" s="83"/>
      <c r="H142" s="83"/>
      <c r="I142" s="93"/>
    </row>
    <row r="144" spans="1:9" x14ac:dyDescent="0.25">
      <c r="A144" s="77" t="s">
        <v>235</v>
      </c>
    </row>
    <row r="145" spans="1:7" x14ac:dyDescent="0.25">
      <c r="A145" s="49" t="s">
        <v>138</v>
      </c>
      <c r="B145" s="81" t="s">
        <v>270</v>
      </c>
      <c r="C145" s="39"/>
      <c r="D145" s="39"/>
      <c r="E145" s="39"/>
      <c r="F145" s="39"/>
      <c r="G145" s="39"/>
    </row>
    <row r="147" spans="1:7" x14ac:dyDescent="0.25">
      <c r="A147" s="77" t="s">
        <v>236</v>
      </c>
    </row>
    <row r="148" spans="1:7" x14ac:dyDescent="0.25">
      <c r="A148" s="49" t="s">
        <v>138</v>
      </c>
      <c r="B148" s="22" t="s">
        <v>237</v>
      </c>
    </row>
    <row r="150" spans="1:7" x14ac:dyDescent="0.25">
      <c r="A150" s="76" t="s">
        <v>277</v>
      </c>
    </row>
    <row r="151" spans="1:7" x14ac:dyDescent="0.25">
      <c r="A151" s="80" t="s">
        <v>138</v>
      </c>
      <c r="B151" s="81" t="s">
        <v>278</v>
      </c>
    </row>
    <row r="152" spans="1:7" x14ac:dyDescent="0.25">
      <c r="A152" s="86" t="s">
        <v>145</v>
      </c>
      <c r="B152" s="81" t="s">
        <v>279</v>
      </c>
    </row>
  </sheetData>
  <pageMargins left="0.7" right="0.7" top="0.75" bottom="0.75" header="0.3" footer="0.3"/>
  <pageSetup scale="59" orientation="portrait" r:id="rId1"/>
  <rowBreaks count="1" manualBreakCount="1">
    <brk id="8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86"/>
  <sheetViews>
    <sheetView workbookViewId="0">
      <selection activeCell="E27" sqref="E27:E62"/>
    </sheetView>
  </sheetViews>
  <sheetFormatPr defaultRowHeight="13.2" x14ac:dyDescent="0.25"/>
  <cols>
    <col min="5" max="5" width="11.44140625" customWidth="1"/>
  </cols>
  <sheetData>
    <row r="1" spans="1:10" x14ac:dyDescent="0.25">
      <c r="B1" s="94"/>
      <c r="C1" s="423" t="s">
        <v>238</v>
      </c>
      <c r="D1" s="423"/>
      <c r="E1" s="423"/>
      <c r="F1" s="423"/>
    </row>
    <row r="2" spans="1:10" ht="54.6" x14ac:dyDescent="0.4">
      <c r="A2" t="s">
        <v>274</v>
      </c>
      <c r="B2" s="95" t="s">
        <v>239</v>
      </c>
      <c r="C2" s="96" t="s">
        <v>240</v>
      </c>
      <c r="D2" s="102" t="s">
        <v>241</v>
      </c>
      <c r="E2" s="97" t="s">
        <v>242</v>
      </c>
      <c r="F2" s="97" t="s">
        <v>243</v>
      </c>
      <c r="H2" s="419" t="s">
        <v>437</v>
      </c>
    </row>
    <row r="3" spans="1:10" x14ac:dyDescent="0.25">
      <c r="A3">
        <v>2019</v>
      </c>
      <c r="B3" s="112">
        <v>43466</v>
      </c>
      <c r="C3" s="416">
        <v>3.0735483870967757</v>
      </c>
      <c r="D3" s="400">
        <v>3.11</v>
      </c>
      <c r="E3" s="99">
        <v>1</v>
      </c>
      <c r="F3" s="98">
        <f t="shared" ref="F3:F56" si="0">(D3*E3+C3*(1-E3))</f>
        <v>3.11</v>
      </c>
    </row>
    <row r="4" spans="1:10" x14ac:dyDescent="0.25">
      <c r="A4">
        <v>2019</v>
      </c>
      <c r="B4" s="112">
        <v>43497</v>
      </c>
      <c r="C4" s="416">
        <v>2.6530434322357199</v>
      </c>
      <c r="D4" s="400">
        <v>2.69</v>
      </c>
      <c r="E4" s="99">
        <v>1</v>
      </c>
      <c r="F4" s="98">
        <f t="shared" si="0"/>
        <v>2.69</v>
      </c>
      <c r="H4" s="403" t="s">
        <v>433</v>
      </c>
      <c r="I4" s="403"/>
      <c r="J4" s="403"/>
    </row>
    <row r="5" spans="1:10" x14ac:dyDescent="0.25">
      <c r="A5">
        <f t="shared" ref="A5:A43" si="1">YEAR(B5)</f>
        <v>2019</v>
      </c>
      <c r="B5" s="112">
        <v>43525</v>
      </c>
      <c r="C5" s="416">
        <v>2.5980715942382804</v>
      </c>
      <c r="D5" s="401">
        <v>2.95</v>
      </c>
      <c r="E5" s="99">
        <v>1</v>
      </c>
      <c r="F5" s="98">
        <f t="shared" si="0"/>
        <v>2.95</v>
      </c>
      <c r="H5" s="414" t="s">
        <v>435</v>
      </c>
      <c r="I5" s="414"/>
      <c r="J5" s="414"/>
    </row>
    <row r="6" spans="1:10" x14ac:dyDescent="0.25">
      <c r="A6">
        <f t="shared" si="1"/>
        <v>2019</v>
      </c>
      <c r="B6" s="112">
        <v>43556</v>
      </c>
      <c r="C6" s="416">
        <v>2.4983776283264203</v>
      </c>
      <c r="D6" s="401">
        <v>2.65</v>
      </c>
      <c r="E6" s="99">
        <v>1</v>
      </c>
      <c r="F6" s="98">
        <f t="shared" si="0"/>
        <v>2.65</v>
      </c>
      <c r="H6" s="169" t="s">
        <v>436</v>
      </c>
      <c r="I6" s="165"/>
      <c r="J6" s="165"/>
    </row>
    <row r="7" spans="1:10" x14ac:dyDescent="0.25">
      <c r="A7">
        <f t="shared" si="1"/>
        <v>2019</v>
      </c>
      <c r="B7" s="112">
        <v>43586</v>
      </c>
      <c r="C7" s="416">
        <v>2.5909255981445298</v>
      </c>
      <c r="D7" s="402">
        <v>2.64</v>
      </c>
      <c r="E7" s="99">
        <v>1</v>
      </c>
      <c r="F7" s="98">
        <f t="shared" si="0"/>
        <v>2.64</v>
      </c>
      <c r="H7" s="167" t="s">
        <v>434</v>
      </c>
      <c r="I7" s="413"/>
      <c r="J7" s="413"/>
    </row>
    <row r="8" spans="1:10" x14ac:dyDescent="0.25">
      <c r="A8">
        <f t="shared" si="1"/>
        <v>2019</v>
      </c>
      <c r="B8" s="112">
        <v>43617</v>
      </c>
      <c r="C8" s="416">
        <v>2.5667097330093398</v>
      </c>
      <c r="D8" s="402">
        <v>2.4</v>
      </c>
      <c r="E8" s="99">
        <v>1</v>
      </c>
      <c r="F8" s="98">
        <f t="shared" si="0"/>
        <v>2.4</v>
      </c>
      <c r="H8" s="418" t="s">
        <v>437</v>
      </c>
      <c r="I8" s="418"/>
      <c r="J8" s="418"/>
    </row>
    <row r="9" spans="1:10" x14ac:dyDescent="0.25">
      <c r="A9">
        <f t="shared" si="1"/>
        <v>2019</v>
      </c>
      <c r="B9" s="112">
        <v>43647</v>
      </c>
      <c r="C9" s="416">
        <v>2.6410865545272806</v>
      </c>
      <c r="D9" s="402">
        <v>2.37</v>
      </c>
      <c r="E9" s="99">
        <v>1</v>
      </c>
      <c r="F9" s="98">
        <f t="shared" si="0"/>
        <v>2.37</v>
      </c>
      <c r="H9" s="422" t="s">
        <v>438</v>
      </c>
      <c r="I9" s="421"/>
      <c r="J9" s="421"/>
    </row>
    <row r="10" spans="1:10" x14ac:dyDescent="0.25">
      <c r="A10">
        <f t="shared" si="1"/>
        <v>2019</v>
      </c>
      <c r="B10" s="112">
        <v>43678</v>
      </c>
      <c r="C10" s="416">
        <v>2.6642584562301601</v>
      </c>
      <c r="D10" s="402">
        <v>2.2200000000000002</v>
      </c>
      <c r="E10" s="99">
        <v>1</v>
      </c>
      <c r="F10" s="98">
        <f t="shared" si="0"/>
        <v>2.2200000000000002</v>
      </c>
    </row>
    <row r="11" spans="1:10" x14ac:dyDescent="0.25">
      <c r="A11">
        <f t="shared" si="1"/>
        <v>2019</v>
      </c>
      <c r="B11" s="112">
        <v>43709</v>
      </c>
      <c r="C11" s="416">
        <v>2.1100699999999994</v>
      </c>
      <c r="D11" s="402">
        <v>2.56</v>
      </c>
      <c r="E11" s="99">
        <v>1</v>
      </c>
      <c r="F11" s="98">
        <f t="shared" si="0"/>
        <v>2.56</v>
      </c>
    </row>
    <row r="12" spans="1:10" x14ac:dyDescent="0.25">
      <c r="A12">
        <f t="shared" si="1"/>
        <v>2019</v>
      </c>
      <c r="B12" s="112">
        <v>43739</v>
      </c>
      <c r="C12" s="416">
        <v>2.0350620000000004</v>
      </c>
      <c r="D12" s="415">
        <v>2.7429999999999999</v>
      </c>
      <c r="E12" s="99">
        <v>1</v>
      </c>
      <c r="F12" s="98">
        <f t="shared" si="0"/>
        <v>2.7429999999999999</v>
      </c>
    </row>
    <row r="13" spans="1:10" x14ac:dyDescent="0.25">
      <c r="A13">
        <f t="shared" si="1"/>
        <v>2019</v>
      </c>
      <c r="B13" s="112">
        <v>43770</v>
      </c>
      <c r="C13" s="416">
        <v>2.0877240000000001</v>
      </c>
      <c r="D13" s="404">
        <v>2.3029999999999999</v>
      </c>
      <c r="E13" s="99">
        <v>1</v>
      </c>
      <c r="F13" s="98">
        <f t="shared" si="0"/>
        <v>2.3029999999999999</v>
      </c>
    </row>
    <row r="14" spans="1:10" x14ac:dyDescent="0.25">
      <c r="A14">
        <f t="shared" si="1"/>
        <v>2019</v>
      </c>
      <c r="B14" s="112">
        <v>43800</v>
      </c>
      <c r="C14" s="416">
        <v>2.1543120000000004</v>
      </c>
      <c r="D14" s="404">
        <v>2.4950000000000001</v>
      </c>
      <c r="E14" s="99">
        <v>1</v>
      </c>
      <c r="F14" s="98">
        <f t="shared" si="0"/>
        <v>2.4950000000000001</v>
      </c>
    </row>
    <row r="15" spans="1:10" x14ac:dyDescent="0.25">
      <c r="A15">
        <f t="shared" si="1"/>
        <v>2020</v>
      </c>
      <c r="B15" s="112">
        <v>43831</v>
      </c>
      <c r="C15" s="416">
        <v>2.1914938890401405</v>
      </c>
      <c r="D15" s="404">
        <v>2.6120000000000001</v>
      </c>
      <c r="E15" s="99">
        <v>1</v>
      </c>
      <c r="F15" s="98">
        <f t="shared" si="0"/>
        <v>2.6120000000000001</v>
      </c>
    </row>
    <row r="16" spans="1:10" x14ac:dyDescent="0.25">
      <c r="A16">
        <f t="shared" si="1"/>
        <v>2020</v>
      </c>
      <c r="B16" s="112">
        <v>43862</v>
      </c>
      <c r="C16" s="416">
        <v>2.1967152814087503</v>
      </c>
      <c r="D16" s="404">
        <v>2.5750000000000002</v>
      </c>
      <c r="E16" s="99">
        <v>1</v>
      </c>
      <c r="F16" s="98">
        <f t="shared" si="0"/>
        <v>2.5750000000000002</v>
      </c>
    </row>
    <row r="17" spans="1:6" x14ac:dyDescent="0.25">
      <c r="A17">
        <f t="shared" si="1"/>
        <v>2020</v>
      </c>
      <c r="B17" s="112">
        <v>43891</v>
      </c>
      <c r="C17" s="416">
        <v>2.1040021202388011</v>
      </c>
      <c r="D17" s="404">
        <v>2.4620000000000002</v>
      </c>
      <c r="E17" s="99">
        <v>1</v>
      </c>
      <c r="F17" s="98">
        <f t="shared" si="0"/>
        <v>2.4620000000000002</v>
      </c>
    </row>
    <row r="18" spans="1:6" x14ac:dyDescent="0.25">
      <c r="A18">
        <f t="shared" si="1"/>
        <v>2020</v>
      </c>
      <c r="B18" s="112">
        <v>43922</v>
      </c>
      <c r="C18" s="416">
        <v>1.9283271092370597</v>
      </c>
      <c r="D18" s="404">
        <v>2.2469999999999999</v>
      </c>
      <c r="E18" s="99">
        <v>1</v>
      </c>
      <c r="F18" s="98">
        <f t="shared" si="0"/>
        <v>2.2469999999999999</v>
      </c>
    </row>
    <row r="19" spans="1:6" x14ac:dyDescent="0.25">
      <c r="A19">
        <f t="shared" si="1"/>
        <v>2020</v>
      </c>
      <c r="B19" s="112">
        <v>43952</v>
      </c>
      <c r="C19" s="416">
        <v>1.7194898407404358</v>
      </c>
      <c r="D19" s="404">
        <v>2.234</v>
      </c>
      <c r="E19" s="99">
        <v>1</v>
      </c>
      <c r="F19" s="98">
        <f t="shared" si="0"/>
        <v>2.234</v>
      </c>
    </row>
    <row r="20" spans="1:6" x14ac:dyDescent="0.25">
      <c r="A20">
        <f t="shared" si="1"/>
        <v>2020</v>
      </c>
      <c r="B20" s="112">
        <v>43983</v>
      </c>
      <c r="C20" s="416">
        <v>1.6730826443933484</v>
      </c>
      <c r="D20" s="404">
        <v>2.278</v>
      </c>
      <c r="E20" s="99">
        <v>1</v>
      </c>
      <c r="F20" s="98">
        <f t="shared" si="0"/>
        <v>2.278</v>
      </c>
    </row>
    <row r="21" spans="1:6" x14ac:dyDescent="0.25">
      <c r="A21">
        <f t="shared" si="1"/>
        <v>2020</v>
      </c>
      <c r="B21" s="112">
        <v>44013</v>
      </c>
      <c r="C21" s="416">
        <v>1.8359067646146372</v>
      </c>
      <c r="D21" s="404">
        <v>2.3260000000000001</v>
      </c>
      <c r="E21" s="99">
        <v>1</v>
      </c>
      <c r="F21" s="98">
        <f t="shared" si="0"/>
        <v>2.3260000000000001</v>
      </c>
    </row>
    <row r="22" spans="1:6" x14ac:dyDescent="0.25">
      <c r="A22">
        <f t="shared" si="1"/>
        <v>2020</v>
      </c>
      <c r="B22" s="112">
        <v>44044</v>
      </c>
      <c r="C22" s="416">
        <v>2.0386623584646757</v>
      </c>
      <c r="D22" s="404">
        <v>2.335</v>
      </c>
      <c r="E22" s="99">
        <v>1</v>
      </c>
      <c r="F22" s="98">
        <f t="shared" si="0"/>
        <v>2.335</v>
      </c>
    </row>
    <row r="23" spans="1:6" x14ac:dyDescent="0.25">
      <c r="A23">
        <f t="shared" si="1"/>
        <v>2020</v>
      </c>
      <c r="B23" s="112">
        <v>44075</v>
      </c>
      <c r="C23" s="416">
        <v>2.1987938560880189</v>
      </c>
      <c r="D23" s="404">
        <v>2.3180000000000001</v>
      </c>
      <c r="E23" s="99">
        <v>1</v>
      </c>
      <c r="F23" s="98">
        <f t="shared" si="0"/>
        <v>2.3180000000000001</v>
      </c>
    </row>
    <row r="24" spans="1:6" x14ac:dyDescent="0.25">
      <c r="A24">
        <f t="shared" si="1"/>
        <v>2020</v>
      </c>
      <c r="B24" s="112">
        <v>44105</v>
      </c>
      <c r="C24" s="416">
        <v>2.2245312011301204</v>
      </c>
      <c r="D24" s="404">
        <v>2.3439999999999999</v>
      </c>
      <c r="E24" s="99">
        <v>1</v>
      </c>
      <c r="F24" s="98">
        <f t="shared" si="0"/>
        <v>2.3439999999999999</v>
      </c>
    </row>
    <row r="25" spans="1:6" x14ac:dyDescent="0.25">
      <c r="A25">
        <f t="shared" si="1"/>
        <v>2020</v>
      </c>
      <c r="B25" s="112">
        <v>44136</v>
      </c>
      <c r="C25" s="416">
        <v>2.2145837377056421</v>
      </c>
      <c r="D25" s="404">
        <v>2.4089999999999998</v>
      </c>
      <c r="E25" s="99">
        <v>1</v>
      </c>
      <c r="F25" s="98">
        <f t="shared" si="0"/>
        <v>2.4089999999999998</v>
      </c>
    </row>
    <row r="26" spans="1:6" x14ac:dyDescent="0.25">
      <c r="A26">
        <f t="shared" si="1"/>
        <v>2020</v>
      </c>
      <c r="B26" s="112">
        <v>44166</v>
      </c>
      <c r="C26" s="416">
        <v>2.2800808953306646</v>
      </c>
      <c r="D26" s="404">
        <v>2.5779999999999998</v>
      </c>
      <c r="E26" s="99">
        <v>1</v>
      </c>
      <c r="F26" s="98">
        <f t="shared" si="0"/>
        <v>2.5779999999999998</v>
      </c>
    </row>
    <row r="27" spans="1:6" x14ac:dyDescent="0.25">
      <c r="A27">
        <f t="shared" si="1"/>
        <v>2021</v>
      </c>
      <c r="B27" s="112">
        <v>44197</v>
      </c>
      <c r="C27" s="416">
        <v>2.477640424639469</v>
      </c>
      <c r="D27" s="404">
        <v>2.7</v>
      </c>
      <c r="E27" s="420">
        <v>0.97297297297297303</v>
      </c>
      <c r="F27" s="98">
        <f t="shared" si="0"/>
        <v>2.6939902817470127</v>
      </c>
    </row>
    <row r="28" spans="1:6" x14ac:dyDescent="0.25">
      <c r="A28">
        <f t="shared" si="1"/>
        <v>2021</v>
      </c>
      <c r="B28" s="112">
        <v>44228</v>
      </c>
      <c r="C28" s="416">
        <v>2.5225673127749535</v>
      </c>
      <c r="D28" s="404">
        <v>2.661</v>
      </c>
      <c r="E28" s="420">
        <v>0.94594594594594594</v>
      </c>
      <c r="F28" s="98">
        <f t="shared" si="0"/>
        <v>2.6535171520418896</v>
      </c>
    </row>
    <row r="29" spans="1:6" x14ac:dyDescent="0.25">
      <c r="A29">
        <f t="shared" si="1"/>
        <v>2021</v>
      </c>
      <c r="B29" s="112">
        <v>44256</v>
      </c>
      <c r="C29" s="416">
        <v>2.4281666888568578</v>
      </c>
      <c r="D29" s="404">
        <v>2.548</v>
      </c>
      <c r="E29" s="420">
        <v>0.91891891891891886</v>
      </c>
      <c r="F29" s="98">
        <f t="shared" si="0"/>
        <v>2.5382837855829883</v>
      </c>
    </row>
    <row r="30" spans="1:6" x14ac:dyDescent="0.25">
      <c r="A30">
        <f t="shared" si="1"/>
        <v>2021</v>
      </c>
      <c r="B30" s="112">
        <v>44287</v>
      </c>
      <c r="C30" s="416">
        <v>2.3671885197173954</v>
      </c>
      <c r="D30" s="404">
        <v>2.2839999999999998</v>
      </c>
      <c r="E30" s="420">
        <v>0.89189189189189189</v>
      </c>
      <c r="F30" s="98">
        <f t="shared" si="0"/>
        <v>2.2929933534829616</v>
      </c>
    </row>
    <row r="31" spans="1:6" x14ac:dyDescent="0.25">
      <c r="A31">
        <f t="shared" si="1"/>
        <v>2021</v>
      </c>
      <c r="B31" s="112">
        <v>44317</v>
      </c>
      <c r="C31" s="416">
        <v>2.4163832107598453</v>
      </c>
      <c r="D31" s="405">
        <v>2.2599999999999998</v>
      </c>
      <c r="E31" s="420">
        <v>0.86486486486486491</v>
      </c>
      <c r="F31" s="98">
        <f t="shared" si="0"/>
        <v>2.2811328663188979</v>
      </c>
    </row>
    <row r="32" spans="1:6" x14ac:dyDescent="0.25">
      <c r="A32">
        <f t="shared" si="1"/>
        <v>2021</v>
      </c>
      <c r="B32" s="112">
        <v>44348</v>
      </c>
      <c r="C32" s="416">
        <v>2.4524354497522189</v>
      </c>
      <c r="D32" s="405">
        <v>2.294</v>
      </c>
      <c r="E32" s="420">
        <v>0.83783783783783783</v>
      </c>
      <c r="F32" s="98">
        <f t="shared" si="0"/>
        <v>2.3196922350949545</v>
      </c>
    </row>
    <row r="33" spans="1:6" x14ac:dyDescent="0.25">
      <c r="A33">
        <f t="shared" si="1"/>
        <v>2021</v>
      </c>
      <c r="B33" s="112">
        <v>44378</v>
      </c>
      <c r="C33" s="416">
        <v>2.4800291896802671</v>
      </c>
      <c r="D33" s="405">
        <v>2.3319999999999999</v>
      </c>
      <c r="E33" s="420">
        <v>0.81081081081081074</v>
      </c>
      <c r="F33" s="98">
        <f t="shared" si="0"/>
        <v>2.3600055223719423</v>
      </c>
    </row>
    <row r="34" spans="1:6" x14ac:dyDescent="0.25">
      <c r="A34">
        <f t="shared" si="1"/>
        <v>2021</v>
      </c>
      <c r="B34" s="112">
        <v>44409</v>
      </c>
      <c r="C34" s="416">
        <v>2.5163295251189894</v>
      </c>
      <c r="D34" s="405">
        <v>2.339</v>
      </c>
      <c r="E34" s="420">
        <v>0.78378378378378377</v>
      </c>
      <c r="F34" s="98">
        <f t="shared" si="0"/>
        <v>2.3773415189446463</v>
      </c>
    </row>
    <row r="35" spans="1:6" x14ac:dyDescent="0.25">
      <c r="A35">
        <f t="shared" si="1"/>
        <v>2021</v>
      </c>
      <c r="B35" s="112">
        <v>44440</v>
      </c>
      <c r="C35" s="416">
        <v>2.5577533210895722</v>
      </c>
      <c r="D35" s="405">
        <v>2.3279999999999998</v>
      </c>
      <c r="E35" s="420">
        <v>0.7567567567567568</v>
      </c>
      <c r="F35" s="98">
        <f t="shared" si="0"/>
        <v>2.3838859429677335</v>
      </c>
    </row>
    <row r="36" spans="1:6" x14ac:dyDescent="0.25">
      <c r="A36">
        <f t="shared" si="1"/>
        <v>2021</v>
      </c>
      <c r="B36" s="112">
        <v>44470</v>
      </c>
      <c r="C36" s="416">
        <v>2.5532898722445987</v>
      </c>
      <c r="D36" s="405">
        <v>2.3540000000000001</v>
      </c>
      <c r="E36" s="420">
        <v>0.72972972972972971</v>
      </c>
      <c r="F36" s="98">
        <f t="shared" si="0"/>
        <v>2.4078621276336754</v>
      </c>
    </row>
    <row r="37" spans="1:6" x14ac:dyDescent="0.25">
      <c r="A37">
        <f t="shared" si="1"/>
        <v>2021</v>
      </c>
      <c r="B37" s="112">
        <v>44501</v>
      </c>
      <c r="C37" s="416">
        <v>2.6220331018223648</v>
      </c>
      <c r="D37" s="405">
        <v>2.4239999999999999</v>
      </c>
      <c r="E37" s="420">
        <v>0.70270270270270263</v>
      </c>
      <c r="F37" s="98">
        <f t="shared" si="0"/>
        <v>2.4828747059471894</v>
      </c>
    </row>
    <row r="38" spans="1:6" x14ac:dyDescent="0.25">
      <c r="A38">
        <f t="shared" si="1"/>
        <v>2021</v>
      </c>
      <c r="B38" s="112">
        <v>44531</v>
      </c>
      <c r="C38" s="416">
        <v>2.743112873061504</v>
      </c>
      <c r="D38" s="405">
        <v>2.6030000000000002</v>
      </c>
      <c r="E38" s="420">
        <v>0.67567567567567566</v>
      </c>
      <c r="F38" s="98">
        <f t="shared" si="0"/>
        <v>2.6484420128848121</v>
      </c>
    </row>
    <row r="39" spans="1:6" x14ac:dyDescent="0.25">
      <c r="A39">
        <f t="shared" si="1"/>
        <v>2022</v>
      </c>
      <c r="B39" s="112">
        <v>44562</v>
      </c>
      <c r="C39" s="416">
        <v>2.8008544084612854</v>
      </c>
      <c r="D39" s="405">
        <v>2.7290000000000001</v>
      </c>
      <c r="E39" s="420">
        <v>0.64864864864864868</v>
      </c>
      <c r="F39" s="98">
        <f t="shared" si="0"/>
        <v>2.7542461435134244</v>
      </c>
    </row>
    <row r="40" spans="1:6" x14ac:dyDescent="0.25">
      <c r="A40">
        <f t="shared" si="1"/>
        <v>2022</v>
      </c>
      <c r="B40" s="112">
        <v>44593</v>
      </c>
      <c r="C40" s="416">
        <v>2.8180303099795214</v>
      </c>
      <c r="D40" s="405">
        <v>2.702</v>
      </c>
      <c r="E40" s="420">
        <v>0.6216216216216216</v>
      </c>
      <c r="F40" s="98">
        <f t="shared" si="0"/>
        <v>2.7459033605327918</v>
      </c>
    </row>
    <row r="41" spans="1:6" x14ac:dyDescent="0.25">
      <c r="A41">
        <f t="shared" si="1"/>
        <v>2022</v>
      </c>
      <c r="B41" s="112">
        <v>44621</v>
      </c>
      <c r="C41" s="416">
        <v>2.8241763704710094</v>
      </c>
      <c r="D41" s="405">
        <v>2.5950000000000002</v>
      </c>
      <c r="E41" s="420">
        <v>0.59459459459459452</v>
      </c>
      <c r="F41" s="98">
        <f t="shared" si="0"/>
        <v>2.687909339380139</v>
      </c>
    </row>
    <row r="42" spans="1:6" x14ac:dyDescent="0.25">
      <c r="A42">
        <f t="shared" si="1"/>
        <v>2022</v>
      </c>
      <c r="B42" s="112">
        <v>44652</v>
      </c>
      <c r="C42" s="416">
        <v>2.852498420654237</v>
      </c>
      <c r="D42" s="405">
        <v>2.34</v>
      </c>
      <c r="E42" s="420">
        <v>0.56756756756756754</v>
      </c>
      <c r="F42" s="98">
        <f t="shared" si="0"/>
        <v>2.5616209386612914</v>
      </c>
    </row>
    <row r="43" spans="1:6" x14ac:dyDescent="0.25">
      <c r="A43">
        <f t="shared" si="1"/>
        <v>2022</v>
      </c>
      <c r="B43" s="112">
        <v>44682</v>
      </c>
      <c r="C43" s="416">
        <v>2.869495299631255</v>
      </c>
      <c r="D43" s="405">
        <v>2.3239999999999998</v>
      </c>
      <c r="E43" s="420">
        <v>0.54054054054054057</v>
      </c>
      <c r="F43" s="98">
        <f t="shared" si="0"/>
        <v>2.574632975506252</v>
      </c>
    </row>
    <row r="44" spans="1:6" x14ac:dyDescent="0.25">
      <c r="A44">
        <f t="shared" ref="A44:A107" si="2">YEAR(B44)</f>
        <v>2022</v>
      </c>
      <c r="B44" s="112">
        <v>44713</v>
      </c>
      <c r="C44" s="416">
        <v>2.8989576207776526</v>
      </c>
      <c r="D44" s="405">
        <v>2.359</v>
      </c>
      <c r="E44" s="420">
        <v>0.51351351351351349</v>
      </c>
      <c r="F44" s="98">
        <f t="shared" si="0"/>
        <v>2.6216820857837231</v>
      </c>
    </row>
    <row r="45" spans="1:6" x14ac:dyDescent="0.25">
      <c r="A45">
        <f t="shared" si="2"/>
        <v>2022</v>
      </c>
      <c r="B45" s="112">
        <v>44743</v>
      </c>
      <c r="C45" s="416">
        <v>2.9727673602236742</v>
      </c>
      <c r="D45" s="405">
        <v>2.399</v>
      </c>
      <c r="E45" s="420">
        <v>0.48648648648648651</v>
      </c>
      <c r="F45" s="98">
        <f t="shared" si="0"/>
        <v>2.693637293087833</v>
      </c>
    </row>
    <row r="46" spans="1:6" x14ac:dyDescent="0.25">
      <c r="A46">
        <f t="shared" si="2"/>
        <v>2022</v>
      </c>
      <c r="B46" s="112">
        <v>44774</v>
      </c>
      <c r="C46" s="416">
        <v>3.0011270393486855</v>
      </c>
      <c r="D46" s="405">
        <v>2.411</v>
      </c>
      <c r="E46" s="420">
        <v>0.45945945945945943</v>
      </c>
      <c r="F46" s="98">
        <f t="shared" si="0"/>
        <v>2.7299875888371274</v>
      </c>
    </row>
    <row r="47" spans="1:6" x14ac:dyDescent="0.25">
      <c r="A47">
        <f t="shared" si="2"/>
        <v>2022</v>
      </c>
      <c r="B47" s="112">
        <v>44805</v>
      </c>
      <c r="C47" s="416">
        <v>2.9989160539510977</v>
      </c>
      <c r="D47" s="405">
        <v>2.4039999999999999</v>
      </c>
      <c r="E47" s="420">
        <v>0.43243243243243246</v>
      </c>
      <c r="F47" s="98">
        <f t="shared" si="0"/>
        <v>2.7416550576479199</v>
      </c>
    </row>
    <row r="48" spans="1:6" x14ac:dyDescent="0.25">
      <c r="A48">
        <f t="shared" si="2"/>
        <v>2022</v>
      </c>
      <c r="B48" s="112">
        <v>44835</v>
      </c>
      <c r="C48" s="416">
        <v>2.9899820309546579</v>
      </c>
      <c r="D48" s="405">
        <v>2.4300000000000002</v>
      </c>
      <c r="E48" s="420">
        <v>0.40540540540540537</v>
      </c>
      <c r="F48" s="98">
        <f t="shared" si="0"/>
        <v>2.7629622886757423</v>
      </c>
    </row>
    <row r="49" spans="1:6" x14ac:dyDescent="0.25">
      <c r="A49">
        <f t="shared" si="2"/>
        <v>2022</v>
      </c>
      <c r="B49" s="112">
        <v>44866</v>
      </c>
      <c r="C49" s="416">
        <v>3.0820497890629635</v>
      </c>
      <c r="D49" s="405">
        <v>2.492</v>
      </c>
      <c r="E49" s="420">
        <v>0.3783783783783784</v>
      </c>
      <c r="F49" s="98">
        <f t="shared" si="0"/>
        <v>2.8587877067148151</v>
      </c>
    </row>
    <row r="50" spans="1:6" x14ac:dyDescent="0.25">
      <c r="A50">
        <f t="shared" si="2"/>
        <v>2022</v>
      </c>
      <c r="B50" s="112">
        <v>44896</v>
      </c>
      <c r="C50" s="416">
        <v>3.183057271522526</v>
      </c>
      <c r="D50" s="405">
        <v>2.6739999999999999</v>
      </c>
      <c r="E50" s="420">
        <v>0.35135135135135132</v>
      </c>
      <c r="F50" s="98">
        <f t="shared" si="0"/>
        <v>3.0041993112578544</v>
      </c>
    </row>
    <row r="51" spans="1:6" x14ac:dyDescent="0.25">
      <c r="A51">
        <f t="shared" si="2"/>
        <v>2023</v>
      </c>
      <c r="B51" s="112">
        <v>44927</v>
      </c>
      <c r="C51" s="416">
        <v>3.2338406457369051</v>
      </c>
      <c r="D51" s="405">
        <v>2.7989999999999999</v>
      </c>
      <c r="E51" s="420">
        <v>0.32432432432432434</v>
      </c>
      <c r="F51" s="98">
        <f t="shared" si="0"/>
        <v>3.0928112471195304</v>
      </c>
    </row>
    <row r="52" spans="1:6" x14ac:dyDescent="0.25">
      <c r="A52">
        <f t="shared" si="2"/>
        <v>2023</v>
      </c>
      <c r="B52" s="112">
        <v>44958</v>
      </c>
      <c r="C52" s="416">
        <v>3.2539058303371</v>
      </c>
      <c r="D52" s="405">
        <v>2.7669999999999999</v>
      </c>
      <c r="E52" s="420">
        <v>0.29729729729729726</v>
      </c>
      <c r="F52" s="98">
        <f t="shared" si="0"/>
        <v>3.109150042939584</v>
      </c>
    </row>
    <row r="53" spans="1:6" x14ac:dyDescent="0.25">
      <c r="A53">
        <f t="shared" si="2"/>
        <v>2023</v>
      </c>
      <c r="B53" s="112">
        <v>44986</v>
      </c>
      <c r="C53" s="416">
        <v>3.1882807787921079</v>
      </c>
      <c r="D53" s="405">
        <v>2.6560000000000001</v>
      </c>
      <c r="E53" s="420">
        <v>0.27027027027027029</v>
      </c>
      <c r="F53" s="98">
        <f t="shared" si="0"/>
        <v>3.0444211088482951</v>
      </c>
    </row>
    <row r="54" spans="1:6" x14ac:dyDescent="0.25">
      <c r="A54">
        <f t="shared" si="2"/>
        <v>2023</v>
      </c>
      <c r="B54" s="112">
        <v>45017</v>
      </c>
      <c r="C54" s="416">
        <v>3.1451753581123367</v>
      </c>
      <c r="D54" s="405">
        <v>2.4009999999999998</v>
      </c>
      <c r="E54" s="420">
        <v>0.2432432432432432</v>
      </c>
      <c r="F54" s="98">
        <f t="shared" si="0"/>
        <v>2.9641597304633898</v>
      </c>
    </row>
    <row r="55" spans="1:6" x14ac:dyDescent="0.25">
      <c r="A55">
        <f t="shared" si="2"/>
        <v>2023</v>
      </c>
      <c r="B55" s="112">
        <v>45047</v>
      </c>
      <c r="C55" s="416">
        <v>3.1640173508150857</v>
      </c>
      <c r="D55" s="405">
        <v>2.3849999999999998</v>
      </c>
      <c r="E55" s="420">
        <v>0.21621621621621623</v>
      </c>
      <c r="F55" s="98">
        <f t="shared" si="0"/>
        <v>2.9955811668550671</v>
      </c>
    </row>
    <row r="56" spans="1:6" x14ac:dyDescent="0.25">
      <c r="A56">
        <f t="shared" si="2"/>
        <v>2023</v>
      </c>
      <c r="B56" s="112">
        <v>45078</v>
      </c>
      <c r="C56" s="416">
        <v>3.1981745814277591</v>
      </c>
      <c r="D56" s="405">
        <v>2.4260000000000002</v>
      </c>
      <c r="E56" s="420">
        <v>0.18918918918918914</v>
      </c>
      <c r="F56" s="98">
        <f t="shared" si="0"/>
        <v>3.0520874984549402</v>
      </c>
    </row>
    <row r="57" spans="1:6" x14ac:dyDescent="0.25">
      <c r="A57">
        <f t="shared" si="2"/>
        <v>2023</v>
      </c>
      <c r="B57" s="112">
        <v>45108</v>
      </c>
      <c r="C57" s="416">
        <v>3.3102809250756993</v>
      </c>
      <c r="D57" s="405">
        <v>2.4660000000000002</v>
      </c>
      <c r="E57" s="420">
        <v>0.16216216216216217</v>
      </c>
      <c r="F57" s="98">
        <f t="shared" ref="F57:F120" si="3">(D57*E57+C57*(1-E57))</f>
        <v>3.1733705047931537</v>
      </c>
    </row>
    <row r="58" spans="1:6" x14ac:dyDescent="0.25">
      <c r="A58">
        <f t="shared" si="2"/>
        <v>2023</v>
      </c>
      <c r="B58" s="112">
        <v>45139</v>
      </c>
      <c r="C58" s="416">
        <v>3.3333303754068564</v>
      </c>
      <c r="D58" s="405">
        <v>2.4809999999999999</v>
      </c>
      <c r="E58" s="420">
        <v>0.13513513513513509</v>
      </c>
      <c r="F58" s="98">
        <f t="shared" si="3"/>
        <v>3.2181505949464704</v>
      </c>
    </row>
    <row r="59" spans="1:6" x14ac:dyDescent="0.25">
      <c r="A59">
        <f t="shared" si="2"/>
        <v>2023</v>
      </c>
      <c r="B59" s="112">
        <v>45170</v>
      </c>
      <c r="C59" s="416">
        <v>3.303157156821741</v>
      </c>
      <c r="D59" s="405">
        <v>2.476</v>
      </c>
      <c r="E59" s="420">
        <v>0.10810810810810811</v>
      </c>
      <c r="F59" s="98">
        <f t="shared" si="3"/>
        <v>3.2137347614896608</v>
      </c>
    </row>
    <row r="60" spans="1:6" x14ac:dyDescent="0.25">
      <c r="A60">
        <f t="shared" si="2"/>
        <v>2023</v>
      </c>
      <c r="B60" s="112">
        <v>45200</v>
      </c>
      <c r="C60" s="416">
        <v>3.2814541390029324</v>
      </c>
      <c r="D60" s="405">
        <v>2.5049999999999999</v>
      </c>
      <c r="E60" s="420">
        <v>8.108108108108103E-2</v>
      </c>
      <c r="F60" s="98">
        <f t="shared" si="3"/>
        <v>3.2184983980026947</v>
      </c>
    </row>
    <row r="61" spans="1:6" x14ac:dyDescent="0.25">
      <c r="A61">
        <f t="shared" si="2"/>
        <v>2023</v>
      </c>
      <c r="B61" s="112">
        <v>45231</v>
      </c>
      <c r="C61" s="416">
        <v>3.4709348567437419</v>
      </c>
      <c r="D61" s="405">
        <v>2.58</v>
      </c>
      <c r="E61" s="420">
        <v>5.4054054054054057E-2</v>
      </c>
      <c r="F61" s="98">
        <f t="shared" si="3"/>
        <v>3.4227762158386748</v>
      </c>
    </row>
    <row r="62" spans="1:6" x14ac:dyDescent="0.25">
      <c r="A62">
        <f t="shared" si="2"/>
        <v>2023</v>
      </c>
      <c r="B62" s="112">
        <v>45261</v>
      </c>
      <c r="C62" s="416">
        <v>3.5348149593954847</v>
      </c>
      <c r="D62" s="405">
        <v>2.76</v>
      </c>
      <c r="E62" s="420">
        <v>2.7027027027026973E-2</v>
      </c>
      <c r="F62" s="98">
        <f t="shared" si="3"/>
        <v>3.5138740145469578</v>
      </c>
    </row>
    <row r="63" spans="1:6" x14ac:dyDescent="0.25">
      <c r="A63">
        <f t="shared" si="2"/>
        <v>2024</v>
      </c>
      <c r="B63" s="112">
        <v>45292</v>
      </c>
      <c r="C63" s="416">
        <v>3.6080209565751917</v>
      </c>
      <c r="D63" s="405">
        <v>2.8849999999999998</v>
      </c>
      <c r="E63" s="99">
        <v>0</v>
      </c>
      <c r="F63" s="98">
        <f t="shared" si="3"/>
        <v>3.6080209565751917</v>
      </c>
    </row>
    <row r="64" spans="1:6" x14ac:dyDescent="0.25">
      <c r="A64">
        <f t="shared" si="2"/>
        <v>2024</v>
      </c>
      <c r="B64" s="112">
        <v>45323</v>
      </c>
      <c r="C64" s="416">
        <v>3.6313935655623601</v>
      </c>
      <c r="D64" s="405">
        <v>2.8570000000000002</v>
      </c>
      <c r="E64" s="99">
        <v>0</v>
      </c>
      <c r="F64" s="98">
        <f t="shared" si="3"/>
        <v>3.6313935655623601</v>
      </c>
    </row>
    <row r="65" spans="1:6" x14ac:dyDescent="0.25">
      <c r="A65">
        <f t="shared" si="2"/>
        <v>2024</v>
      </c>
      <c r="B65" s="112">
        <v>45352</v>
      </c>
      <c r="C65" s="416">
        <v>3.6179104436862741</v>
      </c>
      <c r="D65" s="405">
        <v>2.742</v>
      </c>
      <c r="E65" s="99">
        <v>0</v>
      </c>
      <c r="F65" s="98">
        <f t="shared" si="3"/>
        <v>3.6179104436862741</v>
      </c>
    </row>
    <row r="66" spans="1:6" x14ac:dyDescent="0.25">
      <c r="A66">
        <f t="shared" si="2"/>
        <v>2024</v>
      </c>
      <c r="B66" s="112">
        <v>45383</v>
      </c>
      <c r="C66" s="416">
        <v>3.5919707862596435</v>
      </c>
      <c r="D66" s="405">
        <v>2.4950000000000001</v>
      </c>
      <c r="E66" s="99">
        <v>0</v>
      </c>
      <c r="F66" s="98">
        <f t="shared" si="3"/>
        <v>3.5919707862596435</v>
      </c>
    </row>
    <row r="67" spans="1:6" x14ac:dyDescent="0.25">
      <c r="A67">
        <f t="shared" si="2"/>
        <v>2024</v>
      </c>
      <c r="B67" s="112">
        <v>45413</v>
      </c>
      <c r="C67" s="416">
        <v>3.6145824861996183</v>
      </c>
      <c r="D67" s="405">
        <v>2.4790000000000001</v>
      </c>
      <c r="E67" s="99">
        <v>0</v>
      </c>
      <c r="F67" s="98">
        <f t="shared" si="3"/>
        <v>3.6145824861996183</v>
      </c>
    </row>
    <row r="68" spans="1:6" x14ac:dyDescent="0.25">
      <c r="A68">
        <f t="shared" si="2"/>
        <v>2024</v>
      </c>
      <c r="B68" s="112">
        <v>45444</v>
      </c>
      <c r="C68" s="416">
        <v>3.6845185339706776</v>
      </c>
      <c r="D68" s="405">
        <v>2.508</v>
      </c>
      <c r="E68" s="99">
        <v>0</v>
      </c>
      <c r="F68" s="98">
        <f t="shared" si="3"/>
        <v>3.6845185339706776</v>
      </c>
    </row>
    <row r="69" spans="1:6" x14ac:dyDescent="0.25">
      <c r="A69">
        <f t="shared" si="2"/>
        <v>2024</v>
      </c>
      <c r="B69" s="112">
        <v>45474</v>
      </c>
      <c r="C69" s="416">
        <v>3.8067405692710659</v>
      </c>
      <c r="D69" s="405">
        <v>2.5379999999999998</v>
      </c>
      <c r="E69" s="99">
        <v>0</v>
      </c>
      <c r="F69" s="98">
        <f t="shared" si="3"/>
        <v>3.8067405692710659</v>
      </c>
    </row>
    <row r="70" spans="1:6" x14ac:dyDescent="0.25">
      <c r="A70">
        <f t="shared" si="2"/>
        <v>2024</v>
      </c>
      <c r="B70" s="112">
        <v>45505</v>
      </c>
      <c r="C70" s="416">
        <v>3.8395144251077946</v>
      </c>
      <c r="D70" s="405">
        <v>2.544</v>
      </c>
      <c r="E70" s="99">
        <v>0</v>
      </c>
      <c r="F70" s="98">
        <f t="shared" si="3"/>
        <v>3.8395144251077946</v>
      </c>
    </row>
    <row r="71" spans="1:6" x14ac:dyDescent="0.25">
      <c r="A71">
        <f t="shared" si="2"/>
        <v>2024</v>
      </c>
      <c r="B71" s="112">
        <v>45536</v>
      </c>
      <c r="C71" s="416">
        <v>3.8024372965125846</v>
      </c>
      <c r="D71" s="405">
        <v>2.5369999999999999</v>
      </c>
      <c r="E71" s="99">
        <v>0</v>
      </c>
      <c r="F71" s="98">
        <f t="shared" si="3"/>
        <v>3.8024372965125846</v>
      </c>
    </row>
    <row r="72" spans="1:6" x14ac:dyDescent="0.25">
      <c r="A72">
        <f t="shared" si="2"/>
        <v>2024</v>
      </c>
      <c r="B72" s="112">
        <v>45566</v>
      </c>
      <c r="C72" s="416">
        <v>3.7748499738597165</v>
      </c>
      <c r="D72" s="405">
        <v>2.5590000000000002</v>
      </c>
      <c r="E72" s="99">
        <v>0</v>
      </c>
      <c r="F72" s="98">
        <f t="shared" si="3"/>
        <v>3.7748499738597165</v>
      </c>
    </row>
    <row r="73" spans="1:6" x14ac:dyDescent="0.25">
      <c r="A73">
        <f t="shared" si="2"/>
        <v>2024</v>
      </c>
      <c r="B73" s="112">
        <v>45597</v>
      </c>
      <c r="C73" s="416">
        <v>3.9325539088340142</v>
      </c>
      <c r="D73" s="405">
        <v>2.62</v>
      </c>
      <c r="E73" s="99">
        <v>0</v>
      </c>
      <c r="F73" s="98">
        <f t="shared" si="3"/>
        <v>3.9325539088340142</v>
      </c>
    </row>
    <row r="74" spans="1:6" x14ac:dyDescent="0.25">
      <c r="A74">
        <f t="shared" si="2"/>
        <v>2024</v>
      </c>
      <c r="B74" s="112">
        <v>45627</v>
      </c>
      <c r="C74" s="416">
        <v>4.0772862672181667</v>
      </c>
      <c r="D74" s="405">
        <v>2.8</v>
      </c>
      <c r="E74" s="99">
        <v>0</v>
      </c>
      <c r="F74" s="98">
        <f t="shared" si="3"/>
        <v>4.0772862672181667</v>
      </c>
    </row>
    <row r="75" spans="1:6" x14ac:dyDescent="0.25">
      <c r="A75">
        <f t="shared" si="2"/>
        <v>2025</v>
      </c>
      <c r="B75" s="112">
        <v>45658</v>
      </c>
      <c r="C75" s="416">
        <v>4.1352402777348942</v>
      </c>
      <c r="D75" s="405">
        <v>2.9249999999999998</v>
      </c>
      <c r="E75" s="99">
        <v>0</v>
      </c>
      <c r="F75" s="98">
        <f t="shared" si="3"/>
        <v>4.1352402777348942</v>
      </c>
    </row>
    <row r="76" spans="1:6" x14ac:dyDescent="0.25">
      <c r="A76">
        <f t="shared" si="2"/>
        <v>2025</v>
      </c>
      <c r="B76" s="112">
        <v>45689</v>
      </c>
      <c r="C76" s="416">
        <v>4.1609053400312375</v>
      </c>
      <c r="D76" s="405">
        <v>2.8980000000000001</v>
      </c>
      <c r="E76" s="99">
        <v>0</v>
      </c>
      <c r="F76" s="98">
        <f t="shared" si="3"/>
        <v>4.1609053400312375</v>
      </c>
    </row>
    <row r="77" spans="1:6" x14ac:dyDescent="0.25">
      <c r="A77">
        <f t="shared" si="2"/>
        <v>2025</v>
      </c>
      <c r="B77" s="112">
        <v>45717</v>
      </c>
      <c r="C77" s="416">
        <v>4.0836939669371839</v>
      </c>
      <c r="D77" s="405">
        <v>2.802</v>
      </c>
      <c r="E77" s="99">
        <v>0</v>
      </c>
      <c r="F77" s="98">
        <f t="shared" si="3"/>
        <v>4.0836939669371839</v>
      </c>
    </row>
    <row r="78" spans="1:6" x14ac:dyDescent="0.25">
      <c r="A78">
        <f t="shared" si="2"/>
        <v>2025</v>
      </c>
      <c r="B78" s="112">
        <v>45748</v>
      </c>
      <c r="C78" s="416">
        <v>4.0239443295988622</v>
      </c>
      <c r="D78" s="405">
        <v>2.5720000000000001</v>
      </c>
      <c r="E78" s="99">
        <v>0</v>
      </c>
      <c r="F78" s="98">
        <f t="shared" si="3"/>
        <v>4.0239443295988622</v>
      </c>
    </row>
    <row r="79" spans="1:6" x14ac:dyDescent="0.25">
      <c r="A79">
        <f t="shared" si="2"/>
        <v>2025</v>
      </c>
      <c r="B79" s="112">
        <v>45778</v>
      </c>
      <c r="C79" s="416">
        <v>4.0473782092683637</v>
      </c>
      <c r="D79" s="405">
        <v>2.56</v>
      </c>
      <c r="E79" s="99">
        <v>0</v>
      </c>
      <c r="F79" s="98">
        <f t="shared" si="3"/>
        <v>4.0473782092683637</v>
      </c>
    </row>
    <row r="80" spans="1:6" x14ac:dyDescent="0.25">
      <c r="A80">
        <f t="shared" si="2"/>
        <v>2025</v>
      </c>
      <c r="B80" s="112">
        <v>45809</v>
      </c>
      <c r="C80" s="416">
        <v>4.0774809633928202</v>
      </c>
      <c r="D80" s="405">
        <v>2.59</v>
      </c>
      <c r="E80" s="99">
        <v>0</v>
      </c>
      <c r="F80" s="98">
        <f t="shared" si="3"/>
        <v>4.0774809633928202</v>
      </c>
    </row>
    <row r="81" spans="1:6" x14ac:dyDescent="0.25">
      <c r="A81">
        <f t="shared" si="2"/>
        <v>2025</v>
      </c>
      <c r="B81" s="112">
        <v>45839</v>
      </c>
      <c r="C81" s="416">
        <v>4.2911093566316092</v>
      </c>
      <c r="D81" s="405">
        <v>2.6219999999999999</v>
      </c>
      <c r="E81" s="99">
        <v>0</v>
      </c>
      <c r="F81" s="98">
        <f t="shared" si="3"/>
        <v>4.2911093566316092</v>
      </c>
    </row>
    <row r="82" spans="1:6" x14ac:dyDescent="0.25">
      <c r="A82">
        <f t="shared" si="2"/>
        <v>2025</v>
      </c>
      <c r="B82" s="112">
        <v>45870</v>
      </c>
      <c r="C82" s="416">
        <v>4.3268094535861232</v>
      </c>
      <c r="D82" s="405">
        <v>2.629</v>
      </c>
      <c r="E82" s="99">
        <v>0</v>
      </c>
      <c r="F82" s="98">
        <f t="shared" si="3"/>
        <v>4.3268094535861232</v>
      </c>
    </row>
    <row r="83" spans="1:6" x14ac:dyDescent="0.25">
      <c r="A83">
        <f t="shared" si="2"/>
        <v>2025</v>
      </c>
      <c r="B83" s="112">
        <v>45901</v>
      </c>
      <c r="C83" s="416">
        <v>3.9542642259298018</v>
      </c>
      <c r="D83" s="405">
        <v>2.6230000000000002</v>
      </c>
      <c r="E83" s="99">
        <v>0</v>
      </c>
      <c r="F83" s="98">
        <f t="shared" si="3"/>
        <v>3.9542642259298018</v>
      </c>
    </row>
    <row r="84" spans="1:6" x14ac:dyDescent="0.25">
      <c r="A84">
        <f t="shared" si="2"/>
        <v>2025</v>
      </c>
      <c r="B84" s="112">
        <v>45931</v>
      </c>
      <c r="C84" s="416">
        <v>3.9305448394786668</v>
      </c>
      <c r="D84" s="405">
        <v>2.6469999999999998</v>
      </c>
      <c r="E84" s="99">
        <v>0</v>
      </c>
      <c r="F84" s="98">
        <f t="shared" si="3"/>
        <v>3.9305448394786668</v>
      </c>
    </row>
    <row r="85" spans="1:6" x14ac:dyDescent="0.25">
      <c r="A85">
        <f t="shared" si="2"/>
        <v>2025</v>
      </c>
      <c r="B85" s="112">
        <v>45962</v>
      </c>
      <c r="C85" s="416">
        <v>4.0435491286043916</v>
      </c>
      <c r="D85" s="405">
        <v>2.7090000000000001</v>
      </c>
      <c r="E85" s="99">
        <v>0</v>
      </c>
      <c r="F85" s="98">
        <f t="shared" si="3"/>
        <v>4.0435491286043916</v>
      </c>
    </row>
    <row r="86" spans="1:6" x14ac:dyDescent="0.25">
      <c r="A86">
        <f t="shared" si="2"/>
        <v>2025</v>
      </c>
      <c r="B86" s="112">
        <v>45992</v>
      </c>
      <c r="C86" s="416">
        <v>4.2304902747730866</v>
      </c>
      <c r="D86" s="405">
        <v>2.871</v>
      </c>
      <c r="E86" s="99">
        <v>0</v>
      </c>
      <c r="F86" s="98">
        <f t="shared" si="3"/>
        <v>4.2304902747730866</v>
      </c>
    </row>
    <row r="87" spans="1:6" x14ac:dyDescent="0.25">
      <c r="A87">
        <f t="shared" si="2"/>
        <v>2026</v>
      </c>
      <c r="B87" s="112">
        <v>46023</v>
      </c>
      <c r="C87" s="416">
        <v>4.4858317601606386</v>
      </c>
      <c r="D87" s="405">
        <v>2.9910000000000001</v>
      </c>
      <c r="E87" s="99">
        <v>0</v>
      </c>
      <c r="F87" s="98">
        <f t="shared" si="3"/>
        <v>4.4858317601606386</v>
      </c>
    </row>
    <row r="88" spans="1:6" x14ac:dyDescent="0.25">
      <c r="A88">
        <f t="shared" si="2"/>
        <v>2026</v>
      </c>
      <c r="B88" s="112">
        <v>46054</v>
      </c>
      <c r="C88" s="416">
        <v>4.5111659376593476</v>
      </c>
      <c r="D88" s="405">
        <v>2.9569999999999999</v>
      </c>
      <c r="E88" s="99">
        <v>0</v>
      </c>
      <c r="F88" s="98">
        <f t="shared" si="3"/>
        <v>4.5111659376593476</v>
      </c>
    </row>
    <row r="89" spans="1:6" x14ac:dyDescent="0.25">
      <c r="A89">
        <f t="shared" si="2"/>
        <v>2026</v>
      </c>
      <c r="B89" s="112">
        <v>46082</v>
      </c>
      <c r="C89" s="416">
        <v>4.4040443944638481</v>
      </c>
      <c r="D89" s="405">
        <v>2.863</v>
      </c>
      <c r="E89" s="99">
        <v>0</v>
      </c>
      <c r="F89" s="98">
        <f t="shared" si="3"/>
        <v>4.4040443944638481</v>
      </c>
    </row>
    <row r="90" spans="1:6" x14ac:dyDescent="0.25">
      <c r="A90">
        <f t="shared" si="2"/>
        <v>2026</v>
      </c>
      <c r="B90" s="112">
        <v>46113</v>
      </c>
      <c r="C90" s="416">
        <v>4.3292451270802861</v>
      </c>
      <c r="D90" s="405">
        <v>2.6429999999999998</v>
      </c>
      <c r="E90" s="99">
        <v>0</v>
      </c>
      <c r="F90" s="98">
        <f t="shared" si="3"/>
        <v>4.3292451270802861</v>
      </c>
    </row>
    <row r="91" spans="1:6" x14ac:dyDescent="0.25">
      <c r="A91">
        <f t="shared" si="2"/>
        <v>2026</v>
      </c>
      <c r="B91" s="112">
        <v>46143</v>
      </c>
      <c r="C91" s="416">
        <v>4.3556352563701708</v>
      </c>
      <c r="D91" s="405">
        <v>2.633</v>
      </c>
      <c r="E91" s="99">
        <v>0</v>
      </c>
      <c r="F91" s="98">
        <f t="shared" si="3"/>
        <v>4.3556352563701708</v>
      </c>
    </row>
    <row r="92" spans="1:6" x14ac:dyDescent="0.25">
      <c r="A92">
        <f t="shared" si="2"/>
        <v>2026</v>
      </c>
      <c r="B92" s="112">
        <v>46174</v>
      </c>
      <c r="C92" s="416">
        <v>4.4185974651051785</v>
      </c>
      <c r="D92" s="405">
        <v>2.6629999999999998</v>
      </c>
      <c r="E92" s="99">
        <v>0</v>
      </c>
      <c r="F92" s="98">
        <f t="shared" si="3"/>
        <v>4.4185974651051785</v>
      </c>
    </row>
    <row r="93" spans="1:6" x14ac:dyDescent="0.25">
      <c r="A93">
        <f t="shared" si="2"/>
        <v>2026</v>
      </c>
      <c r="B93" s="112">
        <v>46204</v>
      </c>
      <c r="C93" s="416">
        <v>4.7286907687143653</v>
      </c>
      <c r="D93" s="405">
        <v>2.6949999999999998</v>
      </c>
      <c r="E93" s="99">
        <v>0</v>
      </c>
      <c r="F93" s="98">
        <f t="shared" si="3"/>
        <v>4.7286907687143653</v>
      </c>
    </row>
    <row r="94" spans="1:6" x14ac:dyDescent="0.25">
      <c r="A94">
        <f t="shared" si="2"/>
        <v>2026</v>
      </c>
      <c r="B94" s="112">
        <v>46235</v>
      </c>
      <c r="C94" s="416">
        <v>4.7663967893561061</v>
      </c>
      <c r="D94" s="405">
        <v>2.7090000000000001</v>
      </c>
      <c r="E94" s="99">
        <v>0</v>
      </c>
      <c r="F94" s="98">
        <f t="shared" si="3"/>
        <v>4.7663967893561061</v>
      </c>
    </row>
    <row r="95" spans="1:6" x14ac:dyDescent="0.25">
      <c r="A95">
        <f t="shared" si="2"/>
        <v>2026</v>
      </c>
      <c r="B95" s="112">
        <v>46266</v>
      </c>
      <c r="C95" s="416">
        <v>4.5800788618224662</v>
      </c>
      <c r="D95" s="405">
        <v>2.7050000000000001</v>
      </c>
      <c r="E95" s="99">
        <v>0</v>
      </c>
      <c r="F95" s="98">
        <f t="shared" si="3"/>
        <v>4.5800788618224662</v>
      </c>
    </row>
    <row r="96" spans="1:6" x14ac:dyDescent="0.25">
      <c r="A96">
        <f t="shared" si="2"/>
        <v>2026</v>
      </c>
      <c r="B96" s="112">
        <v>46296</v>
      </c>
      <c r="C96" s="416">
        <v>4.5092595299707092</v>
      </c>
      <c r="D96" s="405">
        <v>2.7290000000000001</v>
      </c>
      <c r="E96" s="99">
        <v>0</v>
      </c>
      <c r="F96" s="98">
        <f t="shared" si="3"/>
        <v>4.5092595299707092</v>
      </c>
    </row>
    <row r="97" spans="1:14" x14ac:dyDescent="0.25">
      <c r="A97">
        <f t="shared" si="2"/>
        <v>2026</v>
      </c>
      <c r="B97" s="112">
        <v>46327</v>
      </c>
      <c r="C97" s="416">
        <v>4.5800999065826655</v>
      </c>
      <c r="D97" s="405">
        <v>2.794</v>
      </c>
      <c r="E97" s="99">
        <v>0</v>
      </c>
      <c r="F97" s="98">
        <f t="shared" si="3"/>
        <v>4.5800999065826655</v>
      </c>
    </row>
    <row r="98" spans="1:14" x14ac:dyDescent="0.25">
      <c r="A98">
        <f t="shared" si="2"/>
        <v>2026</v>
      </c>
      <c r="B98" s="112">
        <v>46357</v>
      </c>
      <c r="C98" s="416">
        <v>4.7851526224019389</v>
      </c>
      <c r="D98" s="405">
        <v>2.9660000000000002</v>
      </c>
      <c r="E98" s="99">
        <v>0</v>
      </c>
      <c r="F98" s="98">
        <f t="shared" si="3"/>
        <v>4.7851526224019389</v>
      </c>
    </row>
    <row r="99" spans="1:14" x14ac:dyDescent="0.25">
      <c r="A99">
        <f t="shared" si="2"/>
        <v>2027</v>
      </c>
      <c r="B99" s="112">
        <v>46388</v>
      </c>
      <c r="C99" s="416">
        <v>4.9336522086057091</v>
      </c>
      <c r="D99" s="405">
        <v>3.0910000000000002</v>
      </c>
      <c r="E99" s="99">
        <v>0</v>
      </c>
      <c r="F99" s="98">
        <f t="shared" si="3"/>
        <v>4.9336522086057091</v>
      </c>
    </row>
    <row r="100" spans="1:14" x14ac:dyDescent="0.25">
      <c r="A100">
        <f t="shared" si="2"/>
        <v>2027</v>
      </c>
      <c r="B100" s="112">
        <v>46419</v>
      </c>
      <c r="C100" s="416">
        <v>4.9641318774617043</v>
      </c>
      <c r="D100" s="405">
        <v>3.069</v>
      </c>
      <c r="E100" s="99">
        <v>0</v>
      </c>
      <c r="F100" s="98">
        <f t="shared" si="3"/>
        <v>4.9641318774617043</v>
      </c>
    </row>
    <row r="101" spans="1:14" x14ac:dyDescent="0.25">
      <c r="A101">
        <f t="shared" si="2"/>
        <v>2027</v>
      </c>
      <c r="B101" s="112">
        <v>46447</v>
      </c>
      <c r="C101" s="416">
        <v>4.8850024558187464</v>
      </c>
      <c r="D101" s="405">
        <v>2.9940000000000002</v>
      </c>
      <c r="E101" s="99">
        <v>0</v>
      </c>
      <c r="F101" s="98">
        <f t="shared" si="3"/>
        <v>4.8850024558187464</v>
      </c>
    </row>
    <row r="102" spans="1:14" x14ac:dyDescent="0.25">
      <c r="A102">
        <f t="shared" si="2"/>
        <v>2027</v>
      </c>
      <c r="B102" s="112">
        <v>46478</v>
      </c>
      <c r="C102" s="416">
        <v>4.7115126576487798</v>
      </c>
      <c r="D102" s="405">
        <v>2.7589999999999999</v>
      </c>
      <c r="E102" s="99">
        <v>0</v>
      </c>
      <c r="F102" s="98">
        <f t="shared" si="3"/>
        <v>4.7115126576487798</v>
      </c>
    </row>
    <row r="103" spans="1:14" x14ac:dyDescent="0.25">
      <c r="A103">
        <f t="shared" si="2"/>
        <v>2027</v>
      </c>
      <c r="B103" s="112">
        <v>46508</v>
      </c>
      <c r="C103" s="416">
        <v>4.7403927400877874</v>
      </c>
      <c r="D103" s="405">
        <v>2.7490000000000001</v>
      </c>
      <c r="E103" s="99">
        <v>0</v>
      </c>
      <c r="F103" s="98">
        <f t="shared" si="3"/>
        <v>4.7403927400877874</v>
      </c>
    </row>
    <row r="104" spans="1:14" x14ac:dyDescent="0.25">
      <c r="A104">
        <f t="shared" si="2"/>
        <v>2027</v>
      </c>
      <c r="B104" s="112">
        <v>46539</v>
      </c>
      <c r="C104" s="416">
        <v>4.829331520781162</v>
      </c>
      <c r="D104" s="405">
        <v>2.778</v>
      </c>
      <c r="E104" s="99">
        <v>0</v>
      </c>
      <c r="F104" s="98">
        <f t="shared" si="3"/>
        <v>4.829331520781162</v>
      </c>
    </row>
    <row r="105" spans="1:14" x14ac:dyDescent="0.25">
      <c r="A105">
        <f t="shared" si="2"/>
        <v>2027</v>
      </c>
      <c r="B105" s="112">
        <v>46569</v>
      </c>
      <c r="C105" s="416">
        <v>5.1945585799350402</v>
      </c>
      <c r="D105" s="405">
        <v>2.81</v>
      </c>
      <c r="E105" s="99">
        <v>0</v>
      </c>
      <c r="F105" s="98">
        <f t="shared" si="3"/>
        <v>5.1945585799350402</v>
      </c>
    </row>
    <row r="106" spans="1:14" x14ac:dyDescent="0.25">
      <c r="A106">
        <f t="shared" si="2"/>
        <v>2027</v>
      </c>
      <c r="B106" s="112">
        <v>46600</v>
      </c>
      <c r="C106" s="416">
        <v>5.2313211603876626</v>
      </c>
      <c r="D106" s="405">
        <v>2.8250000000000002</v>
      </c>
      <c r="E106" s="99">
        <v>0</v>
      </c>
      <c r="F106" s="98">
        <f t="shared" si="3"/>
        <v>5.2313211603876626</v>
      </c>
    </row>
    <row r="107" spans="1:14" x14ac:dyDescent="0.25">
      <c r="A107">
        <f t="shared" si="2"/>
        <v>2027</v>
      </c>
      <c r="B107" s="112">
        <v>46631</v>
      </c>
      <c r="C107" s="416">
        <v>5.1767386037368954</v>
      </c>
      <c r="D107" s="405">
        <v>2.83</v>
      </c>
      <c r="E107" s="99">
        <v>0</v>
      </c>
      <c r="F107" s="98">
        <f t="shared" si="3"/>
        <v>5.1767386037368954</v>
      </c>
    </row>
    <row r="108" spans="1:14" x14ac:dyDescent="0.25">
      <c r="A108">
        <f t="shared" ref="A108:A171" si="4">YEAR(B108)</f>
        <v>2027</v>
      </c>
      <c r="B108" s="112">
        <v>46661</v>
      </c>
      <c r="C108" s="416">
        <v>4.9382315162705224</v>
      </c>
      <c r="D108" s="405">
        <v>2.8580000000000001</v>
      </c>
      <c r="E108" s="99">
        <v>0</v>
      </c>
      <c r="F108" s="98">
        <f t="shared" si="3"/>
        <v>4.9382315162705224</v>
      </c>
    </row>
    <row r="109" spans="1:14" x14ac:dyDescent="0.25">
      <c r="A109">
        <f t="shared" si="4"/>
        <v>2027</v>
      </c>
      <c r="B109" s="112">
        <v>46692</v>
      </c>
      <c r="C109" s="416">
        <v>5.0145182153437169</v>
      </c>
      <c r="D109" s="405">
        <v>2.9239999999999999</v>
      </c>
      <c r="E109" s="99">
        <v>0</v>
      </c>
      <c r="F109" s="98">
        <f t="shared" si="3"/>
        <v>5.0145182153437169</v>
      </c>
    </row>
    <row r="110" spans="1:14" x14ac:dyDescent="0.25">
      <c r="A110">
        <f t="shared" si="4"/>
        <v>2027</v>
      </c>
      <c r="B110" s="112">
        <v>46722</v>
      </c>
      <c r="C110" s="416">
        <v>5.2555902225048969</v>
      </c>
      <c r="D110" s="405">
        <v>3.0790000000000002</v>
      </c>
      <c r="E110" s="99">
        <v>0</v>
      </c>
      <c r="F110" s="98">
        <f t="shared" si="3"/>
        <v>5.2555902225048969</v>
      </c>
    </row>
    <row r="111" spans="1:14" x14ac:dyDescent="0.25">
      <c r="A111">
        <f t="shared" si="4"/>
        <v>2028</v>
      </c>
      <c r="B111" s="112">
        <v>46753</v>
      </c>
      <c r="C111" s="416">
        <v>5.442057628541721</v>
      </c>
      <c r="D111" s="405">
        <v>3.1989999999999998</v>
      </c>
      <c r="E111" s="99">
        <v>0</v>
      </c>
      <c r="F111" s="98">
        <f t="shared" si="3"/>
        <v>5.442057628541721</v>
      </c>
      <c r="N111" t="s">
        <v>395</v>
      </c>
    </row>
    <row r="112" spans="1:14" x14ac:dyDescent="0.25">
      <c r="A112">
        <f t="shared" si="4"/>
        <v>2028</v>
      </c>
      <c r="B112" s="112">
        <v>46784</v>
      </c>
      <c r="C112" s="416">
        <v>5.4751575009738103</v>
      </c>
      <c r="D112" s="405">
        <v>3.1629999999999998</v>
      </c>
      <c r="E112" s="99">
        <v>0</v>
      </c>
      <c r="F112" s="98">
        <f t="shared" si="3"/>
        <v>5.4751575009738103</v>
      </c>
    </row>
    <row r="113" spans="1:6" x14ac:dyDescent="0.25">
      <c r="A113">
        <f t="shared" si="4"/>
        <v>2028</v>
      </c>
      <c r="B113" s="112">
        <v>46813</v>
      </c>
      <c r="C113" s="416">
        <v>5.345818562275154</v>
      </c>
      <c r="D113" s="405">
        <v>3.0979999999999999</v>
      </c>
      <c r="E113" s="99">
        <v>0</v>
      </c>
      <c r="F113" s="98">
        <f t="shared" si="3"/>
        <v>5.345818562275154</v>
      </c>
    </row>
    <row r="114" spans="1:6" x14ac:dyDescent="0.25">
      <c r="A114">
        <f t="shared" si="4"/>
        <v>2028</v>
      </c>
      <c r="B114" s="112">
        <v>46844</v>
      </c>
      <c r="C114" s="416">
        <v>5.3112132013996343</v>
      </c>
      <c r="D114" s="405">
        <v>2.8380000000000001</v>
      </c>
      <c r="E114" s="99">
        <v>0</v>
      </c>
      <c r="F114" s="98">
        <f t="shared" si="3"/>
        <v>5.3112132013996343</v>
      </c>
    </row>
    <row r="115" spans="1:6" x14ac:dyDescent="0.25">
      <c r="A115">
        <f t="shared" si="4"/>
        <v>2028</v>
      </c>
      <c r="B115" s="112">
        <v>46874</v>
      </c>
      <c r="C115" s="416">
        <v>5.3436007716739171</v>
      </c>
      <c r="D115" s="405">
        <v>2.8180000000000001</v>
      </c>
      <c r="E115" s="99">
        <v>0</v>
      </c>
      <c r="F115" s="98">
        <f t="shared" si="3"/>
        <v>5.3436007716739171</v>
      </c>
    </row>
    <row r="116" spans="1:6" x14ac:dyDescent="0.25">
      <c r="A116">
        <f t="shared" si="4"/>
        <v>2028</v>
      </c>
      <c r="B116" s="112">
        <v>46905</v>
      </c>
      <c r="C116" s="416">
        <v>5.5864097050280392</v>
      </c>
      <c r="D116" s="405">
        <v>2.85</v>
      </c>
      <c r="E116" s="99">
        <v>0</v>
      </c>
      <c r="F116" s="98">
        <f t="shared" si="3"/>
        <v>5.5864097050280392</v>
      </c>
    </row>
    <row r="117" spans="1:6" x14ac:dyDescent="0.25">
      <c r="A117">
        <f t="shared" si="4"/>
        <v>2028</v>
      </c>
      <c r="B117" s="112">
        <v>46935</v>
      </c>
      <c r="C117" s="416">
        <v>5.5764753077172085</v>
      </c>
      <c r="D117" s="405">
        <v>2.89</v>
      </c>
      <c r="E117" s="99">
        <v>0</v>
      </c>
      <c r="F117" s="98">
        <f t="shared" si="3"/>
        <v>5.5764753077172085</v>
      </c>
    </row>
    <row r="118" spans="1:6" x14ac:dyDescent="0.25">
      <c r="A118">
        <f t="shared" si="4"/>
        <v>2028</v>
      </c>
      <c r="B118" s="112">
        <v>46966</v>
      </c>
      <c r="C118" s="416">
        <v>5.6176857708362888</v>
      </c>
      <c r="D118" s="405">
        <v>2.9279999999999999</v>
      </c>
      <c r="E118" s="99">
        <v>0</v>
      </c>
      <c r="F118" s="98">
        <f t="shared" si="3"/>
        <v>5.6176857708362888</v>
      </c>
    </row>
    <row r="119" spans="1:6" x14ac:dyDescent="0.25">
      <c r="A119">
        <f t="shared" si="4"/>
        <v>2028</v>
      </c>
      <c r="B119" s="112">
        <v>46997</v>
      </c>
      <c r="C119" s="416">
        <v>5.6724443253635073</v>
      </c>
      <c r="D119" s="405">
        <v>2.9409999999999998</v>
      </c>
      <c r="E119" s="99">
        <v>0</v>
      </c>
      <c r="F119" s="98">
        <f t="shared" si="3"/>
        <v>5.6724443253635073</v>
      </c>
    </row>
    <row r="120" spans="1:6" x14ac:dyDescent="0.25">
      <c r="A120">
        <f t="shared" si="4"/>
        <v>2028</v>
      </c>
      <c r="B120" s="112">
        <v>47027</v>
      </c>
      <c r="C120" s="416">
        <v>5.6190373185203359</v>
      </c>
      <c r="D120" s="405">
        <v>2.984</v>
      </c>
      <c r="E120" s="99">
        <v>0</v>
      </c>
      <c r="F120" s="98">
        <f t="shared" si="3"/>
        <v>5.6190373185203359</v>
      </c>
    </row>
    <row r="121" spans="1:6" x14ac:dyDescent="0.25">
      <c r="A121">
        <f t="shared" si="4"/>
        <v>2028</v>
      </c>
      <c r="B121" s="112">
        <v>47058</v>
      </c>
      <c r="C121" s="416">
        <v>5.6757462241939365</v>
      </c>
      <c r="D121" s="405">
        <v>3.05</v>
      </c>
      <c r="E121" s="99">
        <v>0</v>
      </c>
      <c r="F121" s="98">
        <f t="shared" ref="F121:F184" si="5">(D121*E121+C121*(1-E121))</f>
        <v>5.6757462241939365</v>
      </c>
    </row>
    <row r="122" spans="1:6" x14ac:dyDescent="0.25">
      <c r="A122">
        <f t="shared" si="4"/>
        <v>2028</v>
      </c>
      <c r="B122" s="112">
        <v>47088</v>
      </c>
      <c r="C122" s="416">
        <v>5.9993218729142397</v>
      </c>
      <c r="D122" s="405">
        <v>3.202</v>
      </c>
      <c r="E122" s="99">
        <v>0</v>
      </c>
      <c r="F122" s="98">
        <f t="shared" si="5"/>
        <v>5.9993218729142397</v>
      </c>
    </row>
    <row r="123" spans="1:6" x14ac:dyDescent="0.25">
      <c r="A123">
        <f t="shared" si="4"/>
        <v>2029</v>
      </c>
      <c r="B123" s="112">
        <v>47119</v>
      </c>
      <c r="C123" s="416">
        <v>6.1398860762969241</v>
      </c>
      <c r="D123" s="405">
        <v>3.3250000000000002</v>
      </c>
      <c r="E123" s="99">
        <v>0</v>
      </c>
      <c r="F123" s="98">
        <f t="shared" si="5"/>
        <v>6.1398860762969241</v>
      </c>
    </row>
    <row r="124" spans="1:6" x14ac:dyDescent="0.25">
      <c r="A124">
        <f t="shared" si="4"/>
        <v>2029</v>
      </c>
      <c r="B124" s="112">
        <v>47150</v>
      </c>
      <c r="C124" s="416">
        <v>6.1776254889262967</v>
      </c>
      <c r="D124" s="405">
        <v>3.29</v>
      </c>
      <c r="E124" s="99">
        <v>0</v>
      </c>
      <c r="F124" s="98">
        <f t="shared" si="5"/>
        <v>6.1776254889262967</v>
      </c>
    </row>
    <row r="125" spans="1:6" x14ac:dyDescent="0.25">
      <c r="A125">
        <f t="shared" si="4"/>
        <v>2029</v>
      </c>
      <c r="B125" s="112">
        <v>47178</v>
      </c>
      <c r="C125" s="416">
        <v>5.8942100815695255</v>
      </c>
      <c r="D125" s="405">
        <v>3.2250000000000001</v>
      </c>
      <c r="E125" s="99">
        <v>0</v>
      </c>
      <c r="F125" s="98">
        <f t="shared" si="5"/>
        <v>5.8942100815695255</v>
      </c>
    </row>
    <row r="126" spans="1:6" x14ac:dyDescent="0.25">
      <c r="A126">
        <f t="shared" si="4"/>
        <v>2029</v>
      </c>
      <c r="B126" s="112">
        <v>47209</v>
      </c>
      <c r="C126" s="416">
        <v>5.9141786408165364</v>
      </c>
      <c r="D126" s="405">
        <v>2.93</v>
      </c>
      <c r="E126" s="99">
        <v>0</v>
      </c>
      <c r="F126" s="98">
        <f t="shared" si="5"/>
        <v>5.9141786408165364</v>
      </c>
    </row>
    <row r="127" spans="1:6" x14ac:dyDescent="0.25">
      <c r="A127">
        <f t="shared" si="4"/>
        <v>2029</v>
      </c>
      <c r="B127" s="112">
        <v>47239</v>
      </c>
      <c r="C127" s="416">
        <v>5.9987036521057551</v>
      </c>
      <c r="D127" s="405">
        <v>2.9079999999999999</v>
      </c>
      <c r="E127" s="99">
        <v>0</v>
      </c>
      <c r="F127" s="98">
        <f t="shared" si="5"/>
        <v>5.9987036521057551</v>
      </c>
    </row>
    <row r="128" spans="1:6" x14ac:dyDescent="0.25">
      <c r="A128">
        <f t="shared" si="4"/>
        <v>2029</v>
      </c>
      <c r="B128" s="112">
        <v>47270</v>
      </c>
      <c r="C128" s="416">
        <v>6.1619266448058498</v>
      </c>
      <c r="D128" s="405">
        <v>2.9430000000000001</v>
      </c>
      <c r="E128" s="99">
        <v>0</v>
      </c>
      <c r="F128" s="98">
        <f t="shared" si="5"/>
        <v>6.1619266448058498</v>
      </c>
    </row>
    <row r="129" spans="1:6" x14ac:dyDescent="0.25">
      <c r="A129">
        <f t="shared" si="4"/>
        <v>2029</v>
      </c>
      <c r="B129" s="112">
        <v>47300</v>
      </c>
      <c r="C129" s="416">
        <v>5.8023073412608728</v>
      </c>
      <c r="D129" s="405">
        <v>2.9830000000000001</v>
      </c>
      <c r="E129" s="99">
        <v>0</v>
      </c>
      <c r="F129" s="98">
        <f t="shared" si="5"/>
        <v>5.8023073412608728</v>
      </c>
    </row>
    <row r="130" spans="1:6" x14ac:dyDescent="0.25">
      <c r="A130">
        <f t="shared" si="4"/>
        <v>2029</v>
      </c>
      <c r="B130" s="112">
        <v>47331</v>
      </c>
      <c r="C130" s="416">
        <v>5.8447901467407997</v>
      </c>
      <c r="D130" s="405">
        <v>3.0230000000000001</v>
      </c>
      <c r="E130" s="99">
        <v>0</v>
      </c>
      <c r="F130" s="98">
        <f t="shared" si="5"/>
        <v>5.8447901467407997</v>
      </c>
    </row>
    <row r="131" spans="1:6" x14ac:dyDescent="0.25">
      <c r="A131">
        <f t="shared" si="4"/>
        <v>2029</v>
      </c>
      <c r="B131" s="112">
        <v>47362</v>
      </c>
      <c r="C131" s="416">
        <v>6.0006711347190773</v>
      </c>
      <c r="D131" s="405">
        <v>3.0379999999999998</v>
      </c>
      <c r="E131" s="99">
        <v>0</v>
      </c>
      <c r="F131" s="98">
        <f t="shared" si="5"/>
        <v>6.0006711347190773</v>
      </c>
    </row>
    <row r="132" spans="1:6" x14ac:dyDescent="0.25">
      <c r="A132">
        <f t="shared" si="4"/>
        <v>2029</v>
      </c>
      <c r="B132" s="112">
        <v>47392</v>
      </c>
      <c r="C132" s="416">
        <v>5.9870297455170718</v>
      </c>
      <c r="D132" s="405">
        <v>3.0840000000000001</v>
      </c>
      <c r="E132" s="99">
        <v>0</v>
      </c>
      <c r="F132" s="98">
        <f t="shared" si="5"/>
        <v>5.9870297455170718</v>
      </c>
    </row>
    <row r="133" spans="1:6" x14ac:dyDescent="0.25">
      <c r="A133">
        <f t="shared" si="4"/>
        <v>2029</v>
      </c>
      <c r="B133" s="112">
        <v>47423</v>
      </c>
      <c r="C133" s="416">
        <v>5.8608131557840881</v>
      </c>
      <c r="D133" s="405">
        <v>3.1560000000000001</v>
      </c>
      <c r="E133" s="99">
        <v>0</v>
      </c>
      <c r="F133" s="98">
        <f t="shared" si="5"/>
        <v>5.8608131557840881</v>
      </c>
    </row>
    <row r="134" spans="1:6" x14ac:dyDescent="0.25">
      <c r="A134">
        <f t="shared" si="4"/>
        <v>2029</v>
      </c>
      <c r="B134" s="112">
        <v>47453</v>
      </c>
      <c r="C134" s="416">
        <v>6.1306890543431747</v>
      </c>
      <c r="D134" s="405">
        <v>3.3109999999999999</v>
      </c>
      <c r="E134" s="99">
        <v>0</v>
      </c>
      <c r="F134" s="98">
        <f t="shared" si="5"/>
        <v>6.1306890543431747</v>
      </c>
    </row>
    <row r="135" spans="1:6" x14ac:dyDescent="0.25">
      <c r="A135">
        <f t="shared" si="4"/>
        <v>2030</v>
      </c>
      <c r="B135" s="112">
        <v>47484</v>
      </c>
      <c r="C135" s="416">
        <v>6.1794176772448628</v>
      </c>
      <c r="D135" s="405">
        <v>3.4409999999999998</v>
      </c>
      <c r="E135" s="99">
        <v>0</v>
      </c>
      <c r="F135" s="98">
        <f t="shared" si="5"/>
        <v>6.1794176772448628</v>
      </c>
    </row>
    <row r="136" spans="1:6" x14ac:dyDescent="0.25">
      <c r="A136">
        <f t="shared" si="4"/>
        <v>2030</v>
      </c>
      <c r="B136" s="112">
        <v>47515</v>
      </c>
      <c r="C136" s="416">
        <v>6.21736701001453</v>
      </c>
      <c r="D136" s="405">
        <v>3.4060000000000001</v>
      </c>
      <c r="E136" s="99">
        <v>0</v>
      </c>
      <c r="F136" s="98">
        <f t="shared" si="5"/>
        <v>6.21736701001453</v>
      </c>
    </row>
    <row r="137" spans="1:6" x14ac:dyDescent="0.25">
      <c r="A137">
        <f t="shared" si="4"/>
        <v>2030</v>
      </c>
      <c r="B137" s="112">
        <v>47543</v>
      </c>
      <c r="C137" s="416">
        <v>6.0705686591059411</v>
      </c>
      <c r="D137" s="405">
        <v>3.3410000000000002</v>
      </c>
      <c r="E137" s="99">
        <v>0</v>
      </c>
      <c r="F137" s="98">
        <f t="shared" si="5"/>
        <v>6.0705686591059411</v>
      </c>
    </row>
    <row r="138" spans="1:6" x14ac:dyDescent="0.25">
      <c r="A138">
        <f t="shared" si="4"/>
        <v>2030</v>
      </c>
      <c r="B138" s="112">
        <v>47574</v>
      </c>
      <c r="C138" s="416">
        <v>6.0275157040269685</v>
      </c>
      <c r="D138" s="405">
        <v>3.036</v>
      </c>
      <c r="E138" s="99">
        <v>0</v>
      </c>
      <c r="F138" s="98">
        <f t="shared" si="5"/>
        <v>6.0275157040269685</v>
      </c>
    </row>
    <row r="139" spans="1:6" x14ac:dyDescent="0.25">
      <c r="A139">
        <f t="shared" si="4"/>
        <v>2030</v>
      </c>
      <c r="B139" s="112">
        <v>47604</v>
      </c>
      <c r="C139" s="416">
        <v>6.0637987100732778</v>
      </c>
      <c r="D139" s="405">
        <v>3.0139999999999998</v>
      </c>
      <c r="E139" s="99">
        <v>0</v>
      </c>
      <c r="F139" s="98">
        <f t="shared" si="5"/>
        <v>6.0637987100732778</v>
      </c>
    </row>
    <row r="140" spans="1:6" x14ac:dyDescent="0.25">
      <c r="A140">
        <f t="shared" si="4"/>
        <v>2030</v>
      </c>
      <c r="B140" s="112">
        <v>47635</v>
      </c>
      <c r="C140" s="416">
        <v>6.1630391955800485</v>
      </c>
      <c r="D140" s="405">
        <v>3.0489999999999999</v>
      </c>
      <c r="E140" s="99">
        <v>0</v>
      </c>
      <c r="F140" s="98">
        <f t="shared" si="5"/>
        <v>6.1630391955800485</v>
      </c>
    </row>
    <row r="141" spans="1:6" x14ac:dyDescent="0.25">
      <c r="A141">
        <f t="shared" si="4"/>
        <v>2030</v>
      </c>
      <c r="B141" s="112">
        <v>47665</v>
      </c>
      <c r="C141" s="416">
        <v>6.6001810699015548</v>
      </c>
      <c r="D141" s="405">
        <v>3.089</v>
      </c>
      <c r="E141" s="99">
        <v>0</v>
      </c>
      <c r="F141" s="98">
        <f t="shared" si="5"/>
        <v>6.6001810699015548</v>
      </c>
    </row>
    <row r="142" spans="1:6" x14ac:dyDescent="0.25">
      <c r="A142">
        <f t="shared" si="4"/>
        <v>2030</v>
      </c>
      <c r="B142" s="112">
        <v>47696</v>
      </c>
      <c r="C142" s="416">
        <v>6.6485177907193798</v>
      </c>
      <c r="D142" s="405">
        <v>3.129</v>
      </c>
      <c r="E142" s="99">
        <v>0</v>
      </c>
      <c r="F142" s="98">
        <f t="shared" si="5"/>
        <v>6.6485177907193798</v>
      </c>
    </row>
    <row r="143" spans="1:6" x14ac:dyDescent="0.25">
      <c r="A143">
        <f t="shared" si="4"/>
        <v>2030</v>
      </c>
      <c r="B143" s="112">
        <v>47727</v>
      </c>
      <c r="C143" s="416">
        <v>6.5509409827678855</v>
      </c>
      <c r="D143" s="405">
        <v>3.1440000000000001</v>
      </c>
      <c r="E143" s="99">
        <v>0</v>
      </c>
      <c r="F143" s="98">
        <f t="shared" si="5"/>
        <v>6.5509409827678855</v>
      </c>
    </row>
    <row r="144" spans="1:6" x14ac:dyDescent="0.25">
      <c r="A144">
        <f t="shared" si="4"/>
        <v>2030</v>
      </c>
      <c r="B144" s="112">
        <v>47757</v>
      </c>
      <c r="C144" s="416">
        <v>6.2546619982680305</v>
      </c>
      <c r="D144" s="405">
        <v>3.19</v>
      </c>
      <c r="E144" s="99">
        <v>0</v>
      </c>
      <c r="F144" s="98">
        <f t="shared" si="5"/>
        <v>6.2546619982680305</v>
      </c>
    </row>
    <row r="145" spans="1:6" x14ac:dyDescent="0.25">
      <c r="A145">
        <f t="shared" si="4"/>
        <v>2030</v>
      </c>
      <c r="B145" s="112">
        <v>47788</v>
      </c>
      <c r="C145" s="416">
        <v>6.1398616240336752</v>
      </c>
      <c r="D145" s="405">
        <v>3.262</v>
      </c>
      <c r="E145" s="99">
        <v>0</v>
      </c>
      <c r="F145" s="98">
        <f t="shared" si="5"/>
        <v>6.1398616240336752</v>
      </c>
    </row>
    <row r="146" spans="1:6" x14ac:dyDescent="0.25">
      <c r="A146">
        <f t="shared" si="4"/>
        <v>2030</v>
      </c>
      <c r="B146" s="112">
        <v>47818</v>
      </c>
      <c r="C146" s="416">
        <v>6.4388705762416727</v>
      </c>
      <c r="D146" s="405">
        <v>3.4169999999999998</v>
      </c>
      <c r="E146" s="99">
        <v>0</v>
      </c>
      <c r="F146" s="98">
        <f t="shared" si="5"/>
        <v>6.4388705762416727</v>
      </c>
    </row>
    <row r="147" spans="1:6" x14ac:dyDescent="0.25">
      <c r="A147">
        <f t="shared" si="4"/>
        <v>2031</v>
      </c>
      <c r="B147" s="112">
        <v>47849</v>
      </c>
      <c r="C147" s="416">
        <v>6.5741780632195503</v>
      </c>
      <c r="D147" s="405">
        <v>3.5470000000000002</v>
      </c>
      <c r="E147" s="99">
        <v>0</v>
      </c>
      <c r="F147" s="98">
        <f t="shared" si="5"/>
        <v>6.5741780632195503</v>
      </c>
    </row>
    <row r="148" spans="1:6" x14ac:dyDescent="0.25">
      <c r="A148">
        <f t="shared" si="4"/>
        <v>2031</v>
      </c>
      <c r="B148" s="112">
        <v>47880</v>
      </c>
      <c r="C148" s="416">
        <v>6.6152985022216813</v>
      </c>
      <c r="D148" s="405">
        <v>3.512</v>
      </c>
      <c r="E148" s="99">
        <v>0</v>
      </c>
      <c r="F148" s="98">
        <f t="shared" si="5"/>
        <v>6.6152985022216813</v>
      </c>
    </row>
    <row r="149" spans="1:6" x14ac:dyDescent="0.25">
      <c r="A149">
        <f t="shared" si="4"/>
        <v>2031</v>
      </c>
      <c r="B149" s="112">
        <v>47908</v>
      </c>
      <c r="C149" s="416">
        <v>6.4848075996707504</v>
      </c>
      <c r="D149" s="405">
        <v>3.4470000000000001</v>
      </c>
      <c r="E149" s="99">
        <v>0</v>
      </c>
      <c r="F149" s="98">
        <f t="shared" si="5"/>
        <v>6.4848075996707504</v>
      </c>
    </row>
    <row r="150" spans="1:6" x14ac:dyDescent="0.25">
      <c r="A150">
        <f t="shared" si="4"/>
        <v>2031</v>
      </c>
      <c r="B150" s="112">
        <v>47939</v>
      </c>
      <c r="C150" s="416">
        <v>6.4305528648106023</v>
      </c>
      <c r="D150" s="405">
        <v>3.145</v>
      </c>
      <c r="E150" s="99">
        <v>0</v>
      </c>
      <c r="F150" s="98">
        <f t="shared" si="5"/>
        <v>6.4305528648106023</v>
      </c>
    </row>
    <row r="151" spans="1:6" x14ac:dyDescent="0.25">
      <c r="A151">
        <f t="shared" si="4"/>
        <v>2031</v>
      </c>
      <c r="B151" s="112">
        <v>47969</v>
      </c>
      <c r="C151" s="416">
        <v>6.4702218519016839</v>
      </c>
      <c r="D151" s="405">
        <v>3.1230000000000002</v>
      </c>
      <c r="E151" s="99">
        <v>0</v>
      </c>
      <c r="F151" s="98">
        <f t="shared" si="5"/>
        <v>6.4702218519016839</v>
      </c>
    </row>
    <row r="152" spans="1:6" x14ac:dyDescent="0.25">
      <c r="A152">
        <f t="shared" si="4"/>
        <v>2031</v>
      </c>
      <c r="B152" s="112">
        <v>48000</v>
      </c>
      <c r="C152" s="416">
        <v>6.5575105571076957</v>
      </c>
      <c r="D152" s="405">
        <v>3.1579999999999999</v>
      </c>
      <c r="E152" s="99">
        <v>0</v>
      </c>
      <c r="F152" s="98">
        <f t="shared" si="5"/>
        <v>6.5575105571076957</v>
      </c>
    </row>
    <row r="153" spans="1:6" x14ac:dyDescent="0.25">
      <c r="A153">
        <f t="shared" si="4"/>
        <v>2031</v>
      </c>
      <c r="B153" s="112">
        <v>48030</v>
      </c>
      <c r="C153" s="416">
        <v>7.0006993027132598</v>
      </c>
      <c r="D153" s="405">
        <v>3.198</v>
      </c>
      <c r="E153" s="99">
        <v>0</v>
      </c>
      <c r="F153" s="98">
        <f t="shared" si="5"/>
        <v>7.0006993027132598</v>
      </c>
    </row>
    <row r="154" spans="1:6" x14ac:dyDescent="0.25">
      <c r="A154">
        <f t="shared" si="4"/>
        <v>2031</v>
      </c>
      <c r="B154" s="112">
        <v>48061</v>
      </c>
      <c r="C154" s="416">
        <v>7.0704791972737917</v>
      </c>
      <c r="D154" s="405">
        <v>3.238</v>
      </c>
      <c r="E154" s="99">
        <v>0</v>
      </c>
      <c r="F154" s="98">
        <f t="shared" si="5"/>
        <v>7.0704791972737917</v>
      </c>
    </row>
    <row r="155" spans="1:6" x14ac:dyDescent="0.25">
      <c r="A155">
        <f t="shared" si="4"/>
        <v>2031</v>
      </c>
      <c r="B155" s="112">
        <v>48092</v>
      </c>
      <c r="C155" s="416">
        <v>6.940064899129279</v>
      </c>
      <c r="D155" s="405">
        <v>3.2530000000000001</v>
      </c>
      <c r="E155" s="99">
        <v>0</v>
      </c>
      <c r="F155" s="98">
        <f t="shared" si="5"/>
        <v>6.940064899129279</v>
      </c>
    </row>
    <row r="156" spans="1:6" x14ac:dyDescent="0.25">
      <c r="A156">
        <f t="shared" si="4"/>
        <v>2031</v>
      </c>
      <c r="B156" s="112">
        <v>48122</v>
      </c>
      <c r="C156" s="416">
        <v>6.7232677092862021</v>
      </c>
      <c r="D156" s="405">
        <v>3.2989999999999999</v>
      </c>
      <c r="E156" s="99">
        <v>0</v>
      </c>
      <c r="F156" s="98">
        <f t="shared" si="5"/>
        <v>6.7232677092862021</v>
      </c>
    </row>
    <row r="157" spans="1:6" x14ac:dyDescent="0.25">
      <c r="A157">
        <f t="shared" si="4"/>
        <v>2031</v>
      </c>
      <c r="B157" s="112">
        <v>48153</v>
      </c>
      <c r="C157" s="416">
        <v>6.8175421987826024</v>
      </c>
      <c r="D157" s="405">
        <v>3.371</v>
      </c>
      <c r="E157" s="99">
        <v>0</v>
      </c>
      <c r="F157" s="98">
        <f t="shared" si="5"/>
        <v>6.8175421987826024</v>
      </c>
    </row>
    <row r="158" spans="1:6" x14ac:dyDescent="0.25">
      <c r="A158">
        <f t="shared" si="4"/>
        <v>2031</v>
      </c>
      <c r="B158" s="112">
        <v>48183</v>
      </c>
      <c r="C158" s="416">
        <v>7.0537955639184799</v>
      </c>
      <c r="D158" s="405">
        <v>3.5259999999999998</v>
      </c>
      <c r="E158" s="99">
        <v>0</v>
      </c>
      <c r="F158" s="98">
        <f t="shared" si="5"/>
        <v>7.0537955639184799</v>
      </c>
    </row>
    <row r="159" spans="1:6" x14ac:dyDescent="0.25">
      <c r="A159">
        <f t="shared" si="4"/>
        <v>2032</v>
      </c>
      <c r="B159" s="112">
        <v>48214</v>
      </c>
      <c r="C159" s="416">
        <v>7.0488474550487137</v>
      </c>
      <c r="D159" s="405">
        <v>3.660679</v>
      </c>
      <c r="E159" s="99">
        <v>0</v>
      </c>
      <c r="F159" s="98">
        <f t="shared" si="5"/>
        <v>7.0488474550487137</v>
      </c>
    </row>
    <row r="160" spans="1:6" x14ac:dyDescent="0.25">
      <c r="A160">
        <f t="shared" si="4"/>
        <v>2032</v>
      </c>
      <c r="B160" s="112">
        <v>48245</v>
      </c>
      <c r="C160" s="416">
        <v>7.0874969243873549</v>
      </c>
      <c r="D160" s="405">
        <v>3.6245569999999998</v>
      </c>
      <c r="E160" s="99">
        <v>0</v>
      </c>
      <c r="F160" s="98">
        <f t="shared" si="5"/>
        <v>7.0874969243873549</v>
      </c>
    </row>
    <row r="161" spans="1:6" x14ac:dyDescent="0.25">
      <c r="A161">
        <f t="shared" si="4"/>
        <v>2032</v>
      </c>
      <c r="B161" s="112">
        <v>48274</v>
      </c>
      <c r="C161" s="416">
        <v>7.0593633459568981</v>
      </c>
      <c r="D161" s="405">
        <v>3.557474</v>
      </c>
      <c r="E161" s="99">
        <v>0</v>
      </c>
      <c r="F161" s="98">
        <f t="shared" si="5"/>
        <v>7.0593633459568981</v>
      </c>
    </row>
    <row r="162" spans="1:6" x14ac:dyDescent="0.25">
      <c r="A162">
        <f t="shared" si="4"/>
        <v>2032</v>
      </c>
      <c r="B162" s="112">
        <v>48305</v>
      </c>
      <c r="C162" s="416">
        <v>6.8427552125438194</v>
      </c>
      <c r="D162" s="405">
        <v>3.2457950000000002</v>
      </c>
      <c r="E162" s="99">
        <v>0</v>
      </c>
      <c r="F162" s="98">
        <f t="shared" si="5"/>
        <v>6.8427552125438194</v>
      </c>
    </row>
    <row r="163" spans="1:6" x14ac:dyDescent="0.25">
      <c r="A163">
        <f t="shared" si="4"/>
        <v>2032</v>
      </c>
      <c r="B163" s="112">
        <v>48335</v>
      </c>
      <c r="C163" s="416">
        <v>6.8803422819379341</v>
      </c>
      <c r="D163" s="405">
        <v>3.22309</v>
      </c>
      <c r="E163" s="99">
        <v>0</v>
      </c>
      <c r="F163" s="98">
        <f t="shared" si="5"/>
        <v>6.8803422819379341</v>
      </c>
    </row>
    <row r="164" spans="1:6" x14ac:dyDescent="0.25">
      <c r="A164">
        <f t="shared" si="4"/>
        <v>2032</v>
      </c>
      <c r="B164" s="112">
        <v>48366</v>
      </c>
      <c r="C164" s="416">
        <v>6.9239981108141535</v>
      </c>
      <c r="D164" s="405">
        <v>3.2592120000000002</v>
      </c>
      <c r="E164" s="99">
        <v>0</v>
      </c>
      <c r="F164" s="98">
        <f t="shared" si="5"/>
        <v>6.9239981108141535</v>
      </c>
    </row>
    <row r="165" spans="1:6" x14ac:dyDescent="0.25">
      <c r="A165">
        <f t="shared" si="4"/>
        <v>2032</v>
      </c>
      <c r="B165" s="112">
        <v>48396</v>
      </c>
      <c r="C165" s="416">
        <v>7.1176431901499031</v>
      </c>
      <c r="D165" s="405">
        <v>3.300494</v>
      </c>
      <c r="E165" s="99">
        <v>0</v>
      </c>
      <c r="F165" s="98">
        <f t="shared" si="5"/>
        <v>7.1176431901499031</v>
      </c>
    </row>
    <row r="166" spans="1:6" x14ac:dyDescent="0.25">
      <c r="A166">
        <f t="shared" si="4"/>
        <v>2032</v>
      </c>
      <c r="B166" s="112">
        <v>48427</v>
      </c>
      <c r="C166" s="416">
        <v>7.1783468010505187</v>
      </c>
      <c r="D166" s="405">
        <v>3.3417759999999999</v>
      </c>
      <c r="E166" s="99">
        <v>0</v>
      </c>
      <c r="F166" s="98">
        <f t="shared" si="5"/>
        <v>7.1783468010505187</v>
      </c>
    </row>
    <row r="167" spans="1:6" x14ac:dyDescent="0.25">
      <c r="A167">
        <f t="shared" si="4"/>
        <v>2032</v>
      </c>
      <c r="B167" s="112">
        <v>48458</v>
      </c>
      <c r="C167" s="416">
        <v>7.0748068506781268</v>
      </c>
      <c r="D167" s="405">
        <v>3.357256</v>
      </c>
      <c r="E167" s="99">
        <v>0</v>
      </c>
      <c r="F167" s="98">
        <f t="shared" si="5"/>
        <v>7.0748068506781268</v>
      </c>
    </row>
    <row r="168" spans="1:6" x14ac:dyDescent="0.25">
      <c r="A168">
        <f t="shared" si="4"/>
        <v>2032</v>
      </c>
      <c r="B168" s="112">
        <v>48488</v>
      </c>
      <c r="C168" s="416">
        <v>7.0288460410177436</v>
      </c>
      <c r="D168" s="405">
        <v>3.404731</v>
      </c>
      <c r="E168" s="99">
        <v>0</v>
      </c>
      <c r="F168" s="98">
        <f t="shared" si="5"/>
        <v>7.0288460410177436</v>
      </c>
    </row>
    <row r="169" spans="1:6" x14ac:dyDescent="0.25">
      <c r="A169">
        <f t="shared" si="4"/>
        <v>2032</v>
      </c>
      <c r="B169" s="112">
        <v>48519</v>
      </c>
      <c r="C169" s="416">
        <v>7.1930682475179957</v>
      </c>
      <c r="D169" s="405">
        <v>3.4790380000000001</v>
      </c>
      <c r="E169" s="99">
        <v>0</v>
      </c>
      <c r="F169" s="98">
        <f t="shared" si="5"/>
        <v>7.1930682475179957</v>
      </c>
    </row>
    <row r="170" spans="1:6" x14ac:dyDescent="0.25">
      <c r="A170">
        <f t="shared" si="4"/>
        <v>2032</v>
      </c>
      <c r="B170" s="112">
        <v>48549</v>
      </c>
      <c r="C170" s="416">
        <v>7.2101360496418483</v>
      </c>
      <c r="D170" s="405">
        <v>3.6390060000000002</v>
      </c>
      <c r="E170" s="99">
        <v>0</v>
      </c>
      <c r="F170" s="98">
        <f t="shared" si="5"/>
        <v>7.2101360496418483</v>
      </c>
    </row>
    <row r="171" spans="1:6" x14ac:dyDescent="0.25">
      <c r="A171">
        <f t="shared" si="4"/>
        <v>2033</v>
      </c>
      <c r="B171" s="112">
        <v>48580</v>
      </c>
      <c r="C171" s="416">
        <v>6.8453277120530691</v>
      </c>
      <c r="D171" s="405">
        <v>3.8178809999999999</v>
      </c>
      <c r="E171" s="99">
        <v>0</v>
      </c>
      <c r="F171" s="98">
        <f t="shared" si="5"/>
        <v>6.8453277120530691</v>
      </c>
    </row>
    <row r="172" spans="1:6" x14ac:dyDescent="0.25">
      <c r="A172">
        <f t="shared" ref="A172:A235" si="6">YEAR(B172)</f>
        <v>2033</v>
      </c>
      <c r="B172" s="112">
        <v>48611</v>
      </c>
      <c r="C172" s="416">
        <v>6.8920243051510131</v>
      </c>
      <c r="D172" s="405">
        <v>3.780208</v>
      </c>
      <c r="E172" s="99">
        <v>0</v>
      </c>
      <c r="F172" s="98">
        <f t="shared" si="5"/>
        <v>6.8920243051510131</v>
      </c>
    </row>
    <row r="173" spans="1:6" x14ac:dyDescent="0.25">
      <c r="A173">
        <f t="shared" si="6"/>
        <v>2033</v>
      </c>
      <c r="B173" s="112">
        <v>48639</v>
      </c>
      <c r="C173" s="416">
        <v>6.8245172593403858</v>
      </c>
      <c r="D173" s="405">
        <v>3.7102439999999999</v>
      </c>
      <c r="E173" s="99">
        <v>0</v>
      </c>
      <c r="F173" s="98">
        <f t="shared" si="5"/>
        <v>6.8245172593403858</v>
      </c>
    </row>
    <row r="174" spans="1:6" x14ac:dyDescent="0.25">
      <c r="A174">
        <f t="shared" si="6"/>
        <v>2033</v>
      </c>
      <c r="B174" s="112">
        <v>48670</v>
      </c>
      <c r="C174" s="416">
        <v>6.8226237040285627</v>
      </c>
      <c r="D174" s="405">
        <v>3.3851800000000001</v>
      </c>
      <c r="E174" s="99">
        <v>0</v>
      </c>
      <c r="F174" s="98">
        <f t="shared" si="5"/>
        <v>6.8226237040285627</v>
      </c>
    </row>
    <row r="175" spans="1:6" x14ac:dyDescent="0.25">
      <c r="A175">
        <f t="shared" si="6"/>
        <v>2033</v>
      </c>
      <c r="B175" s="112">
        <v>48700</v>
      </c>
      <c r="C175" s="416">
        <v>6.8668404192691535</v>
      </c>
      <c r="D175" s="405">
        <v>3.3614999999999999</v>
      </c>
      <c r="E175" s="99">
        <v>0</v>
      </c>
      <c r="F175" s="98">
        <f t="shared" si="5"/>
        <v>6.8668404192691535</v>
      </c>
    </row>
    <row r="176" spans="1:6" x14ac:dyDescent="0.25">
      <c r="A176">
        <f t="shared" si="6"/>
        <v>2033</v>
      </c>
      <c r="B176" s="112">
        <v>48731</v>
      </c>
      <c r="C176" s="416">
        <v>6.9148042685961908</v>
      </c>
      <c r="D176" s="405">
        <v>3.3991730000000002</v>
      </c>
      <c r="E176" s="99">
        <v>0</v>
      </c>
      <c r="F176" s="98">
        <f t="shared" si="5"/>
        <v>6.9148042685961908</v>
      </c>
    </row>
    <row r="177" spans="1:6" x14ac:dyDescent="0.25">
      <c r="A177">
        <f t="shared" si="6"/>
        <v>2033</v>
      </c>
      <c r="B177" s="112">
        <v>48761</v>
      </c>
      <c r="C177" s="416">
        <v>7.1270370394640761</v>
      </c>
      <c r="D177" s="405">
        <v>3.4422280000000001</v>
      </c>
      <c r="E177" s="99">
        <v>0</v>
      </c>
      <c r="F177" s="98">
        <f t="shared" si="5"/>
        <v>7.1270370394640761</v>
      </c>
    </row>
    <row r="178" spans="1:6" x14ac:dyDescent="0.25">
      <c r="A178">
        <f t="shared" si="6"/>
        <v>2033</v>
      </c>
      <c r="B178" s="112">
        <v>48792</v>
      </c>
      <c r="C178" s="416">
        <v>7.1888287730070042</v>
      </c>
      <c r="D178" s="405">
        <v>3.4852829999999999</v>
      </c>
      <c r="E178" s="99">
        <v>0</v>
      </c>
      <c r="F178" s="98">
        <f t="shared" si="5"/>
        <v>7.1888287730070042</v>
      </c>
    </row>
    <row r="179" spans="1:6" x14ac:dyDescent="0.25">
      <c r="A179">
        <f t="shared" si="6"/>
        <v>2033</v>
      </c>
      <c r="B179" s="112">
        <v>48823</v>
      </c>
      <c r="C179" s="416">
        <v>7.0950065053118845</v>
      </c>
      <c r="D179" s="405">
        <v>3.5014280000000002</v>
      </c>
      <c r="E179" s="99">
        <v>0</v>
      </c>
      <c r="F179" s="98">
        <f t="shared" si="5"/>
        <v>7.0950065053118845</v>
      </c>
    </row>
    <row r="180" spans="1:6" x14ac:dyDescent="0.25">
      <c r="A180">
        <f t="shared" si="6"/>
        <v>2033</v>
      </c>
      <c r="B180" s="112">
        <v>48853</v>
      </c>
      <c r="C180" s="416">
        <v>7.0291798066147013</v>
      </c>
      <c r="D180" s="405">
        <v>3.5509409999999999</v>
      </c>
      <c r="E180" s="99">
        <v>0</v>
      </c>
      <c r="F180" s="98">
        <f t="shared" si="5"/>
        <v>7.0291798066147013</v>
      </c>
    </row>
    <row r="181" spans="1:6" x14ac:dyDescent="0.25">
      <c r="A181">
        <f t="shared" si="6"/>
        <v>2033</v>
      </c>
      <c r="B181" s="112">
        <v>48884</v>
      </c>
      <c r="C181" s="416">
        <v>7.2355067103875879</v>
      </c>
      <c r="D181" s="405">
        <v>3.6284399999999999</v>
      </c>
      <c r="E181" s="99">
        <v>0</v>
      </c>
      <c r="F181" s="98">
        <f t="shared" si="5"/>
        <v>7.2355067103875879</v>
      </c>
    </row>
    <row r="182" spans="1:6" x14ac:dyDescent="0.25">
      <c r="A182">
        <f t="shared" si="6"/>
        <v>2033</v>
      </c>
      <c r="B182" s="112">
        <v>48914</v>
      </c>
      <c r="C182" s="416">
        <v>7.48948431394615</v>
      </c>
      <c r="D182" s="405">
        <v>3.795277</v>
      </c>
      <c r="E182" s="99">
        <v>0</v>
      </c>
      <c r="F182" s="98">
        <f t="shared" si="5"/>
        <v>7.48948431394615</v>
      </c>
    </row>
    <row r="183" spans="1:6" x14ac:dyDescent="0.25">
      <c r="A183">
        <f t="shared" si="6"/>
        <v>2034</v>
      </c>
      <c r="B183" s="112">
        <v>48945</v>
      </c>
      <c r="C183" s="416">
        <v>7.688573754610708</v>
      </c>
      <c r="D183" s="405">
        <v>4.0588449999999998</v>
      </c>
      <c r="E183" s="99">
        <v>0</v>
      </c>
      <c r="F183" s="98">
        <f t="shared" si="5"/>
        <v>7.688573754610708</v>
      </c>
    </row>
    <row r="184" spans="1:6" x14ac:dyDescent="0.25">
      <c r="A184">
        <f t="shared" si="6"/>
        <v>2034</v>
      </c>
      <c r="B184" s="112">
        <v>48976</v>
      </c>
      <c r="C184" s="416">
        <v>7.4667777421334112</v>
      </c>
      <c r="D184" s="405">
        <v>4.0187949999999999</v>
      </c>
      <c r="E184" s="99">
        <v>0</v>
      </c>
      <c r="F184" s="98">
        <f t="shared" si="5"/>
        <v>7.4667777421334112</v>
      </c>
    </row>
    <row r="185" spans="1:6" x14ac:dyDescent="0.25">
      <c r="A185">
        <f t="shared" si="6"/>
        <v>2034</v>
      </c>
      <c r="B185" s="112">
        <v>49004</v>
      </c>
      <c r="C185" s="416">
        <v>7.2511716070376906</v>
      </c>
      <c r="D185" s="405">
        <v>3.9444149999999998</v>
      </c>
      <c r="E185" s="99">
        <v>0</v>
      </c>
      <c r="F185" s="98">
        <f t="shared" ref="F185:F248" si="7">(D185*E185+C185*(1-E185))</f>
        <v>7.2511716070376906</v>
      </c>
    </row>
    <row r="186" spans="1:6" x14ac:dyDescent="0.25">
      <c r="A186">
        <f t="shared" si="6"/>
        <v>2034</v>
      </c>
      <c r="B186" s="112">
        <v>49035</v>
      </c>
      <c r="C186" s="416">
        <v>7.1651628871178712</v>
      </c>
      <c r="D186" s="405">
        <v>3.5988349999999998</v>
      </c>
      <c r="E186" s="99">
        <v>0</v>
      </c>
      <c r="F186" s="98">
        <f t="shared" si="7"/>
        <v>7.1651628871178712</v>
      </c>
    </row>
    <row r="187" spans="1:6" x14ac:dyDescent="0.25">
      <c r="A187">
        <f t="shared" si="6"/>
        <v>2034</v>
      </c>
      <c r="B187" s="112">
        <v>49065</v>
      </c>
      <c r="C187" s="416">
        <v>7.2111106662673521</v>
      </c>
      <c r="D187" s="405">
        <v>3.573661</v>
      </c>
      <c r="E187" s="99">
        <v>0</v>
      </c>
      <c r="F187" s="98">
        <f t="shared" si="7"/>
        <v>7.2111106662673521</v>
      </c>
    </row>
    <row r="188" spans="1:6" x14ac:dyDescent="0.25">
      <c r="A188">
        <f t="shared" si="6"/>
        <v>2034</v>
      </c>
      <c r="B188" s="112">
        <v>49096</v>
      </c>
      <c r="C188" s="416">
        <v>7.2592177681740964</v>
      </c>
      <c r="D188" s="405">
        <v>3.6137109999999999</v>
      </c>
      <c r="E188" s="99">
        <v>0</v>
      </c>
      <c r="F188" s="98">
        <f t="shared" si="7"/>
        <v>7.2592177681740964</v>
      </c>
    </row>
    <row r="189" spans="1:6" x14ac:dyDescent="0.25">
      <c r="A189">
        <f t="shared" si="6"/>
        <v>2034</v>
      </c>
      <c r="B189" s="112">
        <v>49126</v>
      </c>
      <c r="C189" s="416">
        <v>7.6072003084007829</v>
      </c>
      <c r="D189" s="405">
        <v>3.6594829999999998</v>
      </c>
      <c r="E189" s="99">
        <v>0</v>
      </c>
      <c r="F189" s="98">
        <f t="shared" si="7"/>
        <v>7.6072003084007829</v>
      </c>
    </row>
    <row r="190" spans="1:6" x14ac:dyDescent="0.25">
      <c r="A190">
        <f t="shared" si="6"/>
        <v>2034</v>
      </c>
      <c r="B190" s="112">
        <v>49157</v>
      </c>
      <c r="C190" s="416">
        <v>7.6655889936816184</v>
      </c>
      <c r="D190" s="405">
        <v>3.7052559999999999</v>
      </c>
      <c r="E190" s="99">
        <v>0</v>
      </c>
      <c r="F190" s="98">
        <f t="shared" si="7"/>
        <v>7.6655889936816184</v>
      </c>
    </row>
    <row r="191" spans="1:6" x14ac:dyDescent="0.25">
      <c r="A191">
        <f t="shared" si="6"/>
        <v>2034</v>
      </c>
      <c r="B191" s="112">
        <v>49188</v>
      </c>
      <c r="C191" s="416">
        <v>7.5204958218027276</v>
      </c>
      <c r="D191" s="405">
        <v>3.7224200000000001</v>
      </c>
      <c r="E191" s="99">
        <v>0</v>
      </c>
      <c r="F191" s="98">
        <f t="shared" si="7"/>
        <v>7.5204958218027276</v>
      </c>
    </row>
    <row r="192" spans="1:6" x14ac:dyDescent="0.25">
      <c r="A192">
        <f t="shared" si="6"/>
        <v>2034</v>
      </c>
      <c r="B192" s="112">
        <v>49218</v>
      </c>
      <c r="C192" s="416">
        <v>7.3353389913149094</v>
      </c>
      <c r="D192" s="405">
        <v>3.775058</v>
      </c>
      <c r="E192" s="99">
        <v>0</v>
      </c>
      <c r="F192" s="98">
        <f t="shared" si="7"/>
        <v>7.3353389913149094</v>
      </c>
    </row>
    <row r="193" spans="1:6" x14ac:dyDescent="0.25">
      <c r="A193">
        <f t="shared" si="6"/>
        <v>2034</v>
      </c>
      <c r="B193" s="112">
        <v>49249</v>
      </c>
      <c r="C193" s="416">
        <v>7.6524903706122416</v>
      </c>
      <c r="D193" s="405">
        <v>3.8574480000000002</v>
      </c>
      <c r="E193" s="99">
        <v>0</v>
      </c>
      <c r="F193" s="98">
        <f t="shared" si="7"/>
        <v>7.6524903706122416</v>
      </c>
    </row>
    <row r="194" spans="1:6" x14ac:dyDescent="0.25">
      <c r="A194">
        <f t="shared" si="6"/>
        <v>2034</v>
      </c>
      <c r="B194" s="112">
        <v>49279</v>
      </c>
      <c r="C194" s="416">
        <v>7.9214096274278356</v>
      </c>
      <c r="D194" s="405">
        <v>4.034815</v>
      </c>
      <c r="E194" s="99">
        <v>0</v>
      </c>
      <c r="F194" s="98">
        <f t="shared" si="7"/>
        <v>7.9214096274278356</v>
      </c>
    </row>
    <row r="195" spans="1:6" x14ac:dyDescent="0.25">
      <c r="A195">
        <f t="shared" si="6"/>
        <v>2035</v>
      </c>
      <c r="B195" s="112">
        <v>49310</v>
      </c>
      <c r="C195" s="416">
        <v>8.0403884482631334</v>
      </c>
      <c r="D195" s="405">
        <v>4.350816</v>
      </c>
      <c r="E195" s="99">
        <v>0</v>
      </c>
      <c r="F195" s="98">
        <f t="shared" si="7"/>
        <v>8.0403884482631334</v>
      </c>
    </row>
    <row r="196" spans="1:6" x14ac:dyDescent="0.25">
      <c r="A196">
        <f t="shared" si="6"/>
        <v>2035</v>
      </c>
      <c r="B196" s="112">
        <v>49341</v>
      </c>
      <c r="C196" s="416">
        <v>8.0810395468610547</v>
      </c>
      <c r="D196" s="405">
        <v>4.3078849999999997</v>
      </c>
      <c r="E196" s="99">
        <v>0</v>
      </c>
      <c r="F196" s="98">
        <f t="shared" si="7"/>
        <v>8.0810395468610547</v>
      </c>
    </row>
    <row r="197" spans="1:6" x14ac:dyDescent="0.25">
      <c r="A197">
        <f t="shared" si="6"/>
        <v>2035</v>
      </c>
      <c r="B197" s="112">
        <v>49369</v>
      </c>
      <c r="C197" s="416">
        <v>7.8351236166285823</v>
      </c>
      <c r="D197" s="405">
        <v>4.2281550000000001</v>
      </c>
      <c r="E197" s="99">
        <v>0</v>
      </c>
      <c r="F197" s="98">
        <f t="shared" si="7"/>
        <v>7.8351236166285823</v>
      </c>
    </row>
    <row r="198" spans="1:6" x14ac:dyDescent="0.25">
      <c r="A198">
        <f t="shared" si="6"/>
        <v>2035</v>
      </c>
      <c r="B198" s="112">
        <v>49400</v>
      </c>
      <c r="C198" s="416">
        <v>7.4811458101912836</v>
      </c>
      <c r="D198" s="405">
        <v>3.8577159999999999</v>
      </c>
      <c r="E198" s="99">
        <v>0</v>
      </c>
      <c r="F198" s="98">
        <f t="shared" si="7"/>
        <v>7.4811458101912836</v>
      </c>
    </row>
    <row r="199" spans="1:6" x14ac:dyDescent="0.25">
      <c r="A199">
        <f t="shared" si="6"/>
        <v>2035</v>
      </c>
      <c r="B199" s="112">
        <v>49430</v>
      </c>
      <c r="C199" s="416">
        <v>7.5277167190301242</v>
      </c>
      <c r="D199" s="405">
        <v>3.83073</v>
      </c>
      <c r="E199" s="99">
        <v>0</v>
      </c>
      <c r="F199" s="98">
        <f t="shared" si="7"/>
        <v>7.5277167190301242</v>
      </c>
    </row>
    <row r="200" spans="1:6" x14ac:dyDescent="0.25">
      <c r="A200">
        <f t="shared" si="6"/>
        <v>2035</v>
      </c>
      <c r="B200" s="112">
        <v>49461</v>
      </c>
      <c r="C200" s="416">
        <v>7.5761175368189582</v>
      </c>
      <c r="D200" s="405">
        <v>3.8736619999999999</v>
      </c>
      <c r="E200" s="99">
        <v>0</v>
      </c>
      <c r="F200" s="98">
        <f t="shared" si="7"/>
        <v>7.5761175368189582</v>
      </c>
    </row>
    <row r="201" spans="1:6" x14ac:dyDescent="0.25">
      <c r="A201">
        <f t="shared" si="6"/>
        <v>2035</v>
      </c>
      <c r="B201" s="112">
        <v>49491</v>
      </c>
      <c r="C201" s="416">
        <v>7.9675838222691979</v>
      </c>
      <c r="D201" s="405">
        <v>3.9227259999999999</v>
      </c>
      <c r="E201" s="99">
        <v>0</v>
      </c>
      <c r="F201" s="98">
        <f t="shared" si="7"/>
        <v>7.9675838222691979</v>
      </c>
    </row>
    <row r="202" spans="1:6" x14ac:dyDescent="0.25">
      <c r="A202">
        <f t="shared" si="6"/>
        <v>2035</v>
      </c>
      <c r="B202" s="112">
        <v>49522</v>
      </c>
      <c r="C202" s="416">
        <v>8.0180364391651349</v>
      </c>
      <c r="D202" s="405">
        <v>3.9717910000000001</v>
      </c>
      <c r="E202" s="99">
        <v>0</v>
      </c>
      <c r="F202" s="98">
        <f t="shared" si="7"/>
        <v>8.0180364391651349</v>
      </c>
    </row>
    <row r="203" spans="1:6" x14ac:dyDescent="0.25">
      <c r="A203">
        <f t="shared" si="6"/>
        <v>2035</v>
      </c>
      <c r="B203" s="112">
        <v>49553</v>
      </c>
      <c r="C203" s="416">
        <v>7.8839668450393088</v>
      </c>
      <c r="D203" s="405">
        <v>3.9901909999999998</v>
      </c>
      <c r="E203" s="99">
        <v>0</v>
      </c>
      <c r="F203" s="98">
        <f t="shared" si="7"/>
        <v>7.8839668450393088</v>
      </c>
    </row>
    <row r="204" spans="1:6" x14ac:dyDescent="0.25">
      <c r="A204">
        <f t="shared" si="6"/>
        <v>2035</v>
      </c>
      <c r="B204" s="112">
        <v>49583</v>
      </c>
      <c r="C204" s="416">
        <v>7.6816632882175453</v>
      </c>
      <c r="D204" s="405">
        <v>4.0466150000000001</v>
      </c>
      <c r="E204" s="99">
        <v>0</v>
      </c>
      <c r="F204" s="98">
        <f t="shared" si="7"/>
        <v>7.6816632882175453</v>
      </c>
    </row>
    <row r="205" spans="1:6" x14ac:dyDescent="0.25">
      <c r="A205">
        <f t="shared" si="6"/>
        <v>2035</v>
      </c>
      <c r="B205" s="112">
        <v>49614</v>
      </c>
      <c r="C205" s="416">
        <v>7.7477071128812662</v>
      </c>
      <c r="D205" s="405">
        <v>4.1349320000000001</v>
      </c>
      <c r="E205" s="99">
        <v>0</v>
      </c>
      <c r="F205" s="98">
        <f t="shared" si="7"/>
        <v>7.7477071128812662</v>
      </c>
    </row>
    <row r="206" spans="1:6" x14ac:dyDescent="0.25">
      <c r="A206">
        <f t="shared" si="6"/>
        <v>2035</v>
      </c>
      <c r="B206" s="112">
        <v>49644</v>
      </c>
      <c r="C206" s="416">
        <v>7.962507742502229</v>
      </c>
      <c r="D206" s="405">
        <v>4.3250570000000002</v>
      </c>
      <c r="E206" s="99">
        <v>0</v>
      </c>
      <c r="F206" s="98">
        <f t="shared" si="7"/>
        <v>7.962507742502229</v>
      </c>
    </row>
    <row r="207" spans="1:6" x14ac:dyDescent="0.25">
      <c r="A207">
        <f t="shared" si="6"/>
        <v>2036</v>
      </c>
      <c r="B207" s="112">
        <v>49675</v>
      </c>
      <c r="C207" s="416">
        <v>8.0090276413390029</v>
      </c>
      <c r="D207" s="405">
        <v>4.7025230000000002</v>
      </c>
      <c r="E207" s="99">
        <v>0</v>
      </c>
      <c r="F207" s="98">
        <f t="shared" si="7"/>
        <v>8.0090276413390029</v>
      </c>
    </row>
    <row r="208" spans="1:6" x14ac:dyDescent="0.25">
      <c r="A208">
        <f t="shared" si="6"/>
        <v>2036</v>
      </c>
      <c r="B208" s="112">
        <v>49706</v>
      </c>
      <c r="C208" s="416">
        <v>8.0431689233655632</v>
      </c>
      <c r="D208" s="405">
        <v>4.6561209999999997</v>
      </c>
      <c r="E208" s="99">
        <v>0</v>
      </c>
      <c r="F208" s="98">
        <f t="shared" si="7"/>
        <v>8.0431689233655632</v>
      </c>
    </row>
    <row r="209" spans="1:6" x14ac:dyDescent="0.25">
      <c r="A209">
        <f t="shared" si="6"/>
        <v>2036</v>
      </c>
      <c r="B209" s="112">
        <v>49735</v>
      </c>
      <c r="C209" s="416">
        <v>7.908507757224557</v>
      </c>
      <c r="D209" s="405">
        <v>4.5699459999999998</v>
      </c>
      <c r="E209" s="99">
        <v>0</v>
      </c>
      <c r="F209" s="98">
        <f t="shared" si="7"/>
        <v>7.908507757224557</v>
      </c>
    </row>
    <row r="210" spans="1:6" x14ac:dyDescent="0.25">
      <c r="A210">
        <f t="shared" si="6"/>
        <v>2036</v>
      </c>
      <c r="B210" s="112">
        <v>49766</v>
      </c>
      <c r="C210" s="416">
        <v>7.5992473931512139</v>
      </c>
      <c r="D210" s="405">
        <v>4.169562</v>
      </c>
      <c r="E210" s="99">
        <v>0</v>
      </c>
      <c r="F210" s="98">
        <f t="shared" si="7"/>
        <v>7.5992473931512139</v>
      </c>
    </row>
    <row r="211" spans="1:6" x14ac:dyDescent="0.25">
      <c r="A211">
        <f t="shared" si="6"/>
        <v>2036</v>
      </c>
      <c r="B211" s="112">
        <v>49796</v>
      </c>
      <c r="C211" s="416">
        <v>7.6464932990851784</v>
      </c>
      <c r="D211" s="405">
        <v>4.1403949999999998</v>
      </c>
      <c r="E211" s="99">
        <v>0</v>
      </c>
      <c r="F211" s="98">
        <f t="shared" si="7"/>
        <v>7.6464932990851784</v>
      </c>
    </row>
    <row r="212" spans="1:6" x14ac:dyDescent="0.25">
      <c r="A212">
        <f t="shared" si="6"/>
        <v>2036</v>
      </c>
      <c r="B212" s="112">
        <v>49827</v>
      </c>
      <c r="C212" s="416">
        <v>7.7024719708985243</v>
      </c>
      <c r="D212" s="405">
        <v>4.1867970000000003</v>
      </c>
      <c r="E212" s="99">
        <v>0</v>
      </c>
      <c r="F212" s="98">
        <f t="shared" si="7"/>
        <v>7.7024719708985243</v>
      </c>
    </row>
    <row r="213" spans="1:6" x14ac:dyDescent="0.25">
      <c r="A213">
        <f t="shared" si="6"/>
        <v>2036</v>
      </c>
      <c r="B213" s="112">
        <v>49857</v>
      </c>
      <c r="C213" s="416">
        <v>7.9302260638402586</v>
      </c>
      <c r="D213" s="405">
        <v>4.2398280000000002</v>
      </c>
      <c r="E213" s="99">
        <v>0</v>
      </c>
      <c r="F213" s="98">
        <f t="shared" si="7"/>
        <v>7.9302260638402586</v>
      </c>
    </row>
    <row r="214" spans="1:6" x14ac:dyDescent="0.25">
      <c r="A214">
        <f t="shared" si="6"/>
        <v>2036</v>
      </c>
      <c r="B214" s="112">
        <v>49888</v>
      </c>
      <c r="C214" s="416">
        <v>7.9867673009790616</v>
      </c>
      <c r="D214" s="405">
        <v>4.292859</v>
      </c>
      <c r="E214" s="99">
        <v>0</v>
      </c>
      <c r="F214" s="98">
        <f t="shared" si="7"/>
        <v>7.9867673009790616</v>
      </c>
    </row>
    <row r="215" spans="1:6" x14ac:dyDescent="0.25">
      <c r="A215">
        <f t="shared" si="6"/>
        <v>2036</v>
      </c>
      <c r="B215" s="112">
        <v>49919</v>
      </c>
      <c r="C215" s="416">
        <v>7.947984512824446</v>
      </c>
      <c r="D215" s="405">
        <v>4.3127459999999997</v>
      </c>
      <c r="E215" s="99">
        <v>0</v>
      </c>
      <c r="F215" s="98">
        <f t="shared" si="7"/>
        <v>7.947984512824446</v>
      </c>
    </row>
    <row r="216" spans="1:6" x14ac:dyDescent="0.25">
      <c r="A216">
        <f t="shared" si="6"/>
        <v>2036</v>
      </c>
      <c r="B216" s="112">
        <v>49949</v>
      </c>
      <c r="C216" s="416">
        <v>7.8956043428131215</v>
      </c>
      <c r="D216" s="405">
        <v>4.3737310000000003</v>
      </c>
      <c r="E216" s="99">
        <v>0</v>
      </c>
      <c r="F216" s="98">
        <f t="shared" si="7"/>
        <v>7.8956043428131215</v>
      </c>
    </row>
    <row r="217" spans="1:6" x14ac:dyDescent="0.25">
      <c r="A217">
        <f t="shared" si="6"/>
        <v>2036</v>
      </c>
      <c r="B217" s="112">
        <v>49980</v>
      </c>
      <c r="C217" s="416">
        <v>8.0024602728924048</v>
      </c>
      <c r="D217" s="405">
        <v>4.4691869999999998</v>
      </c>
      <c r="E217" s="99">
        <v>0</v>
      </c>
      <c r="F217" s="98">
        <f t="shared" si="7"/>
        <v>8.0024602728924048</v>
      </c>
    </row>
    <row r="218" spans="1:6" x14ac:dyDescent="0.25">
      <c r="A218">
        <f t="shared" si="6"/>
        <v>2036</v>
      </c>
      <c r="B218" s="112">
        <v>50010</v>
      </c>
      <c r="C218" s="416">
        <v>8.3678170231780928</v>
      </c>
      <c r="D218" s="405">
        <v>4.6746819999999998</v>
      </c>
      <c r="E218" s="99">
        <v>0</v>
      </c>
      <c r="F218" s="98">
        <f t="shared" si="7"/>
        <v>8.3678170231780928</v>
      </c>
    </row>
    <row r="219" spans="1:6" x14ac:dyDescent="0.25">
      <c r="A219">
        <f t="shared" si="6"/>
        <v>2037</v>
      </c>
      <c r="B219" s="112">
        <v>50041</v>
      </c>
      <c r="C219" s="416">
        <v>8.5257697841423727</v>
      </c>
      <c r="D219" s="405">
        <v>5.0552429999999999</v>
      </c>
      <c r="E219" s="99">
        <v>0</v>
      </c>
      <c r="F219" s="98">
        <f t="shared" si="7"/>
        <v>8.5257697841423727</v>
      </c>
    </row>
    <row r="220" spans="1:6" x14ac:dyDescent="0.25">
      <c r="A220">
        <f t="shared" si="6"/>
        <v>2037</v>
      </c>
      <c r="B220" s="112">
        <v>50072</v>
      </c>
      <c r="C220" s="416">
        <v>8.5794081162886648</v>
      </c>
      <c r="D220" s="405">
        <v>5.0053609999999997</v>
      </c>
      <c r="E220" s="99">
        <v>0</v>
      </c>
      <c r="F220" s="98">
        <f t="shared" si="7"/>
        <v>8.5794081162886648</v>
      </c>
    </row>
    <row r="221" spans="1:6" x14ac:dyDescent="0.25">
      <c r="A221">
        <f t="shared" si="6"/>
        <v>2037</v>
      </c>
      <c r="B221" s="112">
        <v>50100</v>
      </c>
      <c r="C221" s="416">
        <v>8.4525082120264727</v>
      </c>
      <c r="D221" s="405">
        <v>4.9127219999999996</v>
      </c>
      <c r="E221" s="99">
        <v>0</v>
      </c>
      <c r="F221" s="98">
        <f t="shared" si="7"/>
        <v>8.4525082120264727</v>
      </c>
    </row>
    <row r="222" spans="1:6" x14ac:dyDescent="0.25">
      <c r="A222">
        <f t="shared" si="6"/>
        <v>2037</v>
      </c>
      <c r="B222" s="112">
        <v>50131</v>
      </c>
      <c r="C222" s="416">
        <v>8.2085137956443255</v>
      </c>
      <c r="D222" s="405">
        <v>4.4823060000000003</v>
      </c>
      <c r="E222" s="99">
        <v>0</v>
      </c>
      <c r="F222" s="98">
        <f t="shared" si="7"/>
        <v>8.2085137956443255</v>
      </c>
    </row>
    <row r="223" spans="1:6" x14ac:dyDescent="0.25">
      <c r="A223">
        <f t="shared" si="6"/>
        <v>2037</v>
      </c>
      <c r="B223" s="112">
        <v>50161</v>
      </c>
      <c r="C223" s="416">
        <v>8.2593108476116441</v>
      </c>
      <c r="D223" s="405">
        <v>4.4509509999999999</v>
      </c>
      <c r="E223" s="99">
        <v>0</v>
      </c>
      <c r="F223" s="98">
        <f t="shared" si="7"/>
        <v>8.2593108476116441</v>
      </c>
    </row>
    <row r="224" spans="1:6" x14ac:dyDescent="0.25">
      <c r="A224">
        <f t="shared" si="6"/>
        <v>2037</v>
      </c>
      <c r="B224" s="112">
        <v>50192</v>
      </c>
      <c r="C224" s="416">
        <v>8.341725964346983</v>
      </c>
      <c r="D224" s="405">
        <v>4.5008340000000002</v>
      </c>
      <c r="E224" s="99">
        <v>0</v>
      </c>
      <c r="F224" s="98">
        <f t="shared" si="7"/>
        <v>8.341725964346983</v>
      </c>
    </row>
    <row r="225" spans="1:6" x14ac:dyDescent="0.25">
      <c r="A225">
        <f t="shared" si="6"/>
        <v>2037</v>
      </c>
      <c r="B225" s="112">
        <v>50222</v>
      </c>
      <c r="C225" s="416">
        <v>8.6993051575671263</v>
      </c>
      <c r="D225" s="405">
        <v>4.5578430000000001</v>
      </c>
      <c r="E225" s="99">
        <v>0</v>
      </c>
      <c r="F225" s="98">
        <f t="shared" si="7"/>
        <v>8.6993051575671263</v>
      </c>
    </row>
    <row r="226" spans="1:6" x14ac:dyDescent="0.25">
      <c r="A226">
        <f t="shared" si="6"/>
        <v>2037</v>
      </c>
      <c r="B226" s="112">
        <v>50253</v>
      </c>
      <c r="C226" s="416">
        <v>8.757020650652164</v>
      </c>
      <c r="D226" s="405">
        <v>4.6148509999999998</v>
      </c>
      <c r="E226" s="99">
        <v>0</v>
      </c>
      <c r="F226" s="98">
        <f t="shared" si="7"/>
        <v>8.757020650652164</v>
      </c>
    </row>
    <row r="227" spans="1:6" x14ac:dyDescent="0.25">
      <c r="A227">
        <f t="shared" si="6"/>
        <v>2037</v>
      </c>
      <c r="B227" s="112">
        <v>50284</v>
      </c>
      <c r="C227" s="416">
        <v>8.6362849265736692</v>
      </c>
      <c r="D227" s="405">
        <v>4.6362290000000002</v>
      </c>
      <c r="E227" s="99">
        <v>0</v>
      </c>
      <c r="F227" s="98">
        <f t="shared" si="7"/>
        <v>8.6362849265736692</v>
      </c>
    </row>
    <row r="228" spans="1:6" x14ac:dyDescent="0.25">
      <c r="A228">
        <f t="shared" si="6"/>
        <v>2037</v>
      </c>
      <c r="B228" s="112">
        <v>50314</v>
      </c>
      <c r="C228" s="416">
        <v>8.5424050436412635</v>
      </c>
      <c r="D228" s="405">
        <v>4.7017889999999998</v>
      </c>
      <c r="E228" s="99">
        <v>0</v>
      </c>
      <c r="F228" s="98">
        <f t="shared" si="7"/>
        <v>8.5424050436412635</v>
      </c>
    </row>
    <row r="229" spans="1:6" x14ac:dyDescent="0.25">
      <c r="A229">
        <f t="shared" si="6"/>
        <v>2037</v>
      </c>
      <c r="B229" s="112">
        <v>50345</v>
      </c>
      <c r="C229" s="416">
        <v>8.6502269901503581</v>
      </c>
      <c r="D229" s="405">
        <v>4.804405</v>
      </c>
      <c r="E229" s="99">
        <v>0</v>
      </c>
      <c r="F229" s="98">
        <f t="shared" si="7"/>
        <v>8.6502269901503581</v>
      </c>
    </row>
    <row r="230" spans="1:6" x14ac:dyDescent="0.25">
      <c r="A230">
        <f t="shared" si="6"/>
        <v>2037</v>
      </c>
      <c r="B230" s="112">
        <v>50375</v>
      </c>
      <c r="C230" s="416">
        <v>9.0111512268154943</v>
      </c>
      <c r="D230" s="405">
        <v>5.0253139999999998</v>
      </c>
      <c r="E230" s="99">
        <v>0</v>
      </c>
      <c r="F230" s="98">
        <f t="shared" si="7"/>
        <v>9.0111512268154943</v>
      </c>
    </row>
    <row r="231" spans="1:6" x14ac:dyDescent="0.25">
      <c r="A231">
        <f t="shared" si="6"/>
        <v>2038</v>
      </c>
      <c r="B231" s="112">
        <v>50406</v>
      </c>
      <c r="C231" s="416">
        <v>9.1745012519991551</v>
      </c>
      <c r="D231" s="405">
        <v>5.3950670000000001</v>
      </c>
      <c r="E231" s="99">
        <v>0</v>
      </c>
      <c r="F231" s="98">
        <f t="shared" si="7"/>
        <v>9.1745012519991551</v>
      </c>
    </row>
    <row r="232" spans="1:6" x14ac:dyDescent="0.25">
      <c r="A232">
        <f t="shared" si="6"/>
        <v>2038</v>
      </c>
      <c r="B232" s="112">
        <v>50437</v>
      </c>
      <c r="C232" s="416">
        <v>9.2306925827292741</v>
      </c>
      <c r="D232" s="405">
        <v>5.341831</v>
      </c>
      <c r="E232" s="99">
        <v>0</v>
      </c>
      <c r="F232" s="98">
        <f t="shared" si="7"/>
        <v>9.2306925827292741</v>
      </c>
    </row>
    <row r="233" spans="1:6" x14ac:dyDescent="0.25">
      <c r="A233">
        <f t="shared" si="6"/>
        <v>2038</v>
      </c>
      <c r="B233" s="112">
        <v>50465</v>
      </c>
      <c r="C233" s="416">
        <v>9.0895715491807039</v>
      </c>
      <c r="D233" s="405">
        <v>5.2429639999999997</v>
      </c>
      <c r="E233" s="99">
        <v>0</v>
      </c>
      <c r="F233" s="98">
        <f t="shared" si="7"/>
        <v>9.0895715491807039</v>
      </c>
    </row>
    <row r="234" spans="1:6" x14ac:dyDescent="0.25">
      <c r="A234">
        <f t="shared" si="6"/>
        <v>2038</v>
      </c>
      <c r="B234" s="112">
        <v>50496</v>
      </c>
      <c r="C234" s="416">
        <v>8.7789957771913691</v>
      </c>
      <c r="D234" s="405">
        <v>4.7836160000000003</v>
      </c>
      <c r="E234" s="99">
        <v>0</v>
      </c>
      <c r="F234" s="98">
        <f t="shared" si="7"/>
        <v>8.7789957771913691</v>
      </c>
    </row>
    <row r="235" spans="1:6" x14ac:dyDescent="0.25">
      <c r="A235">
        <f t="shared" si="6"/>
        <v>2038</v>
      </c>
      <c r="B235" s="112">
        <v>50526</v>
      </c>
      <c r="C235" s="416">
        <v>8.832899127995919</v>
      </c>
      <c r="D235" s="405">
        <v>4.7501530000000001</v>
      </c>
      <c r="E235" s="99">
        <v>0</v>
      </c>
      <c r="F235" s="98">
        <f t="shared" si="7"/>
        <v>8.832899127995919</v>
      </c>
    </row>
    <row r="236" spans="1:6" x14ac:dyDescent="0.25">
      <c r="A236">
        <f t="shared" ref="A236:A299" si="8">YEAR(B236)</f>
        <v>2038</v>
      </c>
      <c r="B236" s="112">
        <v>50557</v>
      </c>
      <c r="C236" s="416">
        <v>8.8971515973009989</v>
      </c>
      <c r="D236" s="405">
        <v>4.8033890000000001</v>
      </c>
      <c r="E236" s="99">
        <v>0</v>
      </c>
      <c r="F236" s="98">
        <f t="shared" si="7"/>
        <v>8.8971515973009989</v>
      </c>
    </row>
    <row r="237" spans="1:6" x14ac:dyDescent="0.25">
      <c r="A237">
        <f t="shared" si="8"/>
        <v>2038</v>
      </c>
      <c r="B237" s="112">
        <v>50587</v>
      </c>
      <c r="C237" s="416">
        <v>9.1491388404986687</v>
      </c>
      <c r="D237" s="405">
        <v>4.8642300000000001</v>
      </c>
      <c r="E237" s="99">
        <v>0</v>
      </c>
      <c r="F237" s="98">
        <f t="shared" si="7"/>
        <v>9.1491388404986687</v>
      </c>
    </row>
    <row r="238" spans="1:6" x14ac:dyDescent="0.25">
      <c r="A238">
        <f t="shared" si="8"/>
        <v>2038</v>
      </c>
      <c r="B238" s="112">
        <v>50618</v>
      </c>
      <c r="C238" s="416">
        <v>9.2140956267575813</v>
      </c>
      <c r="D238" s="405">
        <v>4.925071</v>
      </c>
      <c r="E238" s="99">
        <v>0</v>
      </c>
      <c r="F238" s="98">
        <f t="shared" si="7"/>
        <v>9.2140956267575813</v>
      </c>
    </row>
    <row r="239" spans="1:6" x14ac:dyDescent="0.25">
      <c r="A239">
        <f t="shared" si="8"/>
        <v>2038</v>
      </c>
      <c r="B239" s="112">
        <v>50649</v>
      </c>
      <c r="C239" s="416">
        <v>9.0068206081518412</v>
      </c>
      <c r="D239" s="405">
        <v>4.9478859999999996</v>
      </c>
      <c r="E239" s="99">
        <v>0</v>
      </c>
      <c r="F239" s="98">
        <f t="shared" si="7"/>
        <v>9.0068206081518412</v>
      </c>
    </row>
    <row r="240" spans="1:6" x14ac:dyDescent="0.25">
      <c r="A240">
        <f t="shared" si="8"/>
        <v>2038</v>
      </c>
      <c r="B240" s="112">
        <v>50679</v>
      </c>
      <c r="C240" s="416">
        <v>8.9159301155273045</v>
      </c>
      <c r="D240" s="405">
        <v>5.0178529999999997</v>
      </c>
      <c r="E240" s="99">
        <v>0</v>
      </c>
      <c r="F240" s="98">
        <f t="shared" si="7"/>
        <v>8.9159301155273045</v>
      </c>
    </row>
    <row r="241" spans="1:6" x14ac:dyDescent="0.25">
      <c r="A241">
        <f t="shared" si="8"/>
        <v>2038</v>
      </c>
      <c r="B241" s="112">
        <v>50710</v>
      </c>
      <c r="C241" s="416">
        <v>9.0635006200288473</v>
      </c>
      <c r="D241" s="405">
        <v>5.1273669999999996</v>
      </c>
      <c r="E241" s="99">
        <v>0</v>
      </c>
      <c r="F241" s="98">
        <f t="shared" si="7"/>
        <v>9.0635006200288473</v>
      </c>
    </row>
    <row r="242" spans="1:6" x14ac:dyDescent="0.25">
      <c r="A242">
        <f t="shared" si="8"/>
        <v>2038</v>
      </c>
      <c r="B242" s="112">
        <v>50740</v>
      </c>
      <c r="C242" s="416">
        <v>9.3883223576012433</v>
      </c>
      <c r="D242" s="405">
        <v>5.3631250000000001</v>
      </c>
      <c r="E242" s="99">
        <v>0</v>
      </c>
      <c r="F242" s="98">
        <f t="shared" si="7"/>
        <v>9.3883223576012433</v>
      </c>
    </row>
    <row r="243" spans="1:6" x14ac:dyDescent="0.25">
      <c r="A243">
        <f t="shared" si="8"/>
        <v>2039</v>
      </c>
      <c r="B243" s="112">
        <v>50771</v>
      </c>
      <c r="C243" s="416">
        <v>9.4050154756070423</v>
      </c>
      <c r="D243" s="405">
        <v>5.7577340000000001</v>
      </c>
      <c r="E243" s="99">
        <v>0</v>
      </c>
      <c r="F243" s="98">
        <f t="shared" si="7"/>
        <v>9.4050154756070423</v>
      </c>
    </row>
    <row r="244" spans="1:6" x14ac:dyDescent="0.25">
      <c r="A244">
        <f t="shared" si="8"/>
        <v>2039</v>
      </c>
      <c r="B244" s="112">
        <v>50802</v>
      </c>
      <c r="C244" s="416">
        <v>9.4626878251269151</v>
      </c>
      <c r="D244" s="405">
        <v>5.7009189999999998</v>
      </c>
      <c r="E244" s="99">
        <v>0</v>
      </c>
      <c r="F244" s="98">
        <f t="shared" si="7"/>
        <v>9.4626878251269151</v>
      </c>
    </row>
    <row r="245" spans="1:6" x14ac:dyDescent="0.25">
      <c r="A245">
        <f t="shared" si="8"/>
        <v>2039</v>
      </c>
      <c r="B245" s="112">
        <v>50830</v>
      </c>
      <c r="C245" s="416">
        <v>9.2369798417408315</v>
      </c>
      <c r="D245" s="405">
        <v>5.5954069999999998</v>
      </c>
      <c r="E245" s="99">
        <v>0</v>
      </c>
      <c r="F245" s="98">
        <f t="shared" si="7"/>
        <v>9.2369798417408315</v>
      </c>
    </row>
    <row r="246" spans="1:6" x14ac:dyDescent="0.25">
      <c r="A246">
        <f t="shared" si="8"/>
        <v>2039</v>
      </c>
      <c r="B246" s="112">
        <v>50861</v>
      </c>
      <c r="C246" s="416">
        <v>8.6442806959500533</v>
      </c>
      <c r="D246" s="405">
        <v>5.1051799999999998</v>
      </c>
      <c r="E246" s="99">
        <v>0</v>
      </c>
      <c r="F246" s="98">
        <f t="shared" si="7"/>
        <v>8.6442806959500533</v>
      </c>
    </row>
    <row r="247" spans="1:6" x14ac:dyDescent="0.25">
      <c r="A247">
        <f t="shared" si="8"/>
        <v>2039</v>
      </c>
      <c r="B247" s="112">
        <v>50891</v>
      </c>
      <c r="C247" s="416">
        <v>8.6937310630198912</v>
      </c>
      <c r="D247" s="405">
        <v>5.0694679999999996</v>
      </c>
      <c r="E247" s="99">
        <v>0</v>
      </c>
      <c r="F247" s="98">
        <f t="shared" si="7"/>
        <v>8.6937310630198912</v>
      </c>
    </row>
    <row r="248" spans="1:6" x14ac:dyDescent="0.25">
      <c r="A248">
        <f t="shared" si="8"/>
        <v>2039</v>
      </c>
      <c r="B248" s="112">
        <v>50922</v>
      </c>
      <c r="C248" s="416">
        <v>8.7499733813490987</v>
      </c>
      <c r="D248" s="405">
        <v>5.1262819999999998</v>
      </c>
      <c r="E248" s="99">
        <v>0</v>
      </c>
      <c r="F248" s="98">
        <f t="shared" si="7"/>
        <v>8.7499733813490987</v>
      </c>
    </row>
    <row r="249" spans="1:6" x14ac:dyDescent="0.25">
      <c r="A249">
        <f t="shared" si="8"/>
        <v>2039</v>
      </c>
      <c r="B249" s="112">
        <v>50952</v>
      </c>
      <c r="C249" s="416">
        <v>8.8380680415889277</v>
      </c>
      <c r="D249" s="405">
        <v>5.1912130000000003</v>
      </c>
      <c r="E249" s="99">
        <v>0</v>
      </c>
      <c r="F249" s="98">
        <f t="shared" ref="F249:F312" si="9">(D249*E249+C249*(1-E249))</f>
        <v>8.8380680415889277</v>
      </c>
    </row>
    <row r="250" spans="1:6" x14ac:dyDescent="0.25">
      <c r="A250">
        <f t="shared" si="8"/>
        <v>2039</v>
      </c>
      <c r="B250" s="112">
        <v>50983</v>
      </c>
      <c r="C250" s="416">
        <v>9.6031584230693383</v>
      </c>
      <c r="D250" s="405">
        <v>5.2561439999999999</v>
      </c>
      <c r="E250" s="99">
        <v>0</v>
      </c>
      <c r="F250" s="98">
        <f t="shared" si="9"/>
        <v>9.6031584230693383</v>
      </c>
    </row>
    <row r="251" spans="1:6" x14ac:dyDescent="0.25">
      <c r="A251">
        <f t="shared" si="8"/>
        <v>2039</v>
      </c>
      <c r="B251" s="112">
        <v>51014</v>
      </c>
      <c r="C251" s="416">
        <v>9.5612875000685502</v>
      </c>
      <c r="D251" s="405">
        <v>5.2804929999999999</v>
      </c>
      <c r="E251" s="99">
        <v>0</v>
      </c>
      <c r="F251" s="98">
        <f t="shared" si="9"/>
        <v>9.5612875000685502</v>
      </c>
    </row>
    <row r="252" spans="1:6" x14ac:dyDescent="0.25">
      <c r="A252">
        <f t="shared" si="8"/>
        <v>2039</v>
      </c>
      <c r="B252" s="112">
        <v>51044</v>
      </c>
      <c r="C252" s="416">
        <v>9.205993045024556</v>
      </c>
      <c r="D252" s="405">
        <v>5.3551630000000001</v>
      </c>
      <c r="E252" s="99">
        <v>0</v>
      </c>
      <c r="F252" s="98">
        <f t="shared" si="9"/>
        <v>9.205993045024556</v>
      </c>
    </row>
    <row r="253" spans="1:6" x14ac:dyDescent="0.25">
      <c r="A253">
        <f t="shared" si="8"/>
        <v>2039</v>
      </c>
      <c r="B253" s="112">
        <v>51075</v>
      </c>
      <c r="C253" s="416">
        <v>9.3098877379908931</v>
      </c>
      <c r="D253" s="405">
        <v>5.4720389999999997</v>
      </c>
      <c r="E253" s="99">
        <v>0</v>
      </c>
      <c r="F253" s="98">
        <f t="shared" si="9"/>
        <v>9.3098877379908931</v>
      </c>
    </row>
    <row r="254" spans="1:6" x14ac:dyDescent="0.25">
      <c r="A254">
        <f t="shared" si="8"/>
        <v>2039</v>
      </c>
      <c r="B254" s="112">
        <v>51105</v>
      </c>
      <c r="C254" s="416">
        <v>9.5959302147313323</v>
      </c>
      <c r="D254" s="405">
        <v>5.7236450000000003</v>
      </c>
      <c r="E254" s="99">
        <v>0</v>
      </c>
      <c r="F254" s="98">
        <f t="shared" si="9"/>
        <v>9.5959302147313323</v>
      </c>
    </row>
    <row r="255" spans="1:6" x14ac:dyDescent="0.25">
      <c r="A255">
        <f t="shared" si="8"/>
        <v>2040</v>
      </c>
      <c r="B255" s="112">
        <v>51136</v>
      </c>
      <c r="C255" s="416">
        <v>9.8225666972875665</v>
      </c>
      <c r="D255" s="405">
        <v>6.1447799999999999</v>
      </c>
      <c r="E255" s="99">
        <v>0</v>
      </c>
      <c r="F255" s="98">
        <f t="shared" si="9"/>
        <v>9.8225666972875665</v>
      </c>
    </row>
    <row r="256" spans="1:6" x14ac:dyDescent="0.25">
      <c r="A256">
        <f t="shared" si="8"/>
        <v>2040</v>
      </c>
      <c r="B256" s="112">
        <v>51167</v>
      </c>
      <c r="C256" s="416">
        <v>9.873928638597798</v>
      </c>
      <c r="D256" s="405">
        <v>6.0841469999999997</v>
      </c>
      <c r="E256" s="99">
        <v>0</v>
      </c>
      <c r="F256" s="98">
        <f t="shared" si="9"/>
        <v>9.873928638597798</v>
      </c>
    </row>
    <row r="257" spans="1:6" x14ac:dyDescent="0.25">
      <c r="A257">
        <f t="shared" si="8"/>
        <v>2040</v>
      </c>
      <c r="B257" s="112">
        <v>51196</v>
      </c>
      <c r="C257" s="416">
        <v>9.7137312358112879</v>
      </c>
      <c r="D257" s="405">
        <v>5.9715410000000002</v>
      </c>
      <c r="E257" s="99">
        <v>0</v>
      </c>
      <c r="F257" s="98">
        <f t="shared" si="9"/>
        <v>9.7137312358112879</v>
      </c>
    </row>
    <row r="258" spans="1:6" x14ac:dyDescent="0.25">
      <c r="A258">
        <f t="shared" si="8"/>
        <v>2040</v>
      </c>
      <c r="B258" s="112">
        <v>51227</v>
      </c>
      <c r="C258" s="416">
        <v>9.3918117267641446</v>
      </c>
      <c r="D258" s="405">
        <v>5.4483600000000001</v>
      </c>
      <c r="E258" s="99">
        <v>0</v>
      </c>
      <c r="F258" s="98">
        <f t="shared" si="9"/>
        <v>9.3918117267641446</v>
      </c>
    </row>
    <row r="259" spans="1:6" x14ac:dyDescent="0.25">
      <c r="A259">
        <f t="shared" si="8"/>
        <v>2040</v>
      </c>
      <c r="B259" s="112">
        <v>51257</v>
      </c>
      <c r="C259" s="416">
        <v>9.4462429316260081</v>
      </c>
      <c r="D259" s="405">
        <v>5.4102480000000002</v>
      </c>
      <c r="E259" s="99">
        <v>0</v>
      </c>
      <c r="F259" s="98">
        <f t="shared" si="9"/>
        <v>9.4462429316260081</v>
      </c>
    </row>
    <row r="260" spans="1:6" x14ac:dyDescent="0.25">
      <c r="A260">
        <f t="shared" si="8"/>
        <v>2040</v>
      </c>
      <c r="B260" s="112">
        <v>51288</v>
      </c>
      <c r="C260" s="416">
        <v>9.5264196411039865</v>
      </c>
      <c r="D260" s="405">
        <v>5.4708810000000003</v>
      </c>
      <c r="E260" s="99">
        <v>0</v>
      </c>
      <c r="F260" s="98">
        <f t="shared" si="9"/>
        <v>9.5264196411039865</v>
      </c>
    </row>
    <row r="261" spans="1:6" x14ac:dyDescent="0.25">
      <c r="A261">
        <f t="shared" si="8"/>
        <v>2040</v>
      </c>
      <c r="B261" s="112">
        <v>51318</v>
      </c>
      <c r="C261" s="416">
        <v>9.8751086881703323</v>
      </c>
      <c r="D261" s="405">
        <v>5.5401769999999999</v>
      </c>
      <c r="E261" s="99">
        <v>0</v>
      </c>
      <c r="F261" s="98">
        <f t="shared" si="9"/>
        <v>9.8751086881703323</v>
      </c>
    </row>
    <row r="262" spans="1:6" x14ac:dyDescent="0.25">
      <c r="A262">
        <f t="shared" si="8"/>
        <v>2040</v>
      </c>
      <c r="B262" s="112">
        <v>51349</v>
      </c>
      <c r="C262" s="416">
        <v>9.9354883640745051</v>
      </c>
      <c r="D262" s="405">
        <v>5.6094720000000002</v>
      </c>
      <c r="E262" s="99">
        <v>0</v>
      </c>
      <c r="F262" s="98">
        <f t="shared" si="9"/>
        <v>9.9354883640745051</v>
      </c>
    </row>
    <row r="263" spans="1:6" x14ac:dyDescent="0.25">
      <c r="A263">
        <f t="shared" si="8"/>
        <v>2040</v>
      </c>
      <c r="B263" s="112">
        <v>51380</v>
      </c>
      <c r="C263" s="416">
        <v>9.9156431073210509</v>
      </c>
      <c r="D263" s="405">
        <v>5.6354579999999999</v>
      </c>
      <c r="E263" s="99">
        <v>0</v>
      </c>
      <c r="F263" s="98">
        <f t="shared" si="9"/>
        <v>9.9156431073210509</v>
      </c>
    </row>
    <row r="264" spans="1:6" x14ac:dyDescent="0.25">
      <c r="A264">
        <f t="shared" si="8"/>
        <v>2040</v>
      </c>
      <c r="B264" s="112">
        <v>51410</v>
      </c>
      <c r="C264" s="416">
        <v>9.6940349035832174</v>
      </c>
      <c r="D264" s="405">
        <v>5.7151480000000001</v>
      </c>
      <c r="E264" s="99">
        <v>0</v>
      </c>
      <c r="F264" s="98">
        <f t="shared" si="9"/>
        <v>9.6940349035832174</v>
      </c>
    </row>
    <row r="265" spans="1:6" x14ac:dyDescent="0.25">
      <c r="A265">
        <f t="shared" si="8"/>
        <v>2040</v>
      </c>
      <c r="B265" s="112">
        <v>51441</v>
      </c>
      <c r="C265" s="416">
        <v>9.7967942444240048</v>
      </c>
      <c r="D265" s="405">
        <v>5.83988</v>
      </c>
      <c r="E265" s="99">
        <v>0</v>
      </c>
      <c r="F265" s="98">
        <f t="shared" si="9"/>
        <v>9.7967942444240048</v>
      </c>
    </row>
    <row r="266" spans="1:6" x14ac:dyDescent="0.25">
      <c r="A266">
        <f t="shared" si="8"/>
        <v>2040</v>
      </c>
      <c r="B266" s="112">
        <v>51471</v>
      </c>
      <c r="C266" s="416">
        <v>10.131624800657162</v>
      </c>
      <c r="D266" s="405">
        <v>6.1083999999999996</v>
      </c>
      <c r="E266" s="99">
        <v>0</v>
      </c>
      <c r="F266" s="98">
        <f t="shared" si="9"/>
        <v>10.131624800657162</v>
      </c>
    </row>
    <row r="267" spans="1:6" x14ac:dyDescent="0.25">
      <c r="A267">
        <f t="shared" si="8"/>
        <v>2041</v>
      </c>
      <c r="B267" s="283">
        <v>51502</v>
      </c>
      <c r="C267" s="416">
        <v>10.302503564914767</v>
      </c>
      <c r="D267" s="406">
        <v>6.5578450000000004</v>
      </c>
      <c r="E267" s="99">
        <v>0</v>
      </c>
      <c r="F267" s="98">
        <f t="shared" si="9"/>
        <v>10.302503564914767</v>
      </c>
    </row>
    <row r="268" spans="1:6" x14ac:dyDescent="0.25">
      <c r="A268">
        <f t="shared" si="8"/>
        <v>2041</v>
      </c>
      <c r="B268" s="283">
        <v>51533</v>
      </c>
      <c r="C268" s="416">
        <v>10.341540940671099</v>
      </c>
      <c r="D268" s="406">
        <v>6.4931349999999997</v>
      </c>
      <c r="E268" s="99">
        <v>0</v>
      </c>
      <c r="F268" s="98">
        <f t="shared" si="9"/>
        <v>10.341540940671099</v>
      </c>
    </row>
    <row r="269" spans="1:6" x14ac:dyDescent="0.25">
      <c r="A269">
        <f t="shared" si="8"/>
        <v>2041</v>
      </c>
      <c r="B269" s="283">
        <v>51561</v>
      </c>
      <c r="C269" s="416">
        <v>10.121901039392499</v>
      </c>
      <c r="D269" s="406">
        <v>6.37296</v>
      </c>
      <c r="E269" s="99">
        <v>0</v>
      </c>
      <c r="F269" s="98">
        <f t="shared" si="9"/>
        <v>10.121901039392499</v>
      </c>
    </row>
    <row r="270" spans="1:6" x14ac:dyDescent="0.25">
      <c r="A270">
        <f t="shared" si="8"/>
        <v>2041</v>
      </c>
      <c r="B270" s="283">
        <v>51592</v>
      </c>
      <c r="C270" s="416">
        <v>9.7528819178344257</v>
      </c>
      <c r="D270" s="406">
        <v>5.8146100000000001</v>
      </c>
      <c r="E270" s="99">
        <v>0</v>
      </c>
      <c r="F270" s="98">
        <f t="shared" si="9"/>
        <v>9.7528819178344257</v>
      </c>
    </row>
    <row r="271" spans="1:6" x14ac:dyDescent="0.25">
      <c r="A271">
        <f t="shared" si="8"/>
        <v>2041</v>
      </c>
      <c r="B271" s="283">
        <v>51622</v>
      </c>
      <c r="C271" s="416">
        <v>9.8129613667754612</v>
      </c>
      <c r="D271" s="406">
        <v>5.7739349999999998</v>
      </c>
      <c r="E271" s="99">
        <v>0</v>
      </c>
      <c r="F271" s="98">
        <f t="shared" si="9"/>
        <v>9.8129613667754612</v>
      </c>
    </row>
    <row r="272" spans="1:6" x14ac:dyDescent="0.25">
      <c r="A272">
        <f t="shared" si="8"/>
        <v>2041</v>
      </c>
      <c r="B272" s="283">
        <v>51653</v>
      </c>
      <c r="C272" s="416">
        <v>9.9175150640209626</v>
      </c>
      <c r="D272" s="406">
        <v>5.8386449999999996</v>
      </c>
      <c r="E272" s="99">
        <v>0</v>
      </c>
      <c r="F272" s="98">
        <f t="shared" si="9"/>
        <v>9.9175150640209626</v>
      </c>
    </row>
    <row r="273" spans="1:6" x14ac:dyDescent="0.25">
      <c r="A273">
        <f t="shared" si="8"/>
        <v>2041</v>
      </c>
      <c r="B273" s="283">
        <v>51683</v>
      </c>
      <c r="C273" s="416">
        <v>10.352910771711894</v>
      </c>
      <c r="D273" s="406">
        <v>5.9125990000000002</v>
      </c>
      <c r="E273" s="99">
        <v>0</v>
      </c>
      <c r="F273" s="98">
        <f t="shared" si="9"/>
        <v>10.352910771711894</v>
      </c>
    </row>
    <row r="274" spans="1:6" x14ac:dyDescent="0.25">
      <c r="A274">
        <f t="shared" si="8"/>
        <v>2041</v>
      </c>
      <c r="B274" s="283">
        <v>51714</v>
      </c>
      <c r="C274" s="416">
        <v>10.414541564560386</v>
      </c>
      <c r="D274" s="406">
        <v>5.9865519999999997</v>
      </c>
      <c r="E274" s="99">
        <v>0</v>
      </c>
      <c r="F274" s="98">
        <f t="shared" si="9"/>
        <v>10.414541564560386</v>
      </c>
    </row>
    <row r="275" spans="1:6" x14ac:dyDescent="0.25">
      <c r="A275">
        <f t="shared" si="8"/>
        <v>2041</v>
      </c>
      <c r="B275" s="283">
        <v>51745</v>
      </c>
      <c r="C275" s="416">
        <v>10.417928139707723</v>
      </c>
      <c r="D275" s="406">
        <v>6.0142850000000001</v>
      </c>
      <c r="E275" s="99">
        <v>0</v>
      </c>
      <c r="F275" s="98">
        <f t="shared" si="9"/>
        <v>10.417928139707723</v>
      </c>
    </row>
    <row r="276" spans="1:6" x14ac:dyDescent="0.25">
      <c r="A276">
        <f t="shared" si="8"/>
        <v>2041</v>
      </c>
      <c r="B276" s="283">
        <v>51775</v>
      </c>
      <c r="C276" s="416">
        <v>10.075451049956355</v>
      </c>
      <c r="D276" s="406">
        <v>6.0993320000000004</v>
      </c>
      <c r="E276" s="99">
        <v>0</v>
      </c>
      <c r="F276" s="98">
        <f t="shared" si="9"/>
        <v>10.075451049956355</v>
      </c>
    </row>
    <row r="277" spans="1:6" x14ac:dyDescent="0.25">
      <c r="A277">
        <f t="shared" si="8"/>
        <v>2041</v>
      </c>
      <c r="B277" s="283">
        <v>51806</v>
      </c>
      <c r="C277" s="416">
        <v>10.261083256095409</v>
      </c>
      <c r="D277" s="406">
        <v>6.2324479999999998</v>
      </c>
      <c r="E277" s="99">
        <v>0</v>
      </c>
      <c r="F277" s="98">
        <f t="shared" si="9"/>
        <v>10.261083256095409</v>
      </c>
    </row>
    <row r="278" spans="1:6" x14ac:dyDescent="0.25">
      <c r="A278">
        <f t="shared" si="8"/>
        <v>2041</v>
      </c>
      <c r="B278" s="283">
        <v>51836</v>
      </c>
      <c r="C278" s="416">
        <v>10.551082768807163</v>
      </c>
      <c r="D278" s="406">
        <v>6.5190190000000001</v>
      </c>
      <c r="E278" s="99">
        <v>0</v>
      </c>
      <c r="F278" s="98">
        <f t="shared" si="9"/>
        <v>10.551082768807163</v>
      </c>
    </row>
    <row r="279" spans="1:6" x14ac:dyDescent="0.25">
      <c r="A279">
        <f t="shared" si="8"/>
        <v>2042</v>
      </c>
      <c r="B279" s="283">
        <v>51867</v>
      </c>
      <c r="C279" s="416">
        <v>10.687218244738844</v>
      </c>
      <c r="D279" s="406">
        <v>6.9986759999999997</v>
      </c>
      <c r="E279" s="99">
        <v>0</v>
      </c>
      <c r="F279" s="98">
        <f t="shared" si="9"/>
        <v>10.687218244738844</v>
      </c>
    </row>
    <row r="280" spans="1:6" x14ac:dyDescent="0.25">
      <c r="A280">
        <f t="shared" si="8"/>
        <v>2042</v>
      </c>
      <c r="B280" s="283">
        <v>51898</v>
      </c>
      <c r="C280" s="416">
        <v>10.731143900843126</v>
      </c>
      <c r="D280" s="406">
        <v>6.9296170000000004</v>
      </c>
      <c r="E280" s="99">
        <v>0</v>
      </c>
      <c r="F280" s="98">
        <f t="shared" si="9"/>
        <v>10.731143900843126</v>
      </c>
    </row>
    <row r="281" spans="1:6" x14ac:dyDescent="0.25">
      <c r="A281">
        <f t="shared" si="8"/>
        <v>2042</v>
      </c>
      <c r="B281" s="283">
        <v>51926</v>
      </c>
      <c r="C281" s="416">
        <v>10.504022632476827</v>
      </c>
      <c r="D281" s="406">
        <v>6.8013640000000004</v>
      </c>
      <c r="E281" s="99">
        <v>0</v>
      </c>
      <c r="F281" s="98">
        <f t="shared" si="9"/>
        <v>10.504022632476827</v>
      </c>
    </row>
    <row r="282" spans="1:6" x14ac:dyDescent="0.25">
      <c r="A282">
        <f t="shared" si="8"/>
        <v>2042</v>
      </c>
      <c r="B282" s="283">
        <v>51957</v>
      </c>
      <c r="C282" s="416">
        <v>10.209601628389869</v>
      </c>
      <c r="D282" s="406">
        <v>6.2054799999999997</v>
      </c>
      <c r="E282" s="99">
        <v>0</v>
      </c>
      <c r="F282" s="98">
        <f t="shared" si="9"/>
        <v>10.209601628389869</v>
      </c>
    </row>
    <row r="283" spans="1:6" x14ac:dyDescent="0.25">
      <c r="A283">
        <f t="shared" si="8"/>
        <v>2042</v>
      </c>
      <c r="B283" s="283">
        <v>51987</v>
      </c>
      <c r="C283" s="416">
        <v>10.272884891627958</v>
      </c>
      <c r="D283" s="406">
        <v>6.1620710000000001</v>
      </c>
      <c r="E283" s="99">
        <v>0</v>
      </c>
      <c r="F283" s="98">
        <f t="shared" si="9"/>
        <v>10.272884891627958</v>
      </c>
    </row>
    <row r="284" spans="1:6" x14ac:dyDescent="0.25">
      <c r="A284">
        <f t="shared" si="8"/>
        <v>2042</v>
      </c>
      <c r="B284" s="283">
        <v>52018</v>
      </c>
      <c r="C284" s="416">
        <v>10.373228848118206</v>
      </c>
      <c r="D284" s="406">
        <v>6.2311300000000003</v>
      </c>
      <c r="E284" s="99">
        <v>0</v>
      </c>
      <c r="F284" s="98">
        <f t="shared" si="9"/>
        <v>10.373228848118206</v>
      </c>
    </row>
    <row r="285" spans="1:6" x14ac:dyDescent="0.25">
      <c r="A285">
        <f t="shared" si="8"/>
        <v>2042</v>
      </c>
      <c r="B285" s="283">
        <v>52048</v>
      </c>
      <c r="C285" s="416">
        <v>10.902252558531439</v>
      </c>
      <c r="D285" s="406">
        <v>6.3100550000000002</v>
      </c>
      <c r="E285" s="99">
        <v>0</v>
      </c>
      <c r="F285" s="98">
        <f t="shared" si="9"/>
        <v>10.902252558531439</v>
      </c>
    </row>
    <row r="286" spans="1:6" x14ac:dyDescent="0.25">
      <c r="A286">
        <f t="shared" si="8"/>
        <v>2042</v>
      </c>
      <c r="B286" s="283">
        <v>52079</v>
      </c>
      <c r="C286" s="416">
        <v>10.970971486362219</v>
      </c>
      <c r="D286" s="406">
        <v>6.3889800000000001</v>
      </c>
      <c r="E286" s="99">
        <v>0</v>
      </c>
      <c r="F286" s="98">
        <f t="shared" si="9"/>
        <v>10.970971486362219</v>
      </c>
    </row>
    <row r="287" spans="1:6" x14ac:dyDescent="0.25">
      <c r="A287">
        <f t="shared" si="8"/>
        <v>2042</v>
      </c>
      <c r="B287" s="283">
        <v>52110</v>
      </c>
      <c r="C287" s="416">
        <v>10.934664423101401</v>
      </c>
      <c r="D287" s="406">
        <v>6.418577</v>
      </c>
      <c r="E287" s="99">
        <v>0</v>
      </c>
      <c r="F287" s="98">
        <f t="shared" si="9"/>
        <v>10.934664423101401</v>
      </c>
    </row>
    <row r="288" spans="1:6" x14ac:dyDescent="0.25">
      <c r="A288">
        <f t="shared" si="8"/>
        <v>2042</v>
      </c>
      <c r="B288" s="283">
        <v>52140</v>
      </c>
      <c r="C288" s="416">
        <v>10.559753714709771</v>
      </c>
      <c r="D288" s="406">
        <v>6.509341</v>
      </c>
      <c r="E288" s="99">
        <v>0</v>
      </c>
      <c r="F288" s="98">
        <f t="shared" si="9"/>
        <v>10.559753714709771</v>
      </c>
    </row>
    <row r="289" spans="1:6" x14ac:dyDescent="0.25">
      <c r="A289">
        <f t="shared" si="8"/>
        <v>2042</v>
      </c>
      <c r="B289" s="283">
        <v>52171</v>
      </c>
      <c r="C289" s="416">
        <v>10.618207682313718</v>
      </c>
      <c r="D289" s="406">
        <v>6.6514059999999997</v>
      </c>
      <c r="E289" s="99">
        <v>0</v>
      </c>
      <c r="F289" s="98">
        <f t="shared" si="9"/>
        <v>10.618207682313718</v>
      </c>
    </row>
    <row r="290" spans="1:6" x14ac:dyDescent="0.25">
      <c r="A290">
        <f t="shared" si="8"/>
        <v>2042</v>
      </c>
      <c r="B290" s="283">
        <v>52201</v>
      </c>
      <c r="C290" s="416">
        <v>10.953754939146327</v>
      </c>
      <c r="D290" s="406">
        <v>6.9572409999999998</v>
      </c>
      <c r="E290" s="99">
        <v>0</v>
      </c>
      <c r="F290" s="98">
        <f t="shared" si="9"/>
        <v>10.953754939146327</v>
      </c>
    </row>
    <row r="291" spans="1:6" x14ac:dyDescent="0.25">
      <c r="A291">
        <f t="shared" si="8"/>
        <v>2043</v>
      </c>
      <c r="B291" s="284">
        <v>52232</v>
      </c>
      <c r="C291" s="416">
        <v>11.15522012003523</v>
      </c>
      <c r="D291" s="406">
        <v>7.4691409999999996</v>
      </c>
      <c r="E291" s="99">
        <v>0</v>
      </c>
      <c r="F291" s="98">
        <f t="shared" si="9"/>
        <v>11.15522012003523</v>
      </c>
    </row>
    <row r="292" spans="1:6" x14ac:dyDescent="0.25">
      <c r="A292">
        <f t="shared" si="8"/>
        <v>2043</v>
      </c>
      <c r="B292" s="284">
        <v>52263</v>
      </c>
      <c r="C292" s="416">
        <v>11.19055533096056</v>
      </c>
      <c r="D292" s="406">
        <v>7.3954389999999997</v>
      </c>
      <c r="E292" s="99">
        <v>0</v>
      </c>
      <c r="F292" s="98">
        <f t="shared" si="9"/>
        <v>11.19055533096056</v>
      </c>
    </row>
    <row r="293" spans="1:6" x14ac:dyDescent="0.25">
      <c r="A293">
        <f t="shared" si="8"/>
        <v>2043</v>
      </c>
      <c r="B293" s="284">
        <v>52291</v>
      </c>
      <c r="C293" s="416">
        <v>10.971971058437274</v>
      </c>
      <c r="D293" s="406">
        <v>7.2585649999999999</v>
      </c>
      <c r="E293" s="99">
        <v>0</v>
      </c>
      <c r="F293" s="98">
        <f t="shared" si="9"/>
        <v>10.971971058437274</v>
      </c>
    </row>
    <row r="294" spans="1:6" x14ac:dyDescent="0.25">
      <c r="A294">
        <f t="shared" si="8"/>
        <v>2043</v>
      </c>
      <c r="B294" s="284">
        <v>52322</v>
      </c>
      <c r="C294" s="416">
        <v>10.591477706922436</v>
      </c>
      <c r="D294" s="406">
        <v>6.6226240000000001</v>
      </c>
      <c r="E294" s="99">
        <v>0</v>
      </c>
      <c r="F294" s="98">
        <f t="shared" si="9"/>
        <v>10.591477706922436</v>
      </c>
    </row>
    <row r="295" spans="1:6" x14ac:dyDescent="0.25">
      <c r="A295">
        <f t="shared" si="8"/>
        <v>2043</v>
      </c>
      <c r="B295" s="284">
        <v>52352</v>
      </c>
      <c r="C295" s="416">
        <v>10.656428721106053</v>
      </c>
      <c r="D295" s="406">
        <v>6.5762980000000004</v>
      </c>
      <c r="E295" s="99">
        <v>0</v>
      </c>
      <c r="F295" s="98">
        <f t="shared" si="9"/>
        <v>10.656428721106053</v>
      </c>
    </row>
    <row r="296" spans="1:6" x14ac:dyDescent="0.25">
      <c r="A296">
        <f t="shared" si="8"/>
        <v>2043</v>
      </c>
      <c r="B296" s="284">
        <v>52383</v>
      </c>
      <c r="C296" s="416">
        <v>10.736738676195705</v>
      </c>
      <c r="D296" s="406">
        <v>6.65</v>
      </c>
      <c r="E296" s="99">
        <v>0</v>
      </c>
      <c r="F296" s="98">
        <f t="shared" si="9"/>
        <v>10.736738676195705</v>
      </c>
    </row>
    <row r="297" spans="1:6" x14ac:dyDescent="0.25">
      <c r="A297">
        <f t="shared" si="8"/>
        <v>2043</v>
      </c>
      <c r="B297" s="284">
        <v>52413</v>
      </c>
      <c r="C297" s="416">
        <v>11.261347069150698</v>
      </c>
      <c r="D297" s="406">
        <v>6.7342300000000002</v>
      </c>
      <c r="E297" s="99">
        <v>0</v>
      </c>
      <c r="F297" s="98">
        <f t="shared" si="9"/>
        <v>11.261347069150698</v>
      </c>
    </row>
    <row r="298" spans="1:6" x14ac:dyDescent="0.25">
      <c r="A298">
        <f t="shared" si="8"/>
        <v>2043</v>
      </c>
      <c r="B298" s="284">
        <v>52444</v>
      </c>
      <c r="C298" s="416">
        <v>11.328582630787313</v>
      </c>
      <c r="D298" s="406">
        <v>6.81846</v>
      </c>
      <c r="E298" s="99">
        <v>0</v>
      </c>
      <c r="F298" s="98">
        <f t="shared" si="9"/>
        <v>11.328582630787313</v>
      </c>
    </row>
    <row r="299" spans="1:6" x14ac:dyDescent="0.25">
      <c r="A299">
        <f t="shared" si="8"/>
        <v>2043</v>
      </c>
      <c r="B299" s="284">
        <v>52475</v>
      </c>
      <c r="C299" s="416">
        <v>11.36530055565413</v>
      </c>
      <c r="D299" s="406">
        <v>6.850047</v>
      </c>
      <c r="E299" s="99">
        <v>0</v>
      </c>
      <c r="F299" s="98">
        <f t="shared" si="9"/>
        <v>11.36530055565413</v>
      </c>
    </row>
    <row r="300" spans="1:6" x14ac:dyDescent="0.25">
      <c r="A300">
        <f t="shared" ref="A300:A363" si="10">YEAR(B300)</f>
        <v>2043</v>
      </c>
      <c r="B300" s="284">
        <v>52505</v>
      </c>
      <c r="C300" s="416">
        <v>10.941701900916998</v>
      </c>
      <c r="D300" s="406">
        <v>6.9469120000000002</v>
      </c>
      <c r="E300" s="99">
        <v>0</v>
      </c>
      <c r="F300" s="98">
        <f t="shared" si="9"/>
        <v>10.941701900916998</v>
      </c>
    </row>
    <row r="301" spans="1:6" x14ac:dyDescent="0.25">
      <c r="A301">
        <f t="shared" si="10"/>
        <v>2043</v>
      </c>
      <c r="B301" s="284">
        <v>52536</v>
      </c>
      <c r="C301" s="416">
        <v>11.036458731902657</v>
      </c>
      <c r="D301" s="406">
        <v>7.0985269999999998</v>
      </c>
      <c r="E301" s="99">
        <v>0</v>
      </c>
      <c r="F301" s="98">
        <f t="shared" si="9"/>
        <v>11.036458731902657</v>
      </c>
    </row>
    <row r="302" spans="1:6" x14ac:dyDescent="0.25">
      <c r="A302">
        <f t="shared" si="10"/>
        <v>2043</v>
      </c>
      <c r="B302" s="284">
        <v>52566</v>
      </c>
      <c r="C302" s="416">
        <v>11.393691502376512</v>
      </c>
      <c r="D302" s="406">
        <v>7.4249200000000002</v>
      </c>
      <c r="E302" s="99">
        <v>0</v>
      </c>
      <c r="F302" s="98">
        <f t="shared" si="9"/>
        <v>11.393691502376512</v>
      </c>
    </row>
    <row r="303" spans="1:6" x14ac:dyDescent="0.25">
      <c r="A303">
        <f t="shared" si="10"/>
        <v>2044</v>
      </c>
      <c r="B303" s="284">
        <v>52597</v>
      </c>
      <c r="C303" s="416">
        <v>11.211795736912853</v>
      </c>
      <c r="D303" s="406">
        <v>7.9712319999999997</v>
      </c>
      <c r="E303" s="99">
        <v>0</v>
      </c>
      <c r="F303" s="98">
        <f t="shared" si="9"/>
        <v>11.211795736912853</v>
      </c>
    </row>
    <row r="304" spans="1:6" x14ac:dyDescent="0.25">
      <c r="A304">
        <f t="shared" si="10"/>
        <v>2044</v>
      </c>
      <c r="B304" s="284">
        <v>52628</v>
      </c>
      <c r="C304" s="416">
        <v>11.26058072703634</v>
      </c>
      <c r="D304" s="406">
        <v>7.892576</v>
      </c>
      <c r="E304" s="99">
        <v>0</v>
      </c>
      <c r="F304" s="98">
        <f t="shared" si="9"/>
        <v>11.26058072703634</v>
      </c>
    </row>
    <row r="305" spans="1:6" x14ac:dyDescent="0.25">
      <c r="A305">
        <f t="shared" si="10"/>
        <v>2044</v>
      </c>
      <c r="B305" s="284">
        <v>52657</v>
      </c>
      <c r="C305" s="416">
        <v>11.024923134598675</v>
      </c>
      <c r="D305" s="406">
        <v>7.7465000000000002</v>
      </c>
      <c r="E305" s="99">
        <v>0</v>
      </c>
      <c r="F305" s="98">
        <f t="shared" si="9"/>
        <v>11.024923134598675</v>
      </c>
    </row>
    <row r="306" spans="1:6" x14ac:dyDescent="0.25">
      <c r="A306">
        <f t="shared" si="10"/>
        <v>2044</v>
      </c>
      <c r="B306" s="284">
        <v>52688</v>
      </c>
      <c r="C306" s="416">
        <v>10.823863213838036</v>
      </c>
      <c r="D306" s="406">
        <v>7.0678109999999998</v>
      </c>
      <c r="E306" s="99">
        <v>0</v>
      </c>
      <c r="F306" s="98">
        <f t="shared" si="9"/>
        <v>10.823863213838036</v>
      </c>
    </row>
    <row r="307" spans="1:6" x14ac:dyDescent="0.25">
      <c r="A307">
        <f t="shared" si="10"/>
        <v>2044</v>
      </c>
      <c r="B307" s="284">
        <v>52718</v>
      </c>
      <c r="C307" s="416">
        <v>10.886563899019746</v>
      </c>
      <c r="D307" s="406">
        <v>7.01837</v>
      </c>
      <c r="E307" s="99">
        <v>0</v>
      </c>
      <c r="F307" s="98">
        <f t="shared" si="9"/>
        <v>10.886563899019746</v>
      </c>
    </row>
    <row r="308" spans="1:6" x14ac:dyDescent="0.25">
      <c r="A308">
        <f t="shared" si="10"/>
        <v>2044</v>
      </c>
      <c r="B308" s="284">
        <v>52749</v>
      </c>
      <c r="C308" s="416">
        <v>10.951933641390045</v>
      </c>
      <c r="D308" s="406">
        <v>7.0970259999999996</v>
      </c>
      <c r="E308" s="99">
        <v>0</v>
      </c>
      <c r="F308" s="98">
        <f t="shared" si="9"/>
        <v>10.951933641390045</v>
      </c>
    </row>
    <row r="309" spans="1:6" x14ac:dyDescent="0.25">
      <c r="A309">
        <f t="shared" si="10"/>
        <v>2044</v>
      </c>
      <c r="B309" s="284">
        <v>52779</v>
      </c>
      <c r="C309" s="416">
        <v>11.45458415809003</v>
      </c>
      <c r="D309" s="406">
        <v>7.1869180000000004</v>
      </c>
      <c r="E309" s="99">
        <v>0</v>
      </c>
      <c r="F309" s="98">
        <f t="shared" si="9"/>
        <v>11.45458415809003</v>
      </c>
    </row>
    <row r="310" spans="1:6" x14ac:dyDescent="0.25">
      <c r="A310">
        <f t="shared" si="10"/>
        <v>2044</v>
      </c>
      <c r="B310" s="284">
        <v>52810</v>
      </c>
      <c r="C310" s="416">
        <v>11.525216246208151</v>
      </c>
      <c r="D310" s="406">
        <v>7.2768110000000004</v>
      </c>
      <c r="E310" s="99">
        <v>0</v>
      </c>
      <c r="F310" s="98">
        <f t="shared" si="9"/>
        <v>11.525216246208151</v>
      </c>
    </row>
    <row r="311" spans="1:6" x14ac:dyDescent="0.25">
      <c r="A311">
        <f t="shared" si="10"/>
        <v>2044</v>
      </c>
      <c r="B311" s="284">
        <v>52841</v>
      </c>
      <c r="C311" s="416">
        <v>11.504115397732766</v>
      </c>
      <c r="D311" s="406">
        <v>7.3105209999999996</v>
      </c>
      <c r="E311" s="99">
        <v>0</v>
      </c>
      <c r="F311" s="98">
        <f t="shared" si="9"/>
        <v>11.504115397732766</v>
      </c>
    </row>
    <row r="312" spans="1:6" x14ac:dyDescent="0.25">
      <c r="A312">
        <f t="shared" si="10"/>
        <v>2044</v>
      </c>
      <c r="B312" s="284">
        <v>52871</v>
      </c>
      <c r="C312" s="416">
        <v>11.213050922885847</v>
      </c>
      <c r="D312" s="406">
        <v>7.4138970000000004</v>
      </c>
      <c r="E312" s="99">
        <v>0</v>
      </c>
      <c r="F312" s="98">
        <f t="shared" si="9"/>
        <v>11.213050922885847</v>
      </c>
    </row>
    <row r="313" spans="1:6" x14ac:dyDescent="0.25">
      <c r="A313">
        <f t="shared" si="10"/>
        <v>2044</v>
      </c>
      <c r="B313" s="284">
        <v>52902</v>
      </c>
      <c r="C313" s="416">
        <v>11.387418842163832</v>
      </c>
      <c r="D313" s="406">
        <v>7.575704</v>
      </c>
      <c r="E313" s="99">
        <v>0</v>
      </c>
      <c r="F313" s="98">
        <f t="shared" ref="F313:F376" si="11">(D313*E313+C313*(1-E313))</f>
        <v>11.387418842163832</v>
      </c>
    </row>
    <row r="314" spans="1:6" x14ac:dyDescent="0.25">
      <c r="A314">
        <f t="shared" si="10"/>
        <v>2044</v>
      </c>
      <c r="B314" s="284">
        <v>52932</v>
      </c>
      <c r="C314" s="416">
        <v>11.740490647754074</v>
      </c>
      <c r="D314" s="406">
        <v>7.9240380000000004</v>
      </c>
      <c r="E314" s="99">
        <v>0</v>
      </c>
      <c r="F314" s="98">
        <f t="shared" si="11"/>
        <v>11.740490647754074</v>
      </c>
    </row>
    <row r="315" spans="1:6" x14ac:dyDescent="0.25">
      <c r="A315">
        <f t="shared" si="10"/>
        <v>2045</v>
      </c>
      <c r="B315" s="284">
        <v>52963</v>
      </c>
      <c r="C315" s="416">
        <v>11.803018806014043</v>
      </c>
      <c r="D315" s="406">
        <v>8.5070739999999994</v>
      </c>
      <c r="E315" s="99">
        <v>0</v>
      </c>
      <c r="F315" s="98">
        <f t="shared" si="11"/>
        <v>11.803018806014043</v>
      </c>
    </row>
    <row r="316" spans="1:6" x14ac:dyDescent="0.25">
      <c r="A316">
        <f t="shared" si="10"/>
        <v>2045</v>
      </c>
      <c r="B316" s="284">
        <v>52994</v>
      </c>
      <c r="C316" s="416">
        <v>11.872839193682813</v>
      </c>
      <c r="D316" s="406">
        <v>8.4231300000000005</v>
      </c>
      <c r="E316" s="99">
        <v>0</v>
      </c>
      <c r="F316" s="98">
        <f t="shared" si="11"/>
        <v>11.872839193682813</v>
      </c>
    </row>
    <row r="317" spans="1:6" x14ac:dyDescent="0.25">
      <c r="A317">
        <f t="shared" si="10"/>
        <v>2045</v>
      </c>
      <c r="B317" s="284">
        <v>53022</v>
      </c>
      <c r="C317" s="416">
        <v>11.682506199419013</v>
      </c>
      <c r="D317" s="406">
        <v>8.2672349999999994</v>
      </c>
      <c r="E317" s="99">
        <v>0</v>
      </c>
      <c r="F317" s="98">
        <f t="shared" si="11"/>
        <v>11.682506199419013</v>
      </c>
    </row>
    <row r="318" spans="1:6" x14ac:dyDescent="0.25">
      <c r="A318">
        <f t="shared" si="10"/>
        <v>2045</v>
      </c>
      <c r="B318" s="284">
        <v>53053</v>
      </c>
      <c r="C318" s="416">
        <v>11.414034607266915</v>
      </c>
      <c r="D318" s="406">
        <v>7.542923</v>
      </c>
      <c r="E318" s="99">
        <v>0</v>
      </c>
      <c r="F318" s="98">
        <f t="shared" si="11"/>
        <v>11.414034607266915</v>
      </c>
    </row>
    <row r="319" spans="1:6" x14ac:dyDescent="0.25">
      <c r="A319">
        <f t="shared" si="10"/>
        <v>2045</v>
      </c>
      <c r="B319" s="284">
        <v>53083</v>
      </c>
      <c r="C319" s="416">
        <v>11.473616538317154</v>
      </c>
      <c r="D319" s="406">
        <v>7.4901580000000001</v>
      </c>
      <c r="E319" s="99">
        <v>0</v>
      </c>
      <c r="F319" s="98">
        <f t="shared" si="11"/>
        <v>11.473616538317154</v>
      </c>
    </row>
    <row r="320" spans="1:6" x14ac:dyDescent="0.25">
      <c r="A320">
        <f t="shared" si="10"/>
        <v>2045</v>
      </c>
      <c r="B320" s="284">
        <v>53114</v>
      </c>
      <c r="C320" s="416">
        <v>11.544581358549628</v>
      </c>
      <c r="D320" s="406">
        <v>7.5741019999999999</v>
      </c>
      <c r="E320" s="99">
        <v>0</v>
      </c>
      <c r="F320" s="98">
        <f t="shared" si="11"/>
        <v>11.544581358549628</v>
      </c>
    </row>
    <row r="321" spans="1:6" x14ac:dyDescent="0.25">
      <c r="A321">
        <f t="shared" si="10"/>
        <v>2045</v>
      </c>
      <c r="B321" s="284">
        <v>53144</v>
      </c>
      <c r="C321" s="416">
        <v>12.077905507043786</v>
      </c>
      <c r="D321" s="406">
        <v>7.6700369999999998</v>
      </c>
      <c r="E321" s="99">
        <v>0</v>
      </c>
      <c r="F321" s="98">
        <f t="shared" si="11"/>
        <v>12.077905507043786</v>
      </c>
    </row>
    <row r="322" spans="1:6" x14ac:dyDescent="0.25">
      <c r="A322">
        <f t="shared" si="10"/>
        <v>2045</v>
      </c>
      <c r="B322" s="284">
        <v>53175</v>
      </c>
      <c r="C322" s="416">
        <v>12.153559500402409</v>
      </c>
      <c r="D322" s="406">
        <v>7.7659729999999998</v>
      </c>
      <c r="E322" s="99">
        <v>0</v>
      </c>
      <c r="F322" s="98">
        <f t="shared" si="11"/>
        <v>12.153559500402409</v>
      </c>
    </row>
    <row r="323" spans="1:6" x14ac:dyDescent="0.25">
      <c r="A323">
        <f t="shared" si="10"/>
        <v>2045</v>
      </c>
      <c r="B323" s="284">
        <v>53206</v>
      </c>
      <c r="C323" s="416">
        <v>12.174955102950907</v>
      </c>
      <c r="D323" s="406">
        <v>7.8019489999999996</v>
      </c>
      <c r="E323" s="99">
        <v>0</v>
      </c>
      <c r="F323" s="98">
        <f t="shared" si="11"/>
        <v>12.174955102950907</v>
      </c>
    </row>
    <row r="324" spans="1:6" x14ac:dyDescent="0.25">
      <c r="A324">
        <f t="shared" si="10"/>
        <v>2045</v>
      </c>
      <c r="B324" s="284">
        <v>53236</v>
      </c>
      <c r="C324" s="416">
        <v>11.813322985351585</v>
      </c>
      <c r="D324" s="406">
        <v>7.912274</v>
      </c>
      <c r="E324" s="99">
        <v>0</v>
      </c>
      <c r="F324" s="98">
        <f t="shared" si="11"/>
        <v>11.813322985351585</v>
      </c>
    </row>
    <row r="325" spans="1:6" x14ac:dyDescent="0.25">
      <c r="A325">
        <f t="shared" si="10"/>
        <v>2045</v>
      </c>
      <c r="B325" s="284">
        <v>53267</v>
      </c>
      <c r="C325" s="416">
        <v>12.004886137464757</v>
      </c>
      <c r="D325" s="406">
        <v>8.0849580000000003</v>
      </c>
      <c r="E325" s="99">
        <v>0</v>
      </c>
      <c r="F325" s="98">
        <f t="shared" si="11"/>
        <v>12.004886137464757</v>
      </c>
    </row>
    <row r="326" spans="1:6" x14ac:dyDescent="0.25">
      <c r="A326">
        <f t="shared" si="10"/>
        <v>2045</v>
      </c>
      <c r="B326" s="284">
        <v>53297</v>
      </c>
      <c r="C326" s="416">
        <v>12.361846226995052</v>
      </c>
      <c r="D326" s="406">
        <v>8.4567080000000008</v>
      </c>
      <c r="E326" s="99">
        <v>0</v>
      </c>
      <c r="F326" s="98">
        <f t="shared" si="11"/>
        <v>12.361846226995052</v>
      </c>
    </row>
    <row r="327" spans="1:6" x14ac:dyDescent="0.25">
      <c r="A327">
        <f t="shared" si="10"/>
        <v>2046</v>
      </c>
      <c r="B327" s="284">
        <v>53328</v>
      </c>
      <c r="C327" s="416">
        <v>12.608435071195768</v>
      </c>
      <c r="D327" s="406">
        <v>9.0789360000000006</v>
      </c>
      <c r="E327" s="99">
        <v>0</v>
      </c>
      <c r="F327" s="98">
        <f t="shared" si="11"/>
        <v>12.608435071195768</v>
      </c>
    </row>
    <row r="328" spans="1:6" x14ac:dyDescent="0.25">
      <c r="A328">
        <f t="shared" si="10"/>
        <v>2046</v>
      </c>
      <c r="B328" s="284">
        <v>53359</v>
      </c>
      <c r="C328" s="416">
        <v>12.646533865166331</v>
      </c>
      <c r="D328" s="406">
        <v>8.98935</v>
      </c>
      <c r="E328" s="99">
        <v>0</v>
      </c>
      <c r="F328" s="98">
        <f t="shared" si="11"/>
        <v>12.646533865166331</v>
      </c>
    </row>
    <row r="329" spans="1:6" x14ac:dyDescent="0.25">
      <c r="A329">
        <f t="shared" si="10"/>
        <v>2046</v>
      </c>
      <c r="B329" s="284">
        <v>53387</v>
      </c>
      <c r="C329" s="416">
        <v>12.351701728913952</v>
      </c>
      <c r="D329" s="406">
        <v>8.8229749999999996</v>
      </c>
      <c r="E329" s="99">
        <v>0</v>
      </c>
      <c r="F329" s="98">
        <f t="shared" si="11"/>
        <v>12.351701728913952</v>
      </c>
    </row>
    <row r="330" spans="1:6" x14ac:dyDescent="0.25">
      <c r="A330">
        <f t="shared" si="10"/>
        <v>2046</v>
      </c>
      <c r="B330" s="284">
        <v>53418</v>
      </c>
      <c r="C330" s="416">
        <v>12.006630873466733</v>
      </c>
      <c r="D330" s="406">
        <v>8.0499729999999996</v>
      </c>
      <c r="E330" s="99">
        <v>0</v>
      </c>
      <c r="F330" s="98">
        <f t="shared" si="11"/>
        <v>12.006630873466733</v>
      </c>
    </row>
    <row r="331" spans="1:6" x14ac:dyDescent="0.25">
      <c r="A331">
        <f t="shared" si="10"/>
        <v>2046</v>
      </c>
      <c r="B331" s="284">
        <v>53448</v>
      </c>
      <c r="C331" s="416">
        <v>12.059349730129833</v>
      </c>
      <c r="D331" s="406">
        <v>7.9936619999999996</v>
      </c>
      <c r="E331" s="99">
        <v>0</v>
      </c>
      <c r="F331" s="98">
        <f t="shared" si="11"/>
        <v>12.059349730129833</v>
      </c>
    </row>
    <row r="332" spans="1:6" x14ac:dyDescent="0.25">
      <c r="A332">
        <f t="shared" si="10"/>
        <v>2046</v>
      </c>
      <c r="B332" s="284">
        <v>53479</v>
      </c>
      <c r="C332" s="416">
        <v>12.131512748649763</v>
      </c>
      <c r="D332" s="406">
        <v>8.0832479999999993</v>
      </c>
      <c r="E332" s="99">
        <v>0</v>
      </c>
      <c r="F332" s="98">
        <f t="shared" si="11"/>
        <v>12.131512748649763</v>
      </c>
    </row>
    <row r="333" spans="1:6" x14ac:dyDescent="0.25">
      <c r="A333">
        <f t="shared" si="10"/>
        <v>2046</v>
      </c>
      <c r="B333" s="284">
        <v>53509</v>
      </c>
      <c r="C333" s="416">
        <v>12.749398725604902</v>
      </c>
      <c r="D333" s="406">
        <v>8.1856329999999993</v>
      </c>
      <c r="E333" s="99">
        <v>0</v>
      </c>
      <c r="F333" s="98">
        <f t="shared" si="11"/>
        <v>12.749398725604902</v>
      </c>
    </row>
    <row r="334" spans="1:6" x14ac:dyDescent="0.25">
      <c r="A334">
        <f t="shared" si="10"/>
        <v>2046</v>
      </c>
      <c r="B334" s="284">
        <v>53540</v>
      </c>
      <c r="C334" s="416">
        <v>12.830501538702281</v>
      </c>
      <c r="D334" s="406">
        <v>8.288017</v>
      </c>
      <c r="E334" s="99">
        <v>0</v>
      </c>
      <c r="F334" s="98">
        <f t="shared" si="11"/>
        <v>12.830501538702281</v>
      </c>
    </row>
    <row r="335" spans="1:6" x14ac:dyDescent="0.25">
      <c r="A335">
        <f t="shared" si="10"/>
        <v>2046</v>
      </c>
      <c r="B335" s="284">
        <v>53571</v>
      </c>
      <c r="C335" s="416">
        <v>12.789047605493121</v>
      </c>
      <c r="D335" s="406">
        <v>8.3264110000000002</v>
      </c>
      <c r="E335" s="99">
        <v>0</v>
      </c>
      <c r="F335" s="98">
        <f t="shared" si="11"/>
        <v>12.789047605493121</v>
      </c>
    </row>
    <row r="336" spans="1:6" x14ac:dyDescent="0.25">
      <c r="A336">
        <f t="shared" si="10"/>
        <v>2046</v>
      </c>
      <c r="B336" s="284">
        <v>53601</v>
      </c>
      <c r="C336" s="416">
        <v>12.384559204333037</v>
      </c>
      <c r="D336" s="406">
        <v>8.444153</v>
      </c>
      <c r="E336" s="99">
        <v>0</v>
      </c>
      <c r="F336" s="98">
        <f t="shared" si="11"/>
        <v>12.384559204333037</v>
      </c>
    </row>
    <row r="337" spans="1:6" x14ac:dyDescent="0.25">
      <c r="A337">
        <f t="shared" si="10"/>
        <v>2046</v>
      </c>
      <c r="B337" s="284">
        <v>53632</v>
      </c>
      <c r="C337" s="416">
        <v>12.498662912013842</v>
      </c>
      <c r="D337" s="406">
        <v>8.6284449999999993</v>
      </c>
      <c r="E337" s="99">
        <v>0</v>
      </c>
      <c r="F337" s="98">
        <f t="shared" si="11"/>
        <v>12.498662912013842</v>
      </c>
    </row>
    <row r="338" spans="1:6" x14ac:dyDescent="0.25">
      <c r="A338">
        <f t="shared" si="10"/>
        <v>2046</v>
      </c>
      <c r="B338" s="284">
        <v>53662</v>
      </c>
      <c r="C338" s="416">
        <v>12.825980213329371</v>
      </c>
      <c r="D338" s="406">
        <v>9.0251850000000005</v>
      </c>
      <c r="E338" s="99">
        <v>0</v>
      </c>
      <c r="F338" s="98">
        <f t="shared" si="11"/>
        <v>12.825980213329371</v>
      </c>
    </row>
    <row r="339" spans="1:6" x14ac:dyDescent="0.25">
      <c r="A339">
        <f t="shared" si="10"/>
        <v>2047</v>
      </c>
      <c r="B339" s="284">
        <v>53693</v>
      </c>
      <c r="C339" s="416">
        <v>13.168050794247891</v>
      </c>
      <c r="D339" s="406">
        <v>9.6892410000000009</v>
      </c>
      <c r="E339" s="99">
        <v>0</v>
      </c>
      <c r="F339" s="98">
        <f t="shared" si="11"/>
        <v>13.168050794247891</v>
      </c>
    </row>
    <row r="340" spans="1:6" x14ac:dyDescent="0.25">
      <c r="A340">
        <f t="shared" si="10"/>
        <v>2047</v>
      </c>
      <c r="B340" s="284">
        <v>53724</v>
      </c>
      <c r="C340" s="416">
        <v>13.189963048310661</v>
      </c>
      <c r="D340" s="406">
        <v>9.5936319999999995</v>
      </c>
      <c r="E340" s="99">
        <v>0</v>
      </c>
      <c r="F340" s="98">
        <f t="shared" si="11"/>
        <v>13.189963048310661</v>
      </c>
    </row>
    <row r="341" spans="1:6" x14ac:dyDescent="0.25">
      <c r="A341">
        <f t="shared" si="10"/>
        <v>2047</v>
      </c>
      <c r="B341" s="284">
        <v>53752</v>
      </c>
      <c r="C341" s="416">
        <v>12.721125089267675</v>
      </c>
      <c r="D341" s="406">
        <v>9.4160730000000008</v>
      </c>
      <c r="E341" s="99">
        <v>0</v>
      </c>
      <c r="F341" s="98">
        <f t="shared" si="11"/>
        <v>12.721125089267675</v>
      </c>
    </row>
    <row r="342" spans="1:6" x14ac:dyDescent="0.25">
      <c r="A342">
        <f t="shared" si="10"/>
        <v>2047</v>
      </c>
      <c r="B342" s="284">
        <v>53783</v>
      </c>
      <c r="C342" s="416">
        <v>12.424496451610967</v>
      </c>
      <c r="D342" s="406">
        <v>8.5911089999999994</v>
      </c>
      <c r="E342" s="99">
        <v>0</v>
      </c>
      <c r="F342" s="98">
        <f t="shared" si="11"/>
        <v>12.424496451610967</v>
      </c>
    </row>
    <row r="343" spans="1:6" x14ac:dyDescent="0.25">
      <c r="A343">
        <f t="shared" si="10"/>
        <v>2047</v>
      </c>
      <c r="B343" s="284">
        <v>53813</v>
      </c>
      <c r="C343" s="416">
        <v>12.474671373447675</v>
      </c>
      <c r="D343" s="412">
        <f>D331*1.025</f>
        <v>8.1935035499999991</v>
      </c>
      <c r="E343" s="99">
        <v>0</v>
      </c>
      <c r="F343" s="98">
        <f t="shared" si="11"/>
        <v>12.474671373447675</v>
      </c>
    </row>
    <row r="344" spans="1:6" x14ac:dyDescent="0.25">
      <c r="A344">
        <f t="shared" si="10"/>
        <v>2047</v>
      </c>
      <c r="B344" s="284">
        <v>53844</v>
      </c>
      <c r="C344" s="416">
        <v>12.547548100202045</v>
      </c>
      <c r="D344" s="412">
        <f t="shared" ref="D344:D386" si="12">D332*1.025</f>
        <v>8.2853291999999978</v>
      </c>
      <c r="E344" s="99">
        <v>0</v>
      </c>
      <c r="F344" s="98">
        <f t="shared" si="11"/>
        <v>12.547548100202045</v>
      </c>
    </row>
    <row r="345" spans="1:6" x14ac:dyDescent="0.25">
      <c r="A345">
        <f t="shared" si="10"/>
        <v>2047</v>
      </c>
      <c r="B345" s="284">
        <v>53874</v>
      </c>
      <c r="C345" s="416">
        <v>13.162627437439372</v>
      </c>
      <c r="D345" s="412">
        <f t="shared" si="12"/>
        <v>8.3902738249999977</v>
      </c>
      <c r="E345" s="99">
        <v>0</v>
      </c>
      <c r="F345" s="98">
        <f t="shared" si="11"/>
        <v>13.162627437439372</v>
      </c>
    </row>
    <row r="346" spans="1:6" x14ac:dyDescent="0.25">
      <c r="A346">
        <f t="shared" si="10"/>
        <v>2047</v>
      </c>
      <c r="B346" s="284">
        <v>53905</v>
      </c>
      <c r="C346" s="416">
        <v>13.244527813758188</v>
      </c>
      <c r="D346" s="412">
        <f t="shared" si="12"/>
        <v>8.4952174249999999</v>
      </c>
      <c r="E346" s="99">
        <v>0</v>
      </c>
      <c r="F346" s="98">
        <f t="shared" si="11"/>
        <v>13.244527813758188</v>
      </c>
    </row>
    <row r="347" spans="1:6" x14ac:dyDescent="0.25">
      <c r="A347">
        <f t="shared" si="10"/>
        <v>2047</v>
      </c>
      <c r="B347" s="284">
        <v>53936</v>
      </c>
      <c r="C347" s="416">
        <v>13.239388340403114</v>
      </c>
      <c r="D347" s="412">
        <f t="shared" si="12"/>
        <v>8.5345712749999993</v>
      </c>
      <c r="E347" s="99">
        <v>0</v>
      </c>
      <c r="F347" s="98">
        <f t="shared" si="11"/>
        <v>13.239388340403114</v>
      </c>
    </row>
    <row r="348" spans="1:6" x14ac:dyDescent="0.25">
      <c r="A348">
        <f t="shared" si="10"/>
        <v>2047</v>
      </c>
      <c r="B348" s="284">
        <v>53966</v>
      </c>
      <c r="C348" s="416">
        <v>13.002589619119544</v>
      </c>
      <c r="D348" s="412">
        <f t="shared" si="12"/>
        <v>8.6552568249999986</v>
      </c>
      <c r="E348" s="99">
        <v>0</v>
      </c>
      <c r="F348" s="98">
        <f t="shared" si="11"/>
        <v>13.002589619119544</v>
      </c>
    </row>
    <row r="349" spans="1:6" x14ac:dyDescent="0.25">
      <c r="A349">
        <f t="shared" si="10"/>
        <v>2047</v>
      </c>
      <c r="B349" s="284">
        <v>53997</v>
      </c>
      <c r="C349" s="416">
        <v>13.118152363066361</v>
      </c>
      <c r="D349" s="412">
        <f t="shared" si="12"/>
        <v>8.8441561249999978</v>
      </c>
      <c r="E349" s="99">
        <v>0</v>
      </c>
      <c r="F349" s="98">
        <f t="shared" si="11"/>
        <v>13.118152363066361</v>
      </c>
    </row>
    <row r="350" spans="1:6" x14ac:dyDescent="0.25">
      <c r="A350">
        <f t="shared" si="10"/>
        <v>2047</v>
      </c>
      <c r="B350" s="284">
        <v>54027</v>
      </c>
      <c r="C350" s="416">
        <v>13.170231669736594</v>
      </c>
      <c r="D350" s="412">
        <f t="shared" si="12"/>
        <v>9.2508146250000003</v>
      </c>
      <c r="E350" s="99">
        <v>0</v>
      </c>
      <c r="F350" s="98">
        <f t="shared" si="11"/>
        <v>13.170231669736594</v>
      </c>
    </row>
    <row r="351" spans="1:6" x14ac:dyDescent="0.25">
      <c r="A351">
        <f t="shared" si="10"/>
        <v>2048</v>
      </c>
      <c r="B351" s="284">
        <v>54058</v>
      </c>
      <c r="C351" s="416">
        <v>13.310703800183264</v>
      </c>
      <c r="D351" s="412">
        <f t="shared" si="12"/>
        <v>9.9314720249999997</v>
      </c>
      <c r="E351" s="99">
        <v>0</v>
      </c>
      <c r="F351" s="98">
        <f t="shared" si="11"/>
        <v>13.310703800183264</v>
      </c>
    </row>
    <row r="352" spans="1:6" x14ac:dyDescent="0.25">
      <c r="A352">
        <f t="shared" si="10"/>
        <v>2048</v>
      </c>
      <c r="B352" s="284">
        <v>54089</v>
      </c>
      <c r="C352" s="416">
        <v>13.374822027034835</v>
      </c>
      <c r="D352" s="412">
        <f t="shared" si="12"/>
        <v>9.8334727999999991</v>
      </c>
      <c r="E352" s="99">
        <v>0</v>
      </c>
      <c r="F352" s="98">
        <f t="shared" si="11"/>
        <v>13.374822027034835</v>
      </c>
    </row>
    <row r="353" spans="1:6" x14ac:dyDescent="0.25">
      <c r="A353">
        <f t="shared" si="10"/>
        <v>2048</v>
      </c>
      <c r="B353" s="284">
        <v>54118</v>
      </c>
      <c r="C353" s="416">
        <v>13.073359685313665</v>
      </c>
      <c r="D353" s="412">
        <f t="shared" si="12"/>
        <v>9.6514748249999993</v>
      </c>
      <c r="E353" s="99">
        <v>0</v>
      </c>
      <c r="F353" s="98">
        <f t="shared" si="11"/>
        <v>13.073359685313665</v>
      </c>
    </row>
    <row r="354" spans="1:6" x14ac:dyDescent="0.25">
      <c r="A354">
        <f t="shared" si="10"/>
        <v>2048</v>
      </c>
      <c r="B354" s="284">
        <v>54149</v>
      </c>
      <c r="C354" s="416">
        <v>12.883744693569632</v>
      </c>
      <c r="D354" s="412">
        <f t="shared" si="12"/>
        <v>8.8058867249999988</v>
      </c>
      <c r="E354" s="99">
        <v>0</v>
      </c>
      <c r="F354" s="98">
        <f t="shared" si="11"/>
        <v>12.883744693569632</v>
      </c>
    </row>
    <row r="355" spans="1:6" x14ac:dyDescent="0.25">
      <c r="A355">
        <f t="shared" si="10"/>
        <v>2048</v>
      </c>
      <c r="B355" s="284">
        <v>54179</v>
      </c>
      <c r="C355" s="416">
        <v>12.956603478595456</v>
      </c>
      <c r="D355" s="412">
        <f t="shared" si="12"/>
        <v>8.3983411387499984</v>
      </c>
      <c r="E355" s="99">
        <v>0</v>
      </c>
      <c r="F355" s="98">
        <f t="shared" si="11"/>
        <v>12.956603478595456</v>
      </c>
    </row>
    <row r="356" spans="1:6" x14ac:dyDescent="0.25">
      <c r="A356">
        <f t="shared" si="10"/>
        <v>2048</v>
      </c>
      <c r="B356" s="284">
        <v>54210</v>
      </c>
      <c r="C356" s="416">
        <v>13.090714514488131</v>
      </c>
      <c r="D356" s="412">
        <f t="shared" si="12"/>
        <v>8.4924624299999962</v>
      </c>
      <c r="E356" s="99">
        <v>0</v>
      </c>
      <c r="F356" s="98">
        <f t="shared" si="11"/>
        <v>13.090714514488131</v>
      </c>
    </row>
    <row r="357" spans="1:6" x14ac:dyDescent="0.25">
      <c r="A357">
        <f t="shared" si="10"/>
        <v>2048</v>
      </c>
      <c r="B357" s="284">
        <v>54240</v>
      </c>
      <c r="C357" s="416">
        <v>13.883618193882002</v>
      </c>
      <c r="D357" s="412">
        <f t="shared" si="12"/>
        <v>8.6000306706249976</v>
      </c>
      <c r="E357" s="99">
        <v>0</v>
      </c>
      <c r="F357" s="98">
        <f t="shared" si="11"/>
        <v>13.883618193882002</v>
      </c>
    </row>
    <row r="358" spans="1:6" x14ac:dyDescent="0.25">
      <c r="A358">
        <f t="shared" si="10"/>
        <v>2048</v>
      </c>
      <c r="B358" s="284">
        <v>54271</v>
      </c>
      <c r="C358" s="416">
        <v>13.981196578925355</v>
      </c>
      <c r="D358" s="412">
        <f t="shared" si="12"/>
        <v>8.7075978606249986</v>
      </c>
      <c r="E358" s="99">
        <v>0</v>
      </c>
      <c r="F358" s="98">
        <f t="shared" si="11"/>
        <v>13.981196578925355</v>
      </c>
    </row>
    <row r="359" spans="1:6" x14ac:dyDescent="0.25">
      <c r="A359">
        <f t="shared" si="10"/>
        <v>2048</v>
      </c>
      <c r="B359" s="284">
        <v>54302</v>
      </c>
      <c r="C359" s="416">
        <v>14.007800086433102</v>
      </c>
      <c r="D359" s="412">
        <f t="shared" si="12"/>
        <v>8.7479355568749977</v>
      </c>
      <c r="E359" s="99">
        <v>0</v>
      </c>
      <c r="F359" s="98">
        <f t="shared" si="11"/>
        <v>14.007800086433102</v>
      </c>
    </row>
    <row r="360" spans="1:6" x14ac:dyDescent="0.25">
      <c r="A360">
        <f t="shared" si="10"/>
        <v>2048</v>
      </c>
      <c r="B360" s="284">
        <v>54332</v>
      </c>
      <c r="C360" s="416">
        <v>13.435493356901162</v>
      </c>
      <c r="D360" s="412">
        <f t="shared" si="12"/>
        <v>8.8716382456249985</v>
      </c>
      <c r="E360" s="99">
        <v>0</v>
      </c>
      <c r="F360" s="98">
        <f t="shared" si="11"/>
        <v>13.435493356901162</v>
      </c>
    </row>
    <row r="361" spans="1:6" x14ac:dyDescent="0.25">
      <c r="A361">
        <f t="shared" si="10"/>
        <v>2048</v>
      </c>
      <c r="B361" s="284">
        <v>54363</v>
      </c>
      <c r="C361" s="416">
        <v>13.645760015927539</v>
      </c>
      <c r="D361" s="412">
        <f t="shared" si="12"/>
        <v>9.0652600281249978</v>
      </c>
      <c r="E361" s="99">
        <v>0</v>
      </c>
      <c r="F361" s="98">
        <f t="shared" si="11"/>
        <v>13.645760015927539</v>
      </c>
    </row>
    <row r="362" spans="1:6" x14ac:dyDescent="0.25">
      <c r="A362">
        <f t="shared" si="10"/>
        <v>2048</v>
      </c>
      <c r="B362" s="284">
        <v>54393</v>
      </c>
      <c r="C362" s="416">
        <v>14.036893679866402</v>
      </c>
      <c r="D362" s="412">
        <f t="shared" si="12"/>
        <v>9.4820849906249993</v>
      </c>
      <c r="E362" s="99">
        <v>0</v>
      </c>
      <c r="F362" s="98">
        <f t="shared" si="11"/>
        <v>14.036893679866402</v>
      </c>
    </row>
    <row r="363" spans="1:6" x14ac:dyDescent="0.25">
      <c r="A363">
        <f t="shared" si="10"/>
        <v>2049</v>
      </c>
      <c r="B363" s="284">
        <v>54424</v>
      </c>
      <c r="C363" s="416">
        <v>14.140047770180161</v>
      </c>
      <c r="D363" s="412">
        <f t="shared" si="12"/>
        <v>10.179758825624999</v>
      </c>
      <c r="E363" s="99">
        <v>0</v>
      </c>
      <c r="F363" s="98">
        <f t="shared" si="11"/>
        <v>14.140047770180161</v>
      </c>
    </row>
    <row r="364" spans="1:6" x14ac:dyDescent="0.25">
      <c r="A364">
        <f t="shared" ref="A364:A386" si="13">YEAR(B364)</f>
        <v>2049</v>
      </c>
      <c r="B364" s="284">
        <v>54455</v>
      </c>
      <c r="C364" s="416">
        <v>14.155151646124585</v>
      </c>
      <c r="D364" s="412">
        <f t="shared" si="12"/>
        <v>10.079309619999998</v>
      </c>
      <c r="E364" s="99">
        <v>0</v>
      </c>
      <c r="F364" s="98">
        <f t="shared" si="11"/>
        <v>14.155151646124585</v>
      </c>
    </row>
    <row r="365" spans="1:6" x14ac:dyDescent="0.25">
      <c r="A365">
        <f t="shared" si="13"/>
        <v>2049</v>
      </c>
      <c r="B365" s="284">
        <v>54483</v>
      </c>
      <c r="C365" s="416">
        <v>14.064916775839464</v>
      </c>
      <c r="D365" s="412">
        <f t="shared" si="12"/>
        <v>9.8927616956249977</v>
      </c>
      <c r="E365" s="99">
        <v>0</v>
      </c>
      <c r="F365" s="98">
        <f t="shared" si="11"/>
        <v>14.064916775839464</v>
      </c>
    </row>
    <row r="366" spans="1:6" x14ac:dyDescent="0.25">
      <c r="A366">
        <f t="shared" si="13"/>
        <v>2049</v>
      </c>
      <c r="B366" s="284">
        <v>54514</v>
      </c>
      <c r="C366" s="416">
        <v>13.908043307274221</v>
      </c>
      <c r="D366" s="412">
        <f t="shared" si="12"/>
        <v>9.0260338931249979</v>
      </c>
      <c r="E366" s="99">
        <v>0</v>
      </c>
      <c r="F366" s="98">
        <f t="shared" si="11"/>
        <v>13.908043307274221</v>
      </c>
    </row>
    <row r="367" spans="1:6" x14ac:dyDescent="0.25">
      <c r="A367">
        <f t="shared" si="13"/>
        <v>2049</v>
      </c>
      <c r="B367" s="284">
        <v>54544</v>
      </c>
      <c r="C367" s="416">
        <v>13.378745459584348</v>
      </c>
      <c r="D367" s="412">
        <f t="shared" si="12"/>
        <v>8.6082996672187484</v>
      </c>
      <c r="E367" s="99">
        <v>0</v>
      </c>
      <c r="F367" s="98">
        <f t="shared" si="11"/>
        <v>13.378745459584348</v>
      </c>
    </row>
    <row r="368" spans="1:6" x14ac:dyDescent="0.25">
      <c r="A368">
        <f t="shared" si="13"/>
        <v>2049</v>
      </c>
      <c r="B368" s="284">
        <v>54575</v>
      </c>
      <c r="C368" s="416">
        <v>13.45432585003689</v>
      </c>
      <c r="D368" s="412">
        <f t="shared" si="12"/>
        <v>8.7047739907499952</v>
      </c>
      <c r="E368" s="99">
        <v>0</v>
      </c>
      <c r="F368" s="98">
        <f t="shared" si="11"/>
        <v>13.45432585003689</v>
      </c>
    </row>
    <row r="369" spans="1:6" x14ac:dyDescent="0.25">
      <c r="A369">
        <f t="shared" si="13"/>
        <v>2049</v>
      </c>
      <c r="B369" s="284">
        <v>54605</v>
      </c>
      <c r="C369" s="416">
        <v>13.774554805257416</v>
      </c>
      <c r="D369" s="412">
        <f t="shared" si="12"/>
        <v>8.8150314373906209</v>
      </c>
      <c r="E369" s="99">
        <v>0</v>
      </c>
      <c r="F369" s="98">
        <f t="shared" si="11"/>
        <v>13.774554805257416</v>
      </c>
    </row>
    <row r="370" spans="1:6" x14ac:dyDescent="0.25">
      <c r="A370">
        <f t="shared" si="13"/>
        <v>2049</v>
      </c>
      <c r="B370" s="284">
        <v>54636</v>
      </c>
      <c r="C370" s="416">
        <v>13.852123252681556</v>
      </c>
      <c r="D370" s="412">
        <f t="shared" si="12"/>
        <v>8.9252878071406236</v>
      </c>
      <c r="E370" s="99">
        <v>0</v>
      </c>
      <c r="F370" s="98">
        <f t="shared" si="11"/>
        <v>13.852123252681556</v>
      </c>
    </row>
    <row r="371" spans="1:6" x14ac:dyDescent="0.25">
      <c r="A371">
        <f t="shared" si="13"/>
        <v>2049</v>
      </c>
      <c r="B371" s="284">
        <v>54667</v>
      </c>
      <c r="C371" s="416">
        <v>13.604386949727887</v>
      </c>
      <c r="D371" s="412">
        <f t="shared" si="12"/>
        <v>8.9666339457968718</v>
      </c>
      <c r="E371" s="99">
        <v>0</v>
      </c>
      <c r="F371" s="98">
        <f t="shared" si="11"/>
        <v>13.604386949727887</v>
      </c>
    </row>
    <row r="372" spans="1:6" x14ac:dyDescent="0.25">
      <c r="A372">
        <f t="shared" si="13"/>
        <v>2049</v>
      </c>
      <c r="B372" s="284">
        <v>54697</v>
      </c>
      <c r="C372" s="416">
        <v>13.358357459159269</v>
      </c>
      <c r="D372" s="412">
        <f t="shared" si="12"/>
        <v>9.0934292017656233</v>
      </c>
      <c r="E372" s="99">
        <v>0</v>
      </c>
      <c r="F372" s="98">
        <f t="shared" si="11"/>
        <v>13.358357459159269</v>
      </c>
    </row>
    <row r="373" spans="1:6" x14ac:dyDescent="0.25">
      <c r="A373">
        <f t="shared" si="13"/>
        <v>2049</v>
      </c>
      <c r="B373" s="284">
        <v>54728</v>
      </c>
      <c r="C373" s="416">
        <v>13.874212113225303</v>
      </c>
      <c r="D373" s="412">
        <f t="shared" si="12"/>
        <v>9.2918915288281223</v>
      </c>
      <c r="E373" s="99">
        <v>0</v>
      </c>
      <c r="F373" s="98">
        <f t="shared" si="11"/>
        <v>13.874212113225303</v>
      </c>
    </row>
    <row r="374" spans="1:6" x14ac:dyDescent="0.25">
      <c r="A374">
        <f t="shared" si="13"/>
        <v>2049</v>
      </c>
      <c r="B374" s="284">
        <v>54758</v>
      </c>
      <c r="C374" s="416">
        <v>14.437171515372206</v>
      </c>
      <c r="D374" s="412">
        <f t="shared" si="12"/>
        <v>9.7191371153906232</v>
      </c>
      <c r="E374" s="99">
        <v>0</v>
      </c>
      <c r="F374" s="98">
        <f t="shared" si="11"/>
        <v>14.437171515372206</v>
      </c>
    </row>
    <row r="375" spans="1:6" x14ac:dyDescent="0.25">
      <c r="A375">
        <f t="shared" si="13"/>
        <v>2050</v>
      </c>
      <c r="B375" s="284">
        <v>54789</v>
      </c>
      <c r="C375" s="416">
        <v>14.706323350560192</v>
      </c>
      <c r="D375" s="412">
        <f t="shared" si="12"/>
        <v>10.434252796265623</v>
      </c>
      <c r="E375" s="99">
        <v>0</v>
      </c>
      <c r="F375" s="98">
        <f t="shared" si="11"/>
        <v>14.706323350560192</v>
      </c>
    </row>
    <row r="376" spans="1:6" x14ac:dyDescent="0.25">
      <c r="A376">
        <f t="shared" si="13"/>
        <v>2050</v>
      </c>
      <c r="B376" s="284">
        <v>54820</v>
      </c>
      <c r="C376" s="416">
        <v>14.747838313800877</v>
      </c>
      <c r="D376" s="412">
        <f t="shared" si="12"/>
        <v>10.331292360499997</v>
      </c>
      <c r="E376" s="99">
        <v>0</v>
      </c>
      <c r="F376" s="98">
        <f t="shared" si="11"/>
        <v>14.747838313800877</v>
      </c>
    </row>
    <row r="377" spans="1:6" x14ac:dyDescent="0.25">
      <c r="A377">
        <f t="shared" si="13"/>
        <v>2050</v>
      </c>
      <c r="B377" s="284">
        <v>54848</v>
      </c>
      <c r="C377" s="416">
        <v>14.300690547484054</v>
      </c>
      <c r="D377" s="412">
        <f t="shared" si="12"/>
        <v>10.140080738015621</v>
      </c>
      <c r="E377" s="99">
        <v>0</v>
      </c>
      <c r="F377" s="98">
        <f t="shared" ref="F377:F386" si="14">(D377*E377+C377*(1-E377))</f>
        <v>14.300690547484054</v>
      </c>
    </row>
    <row r="378" spans="1:6" x14ac:dyDescent="0.25">
      <c r="A378">
        <f t="shared" si="13"/>
        <v>2050</v>
      </c>
      <c r="B378" s="284">
        <v>54879</v>
      </c>
      <c r="C378" s="416">
        <v>13.590424233506502</v>
      </c>
      <c r="D378" s="412">
        <f t="shared" si="12"/>
        <v>9.2516847404531219</v>
      </c>
      <c r="E378" s="99">
        <v>0</v>
      </c>
      <c r="F378" s="98">
        <f t="shared" si="14"/>
        <v>13.590424233506502</v>
      </c>
    </row>
    <row r="379" spans="1:6" x14ac:dyDescent="0.25">
      <c r="A379">
        <f t="shared" si="13"/>
        <v>2050</v>
      </c>
      <c r="B379" s="284">
        <v>54909</v>
      </c>
      <c r="C379" s="416">
        <v>13.655196862344242</v>
      </c>
      <c r="D379" s="412">
        <f t="shared" si="12"/>
        <v>8.8235071588992167</v>
      </c>
      <c r="E379" s="99">
        <v>0</v>
      </c>
      <c r="F379" s="98">
        <f t="shared" si="14"/>
        <v>13.655196862344242</v>
      </c>
    </row>
    <row r="380" spans="1:6" x14ac:dyDescent="0.25">
      <c r="A380">
        <f t="shared" si="13"/>
        <v>2050</v>
      </c>
      <c r="B380" s="284">
        <v>54940</v>
      </c>
      <c r="C380" s="416">
        <v>13.729861687296046</v>
      </c>
      <c r="D380" s="412">
        <f t="shared" si="12"/>
        <v>8.9223933405187452</v>
      </c>
      <c r="E380" s="99">
        <v>0</v>
      </c>
      <c r="F380" s="98">
        <f t="shared" si="14"/>
        <v>13.729861687296046</v>
      </c>
    </row>
    <row r="381" spans="1:6" x14ac:dyDescent="0.25">
      <c r="A381">
        <f t="shared" si="13"/>
        <v>2050</v>
      </c>
      <c r="B381" s="284">
        <v>54970</v>
      </c>
      <c r="C381" s="416">
        <v>14.159819463931557</v>
      </c>
      <c r="D381" s="412">
        <f t="shared" si="12"/>
        <v>9.0354072233253859</v>
      </c>
      <c r="E381" s="99">
        <v>0</v>
      </c>
      <c r="F381" s="98">
        <f t="shared" si="14"/>
        <v>14.159819463931557</v>
      </c>
    </row>
    <row r="382" spans="1:6" x14ac:dyDescent="0.25">
      <c r="A382">
        <f t="shared" si="13"/>
        <v>2050</v>
      </c>
      <c r="B382" s="284">
        <v>55001</v>
      </c>
      <c r="C382" s="416">
        <v>14.246069404265358</v>
      </c>
      <c r="D382" s="412">
        <f t="shared" si="12"/>
        <v>9.1484200023191384</v>
      </c>
      <c r="E382" s="99">
        <v>0</v>
      </c>
      <c r="F382" s="98">
        <f t="shared" si="14"/>
        <v>14.246069404265358</v>
      </c>
    </row>
    <row r="383" spans="1:6" x14ac:dyDescent="0.25">
      <c r="A383">
        <f t="shared" si="13"/>
        <v>2050</v>
      </c>
      <c r="B383" s="284">
        <v>55032</v>
      </c>
      <c r="C383" s="416">
        <v>14.20548908924027</v>
      </c>
      <c r="D383" s="412">
        <f t="shared" si="12"/>
        <v>9.1907997944417925</v>
      </c>
      <c r="E383" s="99">
        <v>0</v>
      </c>
      <c r="F383" s="98">
        <f t="shared" si="14"/>
        <v>14.20548908924027</v>
      </c>
    </row>
    <row r="384" spans="1:6" x14ac:dyDescent="0.25">
      <c r="A384">
        <f t="shared" si="13"/>
        <v>2050</v>
      </c>
      <c r="B384" s="284">
        <v>55062</v>
      </c>
      <c r="C384" s="416">
        <v>13.74680896994073</v>
      </c>
      <c r="D384" s="412">
        <f t="shared" si="12"/>
        <v>9.3207649318097623</v>
      </c>
      <c r="E384" s="99">
        <v>0</v>
      </c>
      <c r="F384" s="98">
        <f t="shared" si="14"/>
        <v>13.74680896994073</v>
      </c>
    </row>
    <row r="385" spans="1:6" x14ac:dyDescent="0.25">
      <c r="A385">
        <f t="shared" si="13"/>
        <v>2050</v>
      </c>
      <c r="B385" s="284">
        <v>55093</v>
      </c>
      <c r="C385" s="416">
        <v>14.122615942459573</v>
      </c>
      <c r="D385" s="412">
        <f t="shared" si="12"/>
        <v>9.5241888170488238</v>
      </c>
      <c r="E385" s="99">
        <v>0</v>
      </c>
      <c r="F385" s="98">
        <f t="shared" si="14"/>
        <v>14.122615942459573</v>
      </c>
    </row>
    <row r="386" spans="1:6" ht="13.8" thickBot="1" x14ac:dyDescent="0.3">
      <c r="A386">
        <f t="shared" si="13"/>
        <v>2050</v>
      </c>
      <c r="B386" s="285">
        <v>55123</v>
      </c>
      <c r="C386" s="417">
        <v>14.596637859968949</v>
      </c>
      <c r="D386" s="412">
        <f t="shared" si="12"/>
        <v>9.9621155432753881</v>
      </c>
      <c r="E386" s="295">
        <v>0</v>
      </c>
      <c r="F386" s="296">
        <f t="shared" si="14"/>
        <v>14.596637859968949</v>
      </c>
    </row>
  </sheetData>
  <mergeCells count="1">
    <mergeCell ref="C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88"/>
  <sheetViews>
    <sheetView workbookViewId="0">
      <pane xSplit="1" ySplit="1" topLeftCell="B2" activePane="bottomRight" state="frozen"/>
      <selection pane="topRight" activeCell="B1" sqref="B1"/>
      <selection pane="bottomLeft" activeCell="A28" sqref="A28"/>
      <selection pane="bottomRight"/>
    </sheetView>
  </sheetViews>
  <sheetFormatPr defaultColWidth="9.109375" defaultRowHeight="13.8" x14ac:dyDescent="0.25"/>
  <cols>
    <col min="1" max="1" width="13.6640625" style="131" customWidth="1"/>
    <col min="2" max="3" width="12.88671875" style="128" customWidth="1"/>
    <col min="4" max="4" width="12.88671875" style="411" customWidth="1"/>
    <col min="5" max="5" width="9.109375" style="128"/>
    <col min="6" max="6" width="12" style="128" customWidth="1"/>
    <col min="7" max="7" width="11" style="128" customWidth="1"/>
    <col min="8" max="19" width="11" style="128" hidden="1" customWidth="1"/>
    <col min="20" max="16384" width="9.109375" style="128"/>
  </cols>
  <sheetData>
    <row r="1" spans="1:19" customFormat="1" ht="14.4" thickBot="1" x14ac:dyDescent="0.35">
      <c r="A1" s="48" t="s">
        <v>346</v>
      </c>
      <c r="B1" s="127"/>
      <c r="C1" s="127"/>
      <c r="D1" s="40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</row>
    <row r="2" spans="1:19" customFormat="1" ht="37.5" customHeight="1" thickBot="1" x14ac:dyDescent="0.3">
      <c r="A2" s="125"/>
      <c r="B2" s="154" t="s">
        <v>240</v>
      </c>
      <c r="C2" s="288" t="s">
        <v>285</v>
      </c>
      <c r="D2" s="155" t="s">
        <v>379</v>
      </c>
      <c r="F2" s="154" t="s">
        <v>285</v>
      </c>
      <c r="G2" s="155" t="s">
        <v>378</v>
      </c>
      <c r="H2" s="155" t="s">
        <v>281</v>
      </c>
      <c r="I2" s="155" t="s">
        <v>364</v>
      </c>
      <c r="J2" s="155" t="s">
        <v>349</v>
      </c>
      <c r="K2" s="155" t="s">
        <v>282</v>
      </c>
      <c r="L2" s="155" t="s">
        <v>283</v>
      </c>
      <c r="M2" s="156" t="s">
        <v>284</v>
      </c>
      <c r="N2" s="155" t="s">
        <v>287</v>
      </c>
      <c r="O2" s="155" t="s">
        <v>286</v>
      </c>
      <c r="P2" s="155" t="s">
        <v>350</v>
      </c>
      <c r="Q2" s="155" t="s">
        <v>285</v>
      </c>
      <c r="R2" s="155" t="s">
        <v>288</v>
      </c>
      <c r="S2" s="157" t="s">
        <v>365</v>
      </c>
    </row>
    <row r="3" spans="1:19" x14ac:dyDescent="0.25">
      <c r="A3" s="126">
        <v>43466</v>
      </c>
      <c r="B3" s="170">
        <f>+'Fundamental Prices'!C8</f>
        <v>3.0735483870967752</v>
      </c>
      <c r="C3" s="326">
        <f>'[2]Fundamental Prices'!AA20</f>
        <v>3.0183870967741946</v>
      </c>
      <c r="D3" s="408">
        <v>3.0279032258064524</v>
      </c>
      <c r="E3" s="109"/>
      <c r="F3" s="326">
        <f>C3-$B3</f>
        <v>-5.5161290322580658E-2</v>
      </c>
      <c r="G3" s="327">
        <f t="shared" ref="G3:G4" si="0">D3-$B3</f>
        <v>-4.5645161290322811E-2</v>
      </c>
      <c r="H3" s="158" t="e">
        <f>#REF!-#REF!</f>
        <v>#REF!</v>
      </c>
      <c r="I3" s="158" t="e">
        <f>#REF!-#REF!</f>
        <v>#REF!</v>
      </c>
      <c r="J3" s="158" t="e">
        <f>#REF!-#REF!</f>
        <v>#REF!</v>
      </c>
      <c r="K3" s="158" t="e">
        <f>#REF!-#REF!</f>
        <v>#REF!</v>
      </c>
      <c r="L3" s="158" t="e">
        <f>#REF!-#REF!</f>
        <v>#REF!</v>
      </c>
      <c r="M3" s="158" t="e">
        <f>#REF!-#REF!</f>
        <v>#REF!</v>
      </c>
      <c r="N3" s="158" t="e">
        <f>#REF!-#REF!</f>
        <v>#REF!</v>
      </c>
      <c r="O3" s="158" t="e">
        <f>#REF!-#REF!</f>
        <v>#REF!</v>
      </c>
      <c r="P3" s="158" t="e">
        <f>#REF!-#REF!</f>
        <v>#REF!</v>
      </c>
      <c r="Q3" s="158" t="e">
        <f>#REF!-#REF!</f>
        <v>#REF!</v>
      </c>
      <c r="R3" s="158" t="e">
        <f>#REF!-#REF!</f>
        <v>#REF!</v>
      </c>
      <c r="S3" s="159" t="e">
        <f>#REF!-#REF!</f>
        <v>#REF!</v>
      </c>
    </row>
    <row r="4" spans="1:19" x14ac:dyDescent="0.25">
      <c r="A4" s="126">
        <v>43497</v>
      </c>
      <c r="B4" s="170">
        <f>+'Fundamental Prices'!C9</f>
        <v>2.6530434322357199</v>
      </c>
      <c r="C4" s="326">
        <f>'[2]Fundamental Prices'!AA21</f>
        <v>2.6183065901304565</v>
      </c>
      <c r="D4" s="409">
        <v>2.6343592217094041</v>
      </c>
      <c r="E4" s="109"/>
      <c r="F4" s="326">
        <f t="shared" ref="F4:F67" si="1">C4-$B4</f>
        <v>-3.4736842105263399E-2</v>
      </c>
      <c r="G4" s="327">
        <f t="shared" si="0"/>
        <v>-1.8684210526315859E-2</v>
      </c>
      <c r="H4" s="158" t="e">
        <f>#REF!-#REF!</f>
        <v>#REF!</v>
      </c>
      <c r="I4" s="158" t="e">
        <f>#REF!-#REF!</f>
        <v>#REF!</v>
      </c>
      <c r="J4" s="158" t="e">
        <f>#REF!-#REF!</f>
        <v>#REF!</v>
      </c>
      <c r="K4" s="158" t="e">
        <f>#REF!-#REF!</f>
        <v>#REF!</v>
      </c>
      <c r="L4" s="158" t="e">
        <f>#REF!-#REF!</f>
        <v>#REF!</v>
      </c>
      <c r="M4" s="158" t="e">
        <f>#REF!-#REF!</f>
        <v>#REF!</v>
      </c>
      <c r="N4" s="158" t="e">
        <f>#REF!-#REF!</f>
        <v>#REF!</v>
      </c>
      <c r="O4" s="158" t="e">
        <f>#REF!-#REF!</f>
        <v>#REF!</v>
      </c>
      <c r="P4" s="158" t="e">
        <f>#REF!-#REF!</f>
        <v>#REF!</v>
      </c>
      <c r="Q4" s="158" t="e">
        <f>#REF!-#REF!</f>
        <v>#REF!</v>
      </c>
      <c r="R4" s="158" t="e">
        <f>#REF!-#REF!</f>
        <v>#REF!</v>
      </c>
      <c r="S4" s="159" t="e">
        <f>#REF!-#REF!</f>
        <v>#REF!</v>
      </c>
    </row>
    <row r="5" spans="1:19" x14ac:dyDescent="0.25">
      <c r="A5" s="126">
        <v>43525</v>
      </c>
      <c r="B5" s="170">
        <f>+'Fundamental Prices'!C10</f>
        <v>2.5980715942382799</v>
      </c>
      <c r="C5" s="326">
        <f>'[2]Fundamental Prices'!AA22</f>
        <v>2.5480715942382801</v>
      </c>
      <c r="D5" s="409">
        <v>2.5955049896240223</v>
      </c>
      <c r="E5" s="109"/>
      <c r="F5" s="326">
        <f t="shared" si="1"/>
        <v>-4.9999999999999822E-2</v>
      </c>
      <c r="G5" s="327">
        <f t="shared" ref="G5:G51" si="2">D5-$B5</f>
        <v>-2.5666046142576171E-3</v>
      </c>
      <c r="H5" s="158" t="e">
        <f>#REF!-#REF!</f>
        <v>#REF!</v>
      </c>
      <c r="I5" s="158" t="e">
        <f>#REF!-#REF!</f>
        <v>#REF!</v>
      </c>
      <c r="J5" s="158" t="e">
        <f>#REF!-#REF!</f>
        <v>#REF!</v>
      </c>
      <c r="K5" s="158" t="e">
        <f>#REF!-#REF!</f>
        <v>#REF!</v>
      </c>
      <c r="L5" s="158" t="e">
        <f>#REF!-#REF!</f>
        <v>#REF!</v>
      </c>
      <c r="M5" s="158" t="e">
        <f>#REF!-#REF!</f>
        <v>#REF!</v>
      </c>
      <c r="N5" s="158" t="e">
        <f>#REF!-#REF!</f>
        <v>#REF!</v>
      </c>
      <c r="O5" s="158" t="e">
        <f>#REF!-#REF!</f>
        <v>#REF!</v>
      </c>
      <c r="P5" s="158" t="e">
        <f>#REF!-#REF!</f>
        <v>#REF!</v>
      </c>
      <c r="Q5" s="158" t="e">
        <f>#REF!-#REF!</f>
        <v>#REF!</v>
      </c>
      <c r="R5" s="158" t="e">
        <f>#REF!-#REF!</f>
        <v>#REF!</v>
      </c>
      <c r="S5" s="159" t="e">
        <f>#REF!-#REF!</f>
        <v>#REF!</v>
      </c>
    </row>
    <row r="6" spans="1:19" x14ac:dyDescent="0.25">
      <c r="A6" s="126">
        <v>43556</v>
      </c>
      <c r="B6" s="170">
        <f>+'Fundamental Prices'!C11</f>
        <v>2.4983776283264199</v>
      </c>
      <c r="C6" s="326">
        <f>'[2]Fundamental Prices'!AA23</f>
        <v>2.46837762832642</v>
      </c>
      <c r="D6" s="409">
        <v>2.4976970338821451</v>
      </c>
      <c r="E6" s="109"/>
      <c r="F6" s="326">
        <f t="shared" si="1"/>
        <v>-2.9999999999999805E-2</v>
      </c>
      <c r="G6" s="327">
        <f t="shared" si="2"/>
        <v>-6.8059444427470694E-4</v>
      </c>
      <c r="H6" s="158" t="e">
        <f>#REF!-#REF!</f>
        <v>#REF!</v>
      </c>
      <c r="I6" s="158" t="e">
        <f>#REF!-#REF!</f>
        <v>#REF!</v>
      </c>
      <c r="J6" s="158" t="e">
        <f>#REF!-#REF!</f>
        <v>#REF!</v>
      </c>
      <c r="K6" s="158" t="e">
        <f>#REF!-#REF!</f>
        <v>#REF!</v>
      </c>
      <c r="L6" s="158" t="e">
        <f>#REF!-#REF!</f>
        <v>#REF!</v>
      </c>
      <c r="M6" s="158" t="e">
        <f>#REF!-#REF!</f>
        <v>#REF!</v>
      </c>
      <c r="N6" s="158" t="e">
        <f>#REF!-#REF!</f>
        <v>#REF!</v>
      </c>
      <c r="O6" s="158" t="e">
        <f>#REF!-#REF!</f>
        <v>#REF!</v>
      </c>
      <c r="P6" s="158" t="e">
        <f>#REF!-#REF!</f>
        <v>#REF!</v>
      </c>
      <c r="Q6" s="158" t="e">
        <f>#REF!-#REF!</f>
        <v>#REF!</v>
      </c>
      <c r="R6" s="158" t="e">
        <f>#REF!-#REF!</f>
        <v>#REF!</v>
      </c>
      <c r="S6" s="159" t="e">
        <f>#REF!-#REF!</f>
        <v>#REF!</v>
      </c>
    </row>
    <row r="7" spans="1:19" x14ac:dyDescent="0.25">
      <c r="A7" s="126">
        <v>43586</v>
      </c>
      <c r="B7" s="170">
        <f>+'Fundamental Prices'!C12</f>
        <v>2.5909255981445294</v>
      </c>
      <c r="C7" s="326">
        <f>'[2]Fundamental Prices'!AA24</f>
        <v>2.5868357781445295</v>
      </c>
      <c r="D7" s="409">
        <v>2.5962923717498763</v>
      </c>
      <c r="E7" s="109"/>
      <c r="F7" s="326">
        <f t="shared" si="1"/>
        <v>-4.0898199999999107E-3</v>
      </c>
      <c r="G7" s="327">
        <f t="shared" si="2"/>
        <v>5.3667736053468751E-3</v>
      </c>
      <c r="H7" s="158" t="e">
        <f>#REF!-#REF!</f>
        <v>#REF!</v>
      </c>
      <c r="I7" s="158" t="e">
        <f>#REF!-#REF!</f>
        <v>#REF!</v>
      </c>
      <c r="J7" s="158" t="e">
        <f>#REF!-#REF!</f>
        <v>#REF!</v>
      </c>
      <c r="K7" s="158" t="e">
        <f>#REF!-#REF!</f>
        <v>#REF!</v>
      </c>
      <c r="L7" s="158" t="e">
        <f>#REF!-#REF!</f>
        <v>#REF!</v>
      </c>
      <c r="M7" s="158" t="e">
        <f>#REF!-#REF!</f>
        <v>#REF!</v>
      </c>
      <c r="N7" s="158" t="e">
        <f>#REF!-#REF!</f>
        <v>#REF!</v>
      </c>
      <c r="O7" s="158" t="e">
        <f>#REF!-#REF!</f>
        <v>#REF!</v>
      </c>
      <c r="P7" s="158" t="e">
        <f>#REF!-#REF!</f>
        <v>#REF!</v>
      </c>
      <c r="Q7" s="158" t="e">
        <f>#REF!-#REF!</f>
        <v>#REF!</v>
      </c>
      <c r="R7" s="158" t="e">
        <f>#REF!-#REF!</f>
        <v>#REF!</v>
      </c>
      <c r="S7" s="159" t="e">
        <f>#REF!-#REF!</f>
        <v>#REF!</v>
      </c>
    </row>
    <row r="8" spans="1:19" x14ac:dyDescent="0.25">
      <c r="A8" s="126">
        <v>43617</v>
      </c>
      <c r="B8" s="170">
        <f>+'Fundamental Prices'!C13</f>
        <v>2.5667097330093398</v>
      </c>
      <c r="C8" s="326">
        <f>'[2]Fundamental Prices'!AA25</f>
        <v>2.5700964630093397</v>
      </c>
      <c r="D8" s="409">
        <v>2.6034210395813004</v>
      </c>
      <c r="E8" s="109"/>
      <c r="F8" s="326">
        <f t="shared" si="1"/>
        <v>3.3867299999998934E-3</v>
      </c>
      <c r="G8" s="327">
        <f t="shared" si="2"/>
        <v>3.6711306571960645E-2</v>
      </c>
      <c r="H8" s="158" t="e">
        <f>#REF!-#REF!</f>
        <v>#REF!</v>
      </c>
      <c r="I8" s="158" t="e">
        <f>#REF!-#REF!</f>
        <v>#REF!</v>
      </c>
      <c r="J8" s="158" t="e">
        <f>#REF!-#REF!</f>
        <v>#REF!</v>
      </c>
      <c r="K8" s="158" t="e">
        <f>#REF!-#REF!</f>
        <v>#REF!</v>
      </c>
      <c r="L8" s="158" t="e">
        <f>#REF!-#REF!</f>
        <v>#REF!</v>
      </c>
      <c r="M8" s="158" t="e">
        <f>#REF!-#REF!</f>
        <v>#REF!</v>
      </c>
      <c r="N8" s="158" t="e">
        <f>#REF!-#REF!</f>
        <v>#REF!</v>
      </c>
      <c r="O8" s="158" t="e">
        <f>#REF!-#REF!</f>
        <v>#REF!</v>
      </c>
      <c r="P8" s="158" t="e">
        <f>#REF!-#REF!</f>
        <v>#REF!</v>
      </c>
      <c r="Q8" s="158" t="e">
        <f>#REF!-#REF!</f>
        <v>#REF!</v>
      </c>
      <c r="R8" s="158" t="e">
        <f>#REF!-#REF!</f>
        <v>#REF!</v>
      </c>
      <c r="S8" s="159" t="e">
        <f>#REF!-#REF!</f>
        <v>#REF!</v>
      </c>
    </row>
    <row r="9" spans="1:19" x14ac:dyDescent="0.25">
      <c r="A9" s="126">
        <v>43647</v>
      </c>
      <c r="B9" s="170">
        <f>+'Fundamental Prices'!C14</f>
        <v>2.6410865545272801</v>
      </c>
      <c r="C9" s="326">
        <f>'[2]Fundamental Prices'!AA26</f>
        <v>2.6520757345272803</v>
      </c>
      <c r="D9" s="409">
        <v>2.6888026571273778</v>
      </c>
      <c r="E9" s="109"/>
      <c r="F9" s="326">
        <f t="shared" si="1"/>
        <v>1.0989180000000154E-2</v>
      </c>
      <c r="G9" s="327">
        <f t="shared" si="2"/>
        <v>4.7716102600097621E-2</v>
      </c>
      <c r="H9" s="158" t="e">
        <f>#REF!-#REF!</f>
        <v>#REF!</v>
      </c>
      <c r="I9" s="158" t="e">
        <f>#REF!-#REF!</f>
        <v>#REF!</v>
      </c>
      <c r="J9" s="158" t="e">
        <f>#REF!-#REF!</f>
        <v>#REF!</v>
      </c>
      <c r="K9" s="158" t="e">
        <f>#REF!-#REF!</f>
        <v>#REF!</v>
      </c>
      <c r="L9" s="158" t="e">
        <f>#REF!-#REF!</f>
        <v>#REF!</v>
      </c>
      <c r="M9" s="158" t="e">
        <f>#REF!-#REF!</f>
        <v>#REF!</v>
      </c>
      <c r="N9" s="158" t="e">
        <f>#REF!-#REF!</f>
        <v>#REF!</v>
      </c>
      <c r="O9" s="158" t="e">
        <f>#REF!-#REF!</f>
        <v>#REF!</v>
      </c>
      <c r="P9" s="158" t="e">
        <f>#REF!-#REF!</f>
        <v>#REF!</v>
      </c>
      <c r="Q9" s="158" t="e">
        <f>#REF!-#REF!</f>
        <v>#REF!</v>
      </c>
      <c r="R9" s="158" t="e">
        <f>#REF!-#REF!</f>
        <v>#REF!</v>
      </c>
      <c r="S9" s="159" t="e">
        <f>#REF!-#REF!</f>
        <v>#REF!</v>
      </c>
    </row>
    <row r="10" spans="1:19" x14ac:dyDescent="0.25">
      <c r="A10" s="126">
        <v>43678</v>
      </c>
      <c r="B10" s="170">
        <f>+'Fundamental Prices'!C15</f>
        <v>2.6642584562301601</v>
      </c>
      <c r="C10" s="326">
        <f>'[2]Fundamental Prices'!AA27</f>
        <v>2.6755750962301601</v>
      </c>
      <c r="D10" s="409">
        <v>2.7202711677551235</v>
      </c>
      <c r="E10" s="109"/>
      <c r="F10" s="326">
        <f t="shared" si="1"/>
        <v>1.1316639999999989E-2</v>
      </c>
      <c r="G10" s="327">
        <f t="shared" si="2"/>
        <v>5.6012711524963343E-2</v>
      </c>
      <c r="H10" s="158" t="e">
        <f>#REF!-#REF!</f>
        <v>#REF!</v>
      </c>
      <c r="I10" s="158" t="e">
        <f>#REF!-#REF!</f>
        <v>#REF!</v>
      </c>
      <c r="J10" s="158" t="e">
        <f>#REF!-#REF!</f>
        <v>#REF!</v>
      </c>
      <c r="K10" s="158" t="e">
        <f>#REF!-#REF!</f>
        <v>#REF!</v>
      </c>
      <c r="L10" s="158" t="e">
        <f>#REF!-#REF!</f>
        <v>#REF!</v>
      </c>
      <c r="M10" s="158" t="e">
        <f>#REF!-#REF!</f>
        <v>#REF!</v>
      </c>
      <c r="N10" s="158" t="e">
        <f>#REF!-#REF!</f>
        <v>#REF!</v>
      </c>
      <c r="O10" s="158" t="e">
        <f>#REF!-#REF!</f>
        <v>#REF!</v>
      </c>
      <c r="P10" s="158" t="e">
        <f>#REF!-#REF!</f>
        <v>#REF!</v>
      </c>
      <c r="Q10" s="158" t="e">
        <f>#REF!-#REF!</f>
        <v>#REF!</v>
      </c>
      <c r="R10" s="158" t="e">
        <f>#REF!-#REF!</f>
        <v>#REF!</v>
      </c>
      <c r="S10" s="159" t="e">
        <f>#REF!-#REF!</f>
        <v>#REF!</v>
      </c>
    </row>
    <row r="11" spans="1:19" x14ac:dyDescent="0.25">
      <c r="A11" s="126">
        <v>43709</v>
      </c>
      <c r="B11" s="170">
        <f>+'Fundamental Prices'!C16</f>
        <v>2.1100699999999999</v>
      </c>
      <c r="C11" s="326">
        <v>2.1120650799999998</v>
      </c>
      <c r="D11" s="409">
        <v>2.1261517718505858</v>
      </c>
      <c r="E11" s="109"/>
      <c r="F11" s="326">
        <f t="shared" si="1"/>
        <v>1.9950799999999269E-3</v>
      </c>
      <c r="G11" s="327">
        <f>+D11-B11</f>
        <v>1.6081771850585902E-2</v>
      </c>
      <c r="H11" s="158" t="e">
        <f>#REF!-#REF!</f>
        <v>#REF!</v>
      </c>
      <c r="I11" s="158" t="e">
        <f>#REF!-#REF!</f>
        <v>#REF!</v>
      </c>
      <c r="J11" s="158" t="e">
        <f>#REF!-#REF!</f>
        <v>#REF!</v>
      </c>
      <c r="K11" s="158" t="e">
        <f>#REF!-#REF!</f>
        <v>#REF!</v>
      </c>
      <c r="L11" s="158" t="e">
        <f>#REF!-#REF!</f>
        <v>#REF!</v>
      </c>
      <c r="M11" s="158" t="e">
        <f>#REF!-#REF!</f>
        <v>#REF!</v>
      </c>
      <c r="N11" s="158" t="e">
        <f>#REF!-#REF!</f>
        <v>#REF!</v>
      </c>
      <c r="O11" s="158" t="e">
        <f>#REF!-#REF!</f>
        <v>#REF!</v>
      </c>
      <c r="P11" s="158" t="e">
        <f>#REF!-#REF!</f>
        <v>#REF!</v>
      </c>
      <c r="Q11" s="158" t="e">
        <f>#REF!-#REF!</f>
        <v>#REF!</v>
      </c>
      <c r="R11" s="158" t="e">
        <f>#REF!-#REF!</f>
        <v>#REF!</v>
      </c>
      <c r="S11" s="159" t="e">
        <f>#REF!-#REF!</f>
        <v>#REF!</v>
      </c>
    </row>
    <row r="12" spans="1:19" x14ac:dyDescent="0.25">
      <c r="A12" s="126">
        <v>43739</v>
      </c>
      <c r="B12" s="170">
        <f>+'Fundamental Prices'!C17</f>
        <v>2.0350619999999999</v>
      </c>
      <c r="C12" s="326">
        <v>2.0050620000000001</v>
      </c>
      <c r="D12" s="409">
        <v>2.0446645180816652</v>
      </c>
      <c r="E12" s="109"/>
      <c r="F12" s="326">
        <f t="shared" si="1"/>
        <v>-2.9999999999999805E-2</v>
      </c>
      <c r="G12" s="327">
        <f>+D12-B12</f>
        <v>9.6025180816652345E-3</v>
      </c>
      <c r="H12" s="158" t="e">
        <f>#REF!-#REF!</f>
        <v>#REF!</v>
      </c>
      <c r="I12" s="158" t="e">
        <f>#REF!-#REF!</f>
        <v>#REF!</v>
      </c>
      <c r="J12" s="158" t="e">
        <f>#REF!-#REF!</f>
        <v>#REF!</v>
      </c>
      <c r="K12" s="158" t="e">
        <f>#REF!-#REF!</f>
        <v>#REF!</v>
      </c>
      <c r="L12" s="158" t="e">
        <f>#REF!-#REF!</f>
        <v>#REF!</v>
      </c>
      <c r="M12" s="158" t="e">
        <f>#REF!-#REF!</f>
        <v>#REF!</v>
      </c>
      <c r="N12" s="158" t="e">
        <f>#REF!-#REF!</f>
        <v>#REF!</v>
      </c>
      <c r="O12" s="158" t="e">
        <f>#REF!-#REF!</f>
        <v>#REF!</v>
      </c>
      <c r="P12" s="158" t="e">
        <f>#REF!-#REF!</f>
        <v>#REF!</v>
      </c>
      <c r="Q12" s="158" t="e">
        <f>#REF!-#REF!</f>
        <v>#REF!</v>
      </c>
      <c r="R12" s="158" t="e">
        <f>#REF!-#REF!</f>
        <v>#REF!</v>
      </c>
      <c r="S12" s="159" t="e">
        <f>#REF!-#REF!</f>
        <v>#REF!</v>
      </c>
    </row>
    <row r="13" spans="1:19" x14ac:dyDescent="0.25">
      <c r="A13" s="126">
        <v>43770</v>
      </c>
      <c r="B13" s="170">
        <f>+'Fundamental Prices'!C18</f>
        <v>2.0877239999999997</v>
      </c>
      <c r="C13" s="326">
        <v>2.0668680899999998</v>
      </c>
      <c r="D13" s="409">
        <v>2.1001431951751708</v>
      </c>
      <c r="E13" s="109"/>
      <c r="F13" s="326">
        <f t="shared" si="1"/>
        <v>-2.0855909999999866E-2</v>
      </c>
      <c r="G13" s="327">
        <f>+D13-B13</f>
        <v>1.2419195175171094E-2</v>
      </c>
      <c r="H13" s="161" t="e">
        <f>#REF!-#REF!</f>
        <v>#REF!</v>
      </c>
      <c r="I13" s="161" t="e">
        <f>#REF!-#REF!</f>
        <v>#REF!</v>
      </c>
      <c r="J13" s="161" t="e">
        <f>#REF!-#REF!</f>
        <v>#REF!</v>
      </c>
      <c r="K13" s="161" t="e">
        <f>#REF!-#REF!</f>
        <v>#REF!</v>
      </c>
      <c r="L13" s="161" t="e">
        <f>#REF!-#REF!</f>
        <v>#REF!</v>
      </c>
      <c r="M13" s="161" t="e">
        <f>#REF!-#REF!</f>
        <v>#REF!</v>
      </c>
      <c r="N13" s="161" t="e">
        <f>#REF!-#REF!</f>
        <v>#REF!</v>
      </c>
      <c r="O13" s="161" t="e">
        <f>#REF!-#REF!</f>
        <v>#REF!</v>
      </c>
      <c r="P13" s="161" t="e">
        <f>#REF!-#REF!</f>
        <v>#REF!</v>
      </c>
      <c r="Q13" s="161" t="e">
        <f>#REF!-#REF!</f>
        <v>#REF!</v>
      </c>
      <c r="R13" s="161" t="e">
        <f>#REF!-#REF!</f>
        <v>#REF!</v>
      </c>
      <c r="S13" s="162" t="e">
        <f>#REF!-#REF!</f>
        <v>#REF!</v>
      </c>
    </row>
    <row r="14" spans="1:19" x14ac:dyDescent="0.25">
      <c r="A14" s="160">
        <v>43800</v>
      </c>
      <c r="B14" s="297">
        <f>+'Fundamental Prices'!C19</f>
        <v>2.154312</v>
      </c>
      <c r="C14" s="328">
        <v>2.147773838</v>
      </c>
      <c r="D14" s="410">
        <v>2.176999177658081</v>
      </c>
      <c r="E14" s="109"/>
      <c r="F14" s="328">
        <f t="shared" si="1"/>
        <v>-6.538162000000014E-3</v>
      </c>
      <c r="G14" s="329">
        <f t="shared" si="2"/>
        <v>2.2687177658081037E-2</v>
      </c>
      <c r="H14" s="158" t="e">
        <f>#REF!-#REF!</f>
        <v>#REF!</v>
      </c>
      <c r="I14" s="158" t="e">
        <f>#REF!-#REF!</f>
        <v>#REF!</v>
      </c>
      <c r="J14" s="158" t="e">
        <f>#REF!-#REF!</f>
        <v>#REF!</v>
      </c>
      <c r="K14" s="158" t="e">
        <f>#REF!-#REF!</f>
        <v>#REF!</v>
      </c>
      <c r="L14" s="158" t="e">
        <f>#REF!-#REF!</f>
        <v>#REF!</v>
      </c>
      <c r="M14" s="158" t="e">
        <f>#REF!-#REF!</f>
        <v>#REF!</v>
      </c>
      <c r="N14" s="158" t="e">
        <f>#REF!-#REF!</f>
        <v>#REF!</v>
      </c>
      <c r="O14" s="158" t="e">
        <f>#REF!-#REF!</f>
        <v>#REF!</v>
      </c>
      <c r="P14" s="158" t="e">
        <f>#REF!-#REF!</f>
        <v>#REF!</v>
      </c>
      <c r="Q14" s="158" t="e">
        <f>#REF!-#REF!</f>
        <v>#REF!</v>
      </c>
      <c r="R14" s="158" t="e">
        <f>#REF!-#REF!</f>
        <v>#REF!</v>
      </c>
      <c r="S14" s="159" t="e">
        <f>#REF!-#REF!</f>
        <v>#REF!</v>
      </c>
    </row>
    <row r="15" spans="1:19" x14ac:dyDescent="0.25">
      <c r="A15" s="126">
        <v>43831</v>
      </c>
      <c r="B15" s="170">
        <f>+'Fundamental Prices'!C20</f>
        <v>2.0567848841642915</v>
      </c>
      <c r="C15" s="330">
        <v>2.0481135813688813</v>
      </c>
      <c r="D15" s="409">
        <v>2.0914680926298677</v>
      </c>
      <c r="E15" s="109"/>
      <c r="F15" s="326">
        <f t="shared" si="1"/>
        <v>-8.671302795410174E-3</v>
      </c>
      <c r="G15" s="327">
        <f t="shared" si="2"/>
        <v>3.4683208465576154E-2</v>
      </c>
      <c r="H15" s="158" t="e">
        <f>#REF!-#REF!</f>
        <v>#REF!</v>
      </c>
      <c r="I15" s="158" t="e">
        <f>#REF!-#REF!</f>
        <v>#REF!</v>
      </c>
      <c r="J15" s="158" t="e">
        <f>#REF!-#REF!</f>
        <v>#REF!</v>
      </c>
      <c r="K15" s="158" t="e">
        <f>#REF!-#REF!</f>
        <v>#REF!</v>
      </c>
      <c r="L15" s="158" t="e">
        <f>#REF!-#REF!</f>
        <v>#REF!</v>
      </c>
      <c r="M15" s="158" t="e">
        <f>#REF!-#REF!</f>
        <v>#REF!</v>
      </c>
      <c r="N15" s="158" t="e">
        <f>#REF!-#REF!</f>
        <v>#REF!</v>
      </c>
      <c r="O15" s="158" t="e">
        <f>#REF!-#REF!</f>
        <v>#REF!</v>
      </c>
      <c r="P15" s="158" t="e">
        <f>#REF!-#REF!</f>
        <v>#REF!</v>
      </c>
      <c r="Q15" s="158" t="e">
        <f>#REF!-#REF!</f>
        <v>#REF!</v>
      </c>
      <c r="R15" s="158" t="e">
        <f>#REF!-#REF!</f>
        <v>#REF!</v>
      </c>
      <c r="S15" s="159" t="e">
        <f>#REF!-#REF!</f>
        <v>#REF!</v>
      </c>
    </row>
    <row r="16" spans="1:19" x14ac:dyDescent="0.25">
      <c r="A16" s="126">
        <v>43862</v>
      </c>
      <c r="B16" s="170">
        <f>+'Fundamental Prices'!C21</f>
        <v>2.0616853226057379</v>
      </c>
      <c r="C16" s="326">
        <v>2.0373840034834236</v>
      </c>
      <c r="D16" s="409">
        <v>2.0855762756697027</v>
      </c>
      <c r="E16" s="109"/>
      <c r="F16" s="326">
        <f t="shared" si="1"/>
        <v>-2.4301319122314258E-2</v>
      </c>
      <c r="G16" s="327">
        <f t="shared" si="2"/>
        <v>2.3890953063964826E-2</v>
      </c>
      <c r="H16" s="158" t="e">
        <f>#REF!-#REF!</f>
        <v>#REF!</v>
      </c>
      <c r="I16" s="158" t="e">
        <f>#REF!-#REF!</f>
        <v>#REF!</v>
      </c>
      <c r="J16" s="158" t="e">
        <f>#REF!-#REF!</f>
        <v>#REF!</v>
      </c>
      <c r="K16" s="158" t="e">
        <f>#REF!-#REF!</f>
        <v>#REF!</v>
      </c>
      <c r="L16" s="158" t="e">
        <f>#REF!-#REF!</f>
        <v>#REF!</v>
      </c>
      <c r="M16" s="158" t="e">
        <f>#REF!-#REF!</f>
        <v>#REF!</v>
      </c>
      <c r="N16" s="158" t="e">
        <f>#REF!-#REF!</f>
        <v>#REF!</v>
      </c>
      <c r="O16" s="158" t="e">
        <f>#REF!-#REF!</f>
        <v>#REF!</v>
      </c>
      <c r="P16" s="158" t="e">
        <f>#REF!-#REF!</f>
        <v>#REF!</v>
      </c>
      <c r="Q16" s="158" t="e">
        <f>#REF!-#REF!</f>
        <v>#REF!</v>
      </c>
      <c r="R16" s="158" t="e">
        <f>#REF!-#REF!</f>
        <v>#REF!</v>
      </c>
      <c r="S16" s="159" t="e">
        <f>#REF!-#REF!</f>
        <v>#REF!</v>
      </c>
    </row>
    <row r="17" spans="1:19" x14ac:dyDescent="0.25">
      <c r="A17" s="126">
        <v>43891</v>
      </c>
      <c r="B17" s="170">
        <f>+'Fundamental Prices'!C22</f>
        <v>1.9746711495746831</v>
      </c>
      <c r="C17" s="326">
        <v>1.9533114484180669</v>
      </c>
      <c r="D17" s="409">
        <v>1.9550599625934819</v>
      </c>
      <c r="E17" s="109"/>
      <c r="F17" s="326">
        <f t="shared" si="1"/>
        <v>-2.1359701156616229E-2</v>
      </c>
      <c r="G17" s="327">
        <f t="shared" si="2"/>
        <v>-1.9611186981201234E-2</v>
      </c>
      <c r="H17" s="158" t="e">
        <f>#REF!-#REF!</f>
        <v>#REF!</v>
      </c>
      <c r="I17" s="158" t="e">
        <f>#REF!-#REF!</f>
        <v>#REF!</v>
      </c>
      <c r="J17" s="158" t="e">
        <f>#REF!-#REF!</f>
        <v>#REF!</v>
      </c>
      <c r="K17" s="158" t="e">
        <f>#REF!-#REF!</f>
        <v>#REF!</v>
      </c>
      <c r="L17" s="158" t="e">
        <f>#REF!-#REF!</f>
        <v>#REF!</v>
      </c>
      <c r="M17" s="158" t="e">
        <f>#REF!-#REF!</f>
        <v>#REF!</v>
      </c>
      <c r="N17" s="158" t="e">
        <f>#REF!-#REF!</f>
        <v>#REF!</v>
      </c>
      <c r="O17" s="158" t="e">
        <f>#REF!-#REF!</f>
        <v>#REF!</v>
      </c>
      <c r="P17" s="158" t="e">
        <f>#REF!-#REF!</f>
        <v>#REF!</v>
      </c>
      <c r="Q17" s="158" t="e">
        <f>#REF!-#REF!</f>
        <v>#REF!</v>
      </c>
      <c r="R17" s="158" t="e">
        <f>#REF!-#REF!</f>
        <v>#REF!</v>
      </c>
      <c r="S17" s="159" t="e">
        <f>#REF!-#REF!</f>
        <v>#REF!</v>
      </c>
    </row>
    <row r="18" spans="1:19" x14ac:dyDescent="0.25">
      <c r="A18" s="126">
        <v>43922</v>
      </c>
      <c r="B18" s="170">
        <f>+'Fundamental Prices'!C23</f>
        <v>1.809794711195913</v>
      </c>
      <c r="C18" s="326">
        <v>1.7591796007985741</v>
      </c>
      <c r="D18" s="409">
        <v>1.7909366980428367</v>
      </c>
      <c r="E18" s="109"/>
      <c r="F18" s="326">
        <f t="shared" si="1"/>
        <v>-5.0615110397338903E-2</v>
      </c>
      <c r="G18" s="327">
        <f t="shared" si="2"/>
        <v>-1.8858013153076225E-2</v>
      </c>
      <c r="H18" s="158" t="e">
        <f>#REF!-#REF!</f>
        <v>#REF!</v>
      </c>
      <c r="I18" s="158" t="e">
        <f>#REF!-#REF!</f>
        <v>#REF!</v>
      </c>
      <c r="J18" s="158" t="e">
        <f>#REF!-#REF!</f>
        <v>#REF!</v>
      </c>
      <c r="K18" s="158" t="e">
        <f>#REF!-#REF!</f>
        <v>#REF!</v>
      </c>
      <c r="L18" s="158" t="e">
        <f>#REF!-#REF!</f>
        <v>#REF!</v>
      </c>
      <c r="M18" s="158" t="e">
        <f>#REF!-#REF!</f>
        <v>#REF!</v>
      </c>
      <c r="N18" s="158" t="e">
        <f>#REF!-#REF!</f>
        <v>#REF!</v>
      </c>
      <c r="O18" s="158" t="e">
        <f>#REF!-#REF!</f>
        <v>#REF!</v>
      </c>
      <c r="P18" s="158" t="e">
        <f>#REF!-#REF!</f>
        <v>#REF!</v>
      </c>
      <c r="Q18" s="158" t="e">
        <f>#REF!-#REF!</f>
        <v>#REF!</v>
      </c>
      <c r="R18" s="158" t="e">
        <f>#REF!-#REF!</f>
        <v>#REF!</v>
      </c>
      <c r="S18" s="159" t="e">
        <f>#REF!-#REF!</f>
        <v>#REF!</v>
      </c>
    </row>
    <row r="19" spans="1:19" x14ac:dyDescent="0.25">
      <c r="A19" s="126">
        <v>43952</v>
      </c>
      <c r="B19" s="170">
        <f>+'Fundamental Prices'!C24</f>
        <v>1.6137944671422328</v>
      </c>
      <c r="C19" s="326">
        <v>1.5639797279149379</v>
      </c>
      <c r="D19" s="409">
        <v>1.6191905566960658</v>
      </c>
      <c r="E19" s="109"/>
      <c r="F19" s="326">
        <f t="shared" si="1"/>
        <v>-4.9814739227294957E-2</v>
      </c>
      <c r="G19" s="327">
        <f t="shared" si="2"/>
        <v>5.3960895538329723E-3</v>
      </c>
      <c r="H19" s="158" t="e">
        <f>#REF!-#REF!</f>
        <v>#REF!</v>
      </c>
      <c r="I19" s="158" t="e">
        <f>#REF!-#REF!</f>
        <v>#REF!</v>
      </c>
      <c r="J19" s="158" t="e">
        <f>#REF!-#REF!</f>
        <v>#REF!</v>
      </c>
      <c r="K19" s="158" t="e">
        <f>#REF!-#REF!</f>
        <v>#REF!</v>
      </c>
      <c r="L19" s="158" t="e">
        <f>#REF!-#REF!</f>
        <v>#REF!</v>
      </c>
      <c r="M19" s="158" t="e">
        <f>#REF!-#REF!</f>
        <v>#REF!</v>
      </c>
      <c r="N19" s="158" t="e">
        <f>#REF!-#REF!</f>
        <v>#REF!</v>
      </c>
      <c r="O19" s="158" t="e">
        <f>#REF!-#REF!</f>
        <v>#REF!</v>
      </c>
      <c r="P19" s="158" t="e">
        <f>#REF!-#REF!</f>
        <v>#REF!</v>
      </c>
      <c r="Q19" s="158" t="e">
        <f>#REF!-#REF!</f>
        <v>#REF!</v>
      </c>
      <c r="R19" s="158" t="e">
        <f>#REF!-#REF!</f>
        <v>#REF!</v>
      </c>
      <c r="S19" s="159" t="e">
        <f>#REF!-#REF!</f>
        <v>#REF!</v>
      </c>
    </row>
    <row r="20" spans="1:19" x14ac:dyDescent="0.25">
      <c r="A20" s="126">
        <v>43983</v>
      </c>
      <c r="B20" s="170">
        <f>+'Fundamental Prices'!C25</f>
        <v>1.5702398761664216</v>
      </c>
      <c r="C20" s="326">
        <v>1.5305405219946686</v>
      </c>
      <c r="D20" s="409">
        <v>1.5967081149969879</v>
      </c>
      <c r="E20" s="109"/>
      <c r="F20" s="326">
        <f t="shared" si="1"/>
        <v>-3.9699354171752965E-2</v>
      </c>
      <c r="G20" s="327">
        <f t="shared" si="2"/>
        <v>2.6468238830566371E-2</v>
      </c>
      <c r="H20" s="158" t="e">
        <f>#REF!-#REF!</f>
        <v>#REF!</v>
      </c>
      <c r="I20" s="158" t="e">
        <f>#REF!-#REF!</f>
        <v>#REF!</v>
      </c>
      <c r="J20" s="158" t="e">
        <f>#REF!-#REF!</f>
        <v>#REF!</v>
      </c>
      <c r="K20" s="158" t="e">
        <f>#REF!-#REF!</f>
        <v>#REF!</v>
      </c>
      <c r="L20" s="158" t="e">
        <f>#REF!-#REF!</f>
        <v>#REF!</v>
      </c>
      <c r="M20" s="158" t="e">
        <f>#REF!-#REF!</f>
        <v>#REF!</v>
      </c>
      <c r="N20" s="158" t="e">
        <f>#REF!-#REF!</f>
        <v>#REF!</v>
      </c>
      <c r="O20" s="158" t="e">
        <f>#REF!-#REF!</f>
        <v>#REF!</v>
      </c>
      <c r="P20" s="158" t="e">
        <f>#REF!-#REF!</f>
        <v>#REF!</v>
      </c>
      <c r="Q20" s="158" t="e">
        <f>#REF!-#REF!</f>
        <v>#REF!</v>
      </c>
      <c r="R20" s="158" t="e">
        <f>#REF!-#REF!</f>
        <v>#REF!</v>
      </c>
      <c r="S20" s="159" t="e">
        <f>#REF!-#REF!</f>
        <v>#REF!</v>
      </c>
    </row>
    <row r="21" spans="1:19" x14ac:dyDescent="0.25">
      <c r="A21" s="126">
        <v>44013</v>
      </c>
      <c r="B21" s="170">
        <f>+'Fundamental Prices'!C26</f>
        <v>1.7230553555630708</v>
      </c>
      <c r="C21" s="326">
        <v>1.6962315678738618</v>
      </c>
      <c r="D21" s="409">
        <v>1.7714309430264497</v>
      </c>
      <c r="E21" s="109"/>
      <c r="F21" s="326">
        <f t="shared" si="1"/>
        <v>-2.6823787689209011E-2</v>
      </c>
      <c r="G21" s="327">
        <f t="shared" si="2"/>
        <v>4.8375587463378888E-2</v>
      </c>
      <c r="H21" s="158" t="e">
        <f>#REF!-#REF!</f>
        <v>#REF!</v>
      </c>
      <c r="I21" s="158" t="e">
        <f>#REF!-#REF!</f>
        <v>#REF!</v>
      </c>
      <c r="J21" s="158" t="e">
        <f>#REF!-#REF!</f>
        <v>#REF!</v>
      </c>
      <c r="K21" s="158" t="e">
        <f>#REF!-#REF!</f>
        <v>#REF!</v>
      </c>
      <c r="L21" s="158" t="e">
        <f>#REF!-#REF!</f>
        <v>#REF!</v>
      </c>
      <c r="M21" s="158" t="e">
        <f>#REF!-#REF!</f>
        <v>#REF!</v>
      </c>
      <c r="N21" s="158" t="e">
        <f>#REF!-#REF!</f>
        <v>#REF!</v>
      </c>
      <c r="O21" s="158" t="e">
        <f>#REF!-#REF!</f>
        <v>#REF!</v>
      </c>
      <c r="P21" s="158" t="e">
        <f>#REF!-#REF!</f>
        <v>#REF!</v>
      </c>
      <c r="Q21" s="158" t="e">
        <f>#REF!-#REF!</f>
        <v>#REF!</v>
      </c>
      <c r="R21" s="158" t="e">
        <f>#REF!-#REF!</f>
        <v>#REF!</v>
      </c>
      <c r="S21" s="159" t="e">
        <f>#REF!-#REF!</f>
        <v>#REF!</v>
      </c>
    </row>
    <row r="22" spans="1:19" x14ac:dyDescent="0.25">
      <c r="A22" s="126">
        <v>44044</v>
      </c>
      <c r="B22" s="170">
        <f>+'Fundamental Prices'!C27</f>
        <v>1.9133477596149788</v>
      </c>
      <c r="C22" s="326">
        <v>1.9072513774738655</v>
      </c>
      <c r="D22" s="409">
        <v>1.9680538276539192</v>
      </c>
      <c r="E22" s="109"/>
      <c r="F22" s="326">
        <f t="shared" si="1"/>
        <v>-6.096382141113299E-3</v>
      </c>
      <c r="G22" s="327">
        <f t="shared" si="2"/>
        <v>5.4706068038940403E-2</v>
      </c>
      <c r="H22" s="158" t="e">
        <f>#REF!-#REF!</f>
        <v>#REF!</v>
      </c>
      <c r="I22" s="158" t="e">
        <f>#REF!-#REF!</f>
        <v>#REF!</v>
      </c>
      <c r="J22" s="158" t="e">
        <f>#REF!-#REF!</f>
        <v>#REF!</v>
      </c>
      <c r="K22" s="158" t="e">
        <f>#REF!-#REF!</f>
        <v>#REF!</v>
      </c>
      <c r="L22" s="158" t="e">
        <f>#REF!-#REF!</f>
        <v>#REF!</v>
      </c>
      <c r="M22" s="158" t="e">
        <f>#REF!-#REF!</f>
        <v>#REF!</v>
      </c>
      <c r="N22" s="158" t="e">
        <f>#REF!-#REF!</f>
        <v>#REF!</v>
      </c>
      <c r="O22" s="158" t="e">
        <f>#REF!-#REF!</f>
        <v>#REF!</v>
      </c>
      <c r="P22" s="158" t="e">
        <f>#REF!-#REF!</f>
        <v>#REF!</v>
      </c>
      <c r="Q22" s="158" t="e">
        <f>#REF!-#REF!</f>
        <v>#REF!</v>
      </c>
      <c r="R22" s="158" t="e">
        <f>#REF!-#REF!</f>
        <v>#REF!</v>
      </c>
      <c r="S22" s="159" t="e">
        <f>#REF!-#REF!</f>
        <v>#REF!</v>
      </c>
    </row>
    <row r="23" spans="1:19" x14ac:dyDescent="0.25">
      <c r="A23" s="126">
        <v>44075</v>
      </c>
      <c r="B23" s="170">
        <f>+'Fundamental Prices'!C28</f>
        <v>2.0636361293144887</v>
      </c>
      <c r="C23" s="326">
        <v>2.0191002158470814</v>
      </c>
      <c r="D23" s="409">
        <v>2.0751657656975455</v>
      </c>
      <c r="E23" s="109"/>
      <c r="F23" s="326">
        <f t="shared" si="1"/>
        <v>-4.4535913467407262E-2</v>
      </c>
      <c r="G23" s="327">
        <f t="shared" si="2"/>
        <v>1.1529636383056818E-2</v>
      </c>
      <c r="H23" s="158" t="e">
        <f>#REF!-#REF!</f>
        <v>#REF!</v>
      </c>
      <c r="I23" s="158" t="e">
        <f>#REF!-#REF!</f>
        <v>#REF!</v>
      </c>
      <c r="J23" s="158" t="e">
        <f>#REF!-#REF!</f>
        <v>#REF!</v>
      </c>
      <c r="K23" s="158" t="e">
        <f>#REF!-#REF!</f>
        <v>#REF!</v>
      </c>
      <c r="L23" s="158" t="e">
        <f>#REF!-#REF!</f>
        <v>#REF!</v>
      </c>
      <c r="M23" s="158" t="e">
        <f>#REF!-#REF!</f>
        <v>#REF!</v>
      </c>
      <c r="N23" s="158" t="e">
        <f>#REF!-#REF!</f>
        <v>#REF!</v>
      </c>
      <c r="O23" s="158" t="e">
        <f>#REF!-#REF!</f>
        <v>#REF!</v>
      </c>
      <c r="P23" s="158" t="e">
        <f>#REF!-#REF!</f>
        <v>#REF!</v>
      </c>
      <c r="Q23" s="158" t="e">
        <f>#REF!-#REF!</f>
        <v>#REF!</v>
      </c>
      <c r="R23" s="158" t="e">
        <f>#REF!-#REF!</f>
        <v>#REF!</v>
      </c>
      <c r="S23" s="159" t="e">
        <f>#REF!-#REF!</f>
        <v>#REF!</v>
      </c>
    </row>
    <row r="24" spans="1:19" x14ac:dyDescent="0.25">
      <c r="A24" s="126">
        <v>44105</v>
      </c>
      <c r="B24" s="170">
        <f>+'Fundamental Prices'!C29</f>
        <v>2.087791424707214</v>
      </c>
      <c r="C24" s="326">
        <v>2.024802390054504</v>
      </c>
      <c r="D24" s="409">
        <v>2.1034724244630736</v>
      </c>
      <c r="E24" s="109"/>
      <c r="F24" s="326">
        <f t="shared" si="1"/>
        <v>-6.2989034652709996E-2</v>
      </c>
      <c r="G24" s="327">
        <f t="shared" si="2"/>
        <v>1.568099975585957E-2</v>
      </c>
      <c r="H24" s="158" t="e">
        <f>#REF!-#REF!</f>
        <v>#REF!</v>
      </c>
      <c r="I24" s="158" t="e">
        <f>#REF!-#REF!</f>
        <v>#REF!</v>
      </c>
      <c r="J24" s="158" t="e">
        <f>#REF!-#REF!</f>
        <v>#REF!</v>
      </c>
      <c r="K24" s="158" t="e">
        <f>#REF!-#REF!</f>
        <v>#REF!</v>
      </c>
      <c r="L24" s="158" t="e">
        <f>#REF!-#REF!</f>
        <v>#REF!</v>
      </c>
      <c r="M24" s="158" t="e">
        <f>#REF!-#REF!</f>
        <v>#REF!</v>
      </c>
      <c r="N24" s="158" t="e">
        <f>#REF!-#REF!</f>
        <v>#REF!</v>
      </c>
      <c r="O24" s="158" t="e">
        <f>#REF!-#REF!</f>
        <v>#REF!</v>
      </c>
      <c r="P24" s="158" t="e">
        <f>#REF!-#REF!</f>
        <v>#REF!</v>
      </c>
      <c r="Q24" s="158" t="e">
        <f>#REF!-#REF!</f>
        <v>#REF!</v>
      </c>
      <c r="R24" s="158" t="e">
        <f>#REF!-#REF!</f>
        <v>#REF!</v>
      </c>
      <c r="S24" s="159" t="e">
        <f>#REF!-#REF!</f>
        <v>#REF!</v>
      </c>
    </row>
    <row r="25" spans="1:19" x14ac:dyDescent="0.25">
      <c r="A25" s="126">
        <v>44136</v>
      </c>
      <c r="B25" s="170">
        <f>+'Fundamental Prices'!C30</f>
        <v>2.0784554222161433</v>
      </c>
      <c r="C25" s="326">
        <v>2.0470485237176081</v>
      </c>
      <c r="D25" s="409">
        <v>2.1031715419823787</v>
      </c>
      <c r="E25" s="109"/>
      <c r="F25" s="326">
        <f t="shared" si="1"/>
        <v>-3.1406898498535174E-2</v>
      </c>
      <c r="G25" s="327">
        <f t="shared" si="2"/>
        <v>2.4716119766235334E-2</v>
      </c>
      <c r="H25" s="161" t="e">
        <f>#REF!-#REF!</f>
        <v>#REF!</v>
      </c>
      <c r="I25" s="161" t="e">
        <f>#REF!-#REF!</f>
        <v>#REF!</v>
      </c>
      <c r="J25" s="161" t="e">
        <f>#REF!-#REF!</f>
        <v>#REF!</v>
      </c>
      <c r="K25" s="161" t="e">
        <f>#REF!-#REF!</f>
        <v>#REF!</v>
      </c>
      <c r="L25" s="161" t="e">
        <f>#REF!-#REF!</f>
        <v>#REF!</v>
      </c>
      <c r="M25" s="161" t="e">
        <f>#REF!-#REF!</f>
        <v>#REF!</v>
      </c>
      <c r="N25" s="161" t="e">
        <f>#REF!-#REF!</f>
        <v>#REF!</v>
      </c>
      <c r="O25" s="161" t="e">
        <f>#REF!-#REF!</f>
        <v>#REF!</v>
      </c>
      <c r="P25" s="161" t="e">
        <f>#REF!-#REF!</f>
        <v>#REF!</v>
      </c>
      <c r="Q25" s="161" t="e">
        <f>#REF!-#REF!</f>
        <v>#REF!</v>
      </c>
      <c r="R25" s="161" t="e">
        <f>#REF!-#REF!</f>
        <v>#REF!</v>
      </c>
      <c r="S25" s="162" t="e">
        <f>#REF!-#REF!</f>
        <v>#REF!</v>
      </c>
    </row>
    <row r="26" spans="1:19" x14ac:dyDescent="0.25">
      <c r="A26" s="160">
        <v>44166</v>
      </c>
      <c r="B26" s="297">
        <f>+'Fundamental Prices'!C31</f>
        <v>2.1399265330563724</v>
      </c>
      <c r="C26" s="328">
        <v>2.116329273534888</v>
      </c>
      <c r="D26" s="410">
        <v>2.1738487094174563</v>
      </c>
      <c r="E26" s="109"/>
      <c r="F26" s="328">
        <f t="shared" si="1"/>
        <v>-2.3597259521484393E-2</v>
      </c>
      <c r="G26" s="329">
        <f t="shared" si="2"/>
        <v>3.3922176361083967E-2</v>
      </c>
      <c r="H26" s="158" t="e">
        <f>#REF!-#REF!</f>
        <v>#REF!</v>
      </c>
      <c r="I26" s="158" t="e">
        <f>#REF!-#REF!</f>
        <v>#REF!</v>
      </c>
      <c r="J26" s="158" t="e">
        <f>#REF!-#REF!</f>
        <v>#REF!</v>
      </c>
      <c r="K26" s="158" t="e">
        <f>#REF!-#REF!</f>
        <v>#REF!</v>
      </c>
      <c r="L26" s="158" t="e">
        <f>#REF!-#REF!</f>
        <v>#REF!</v>
      </c>
      <c r="M26" s="158" t="e">
        <f>#REF!-#REF!</f>
        <v>#REF!</v>
      </c>
      <c r="N26" s="158" t="e">
        <f>#REF!-#REF!</f>
        <v>#REF!</v>
      </c>
      <c r="O26" s="158" t="e">
        <f>#REF!-#REF!</f>
        <v>#REF!</v>
      </c>
      <c r="P26" s="158" t="e">
        <f>#REF!-#REF!</f>
        <v>#REF!</v>
      </c>
      <c r="Q26" s="158" t="e">
        <f>#REF!-#REF!</f>
        <v>#REF!</v>
      </c>
      <c r="R26" s="158" t="e">
        <f>#REF!-#REF!</f>
        <v>#REF!</v>
      </c>
      <c r="S26" s="159" t="e">
        <f>#REF!-#REF!</f>
        <v>#REF!</v>
      </c>
    </row>
    <row r="27" spans="1:19" x14ac:dyDescent="0.25">
      <c r="A27" s="126">
        <v>44197</v>
      </c>
      <c r="B27" s="170">
        <f>+'Fundamental Prices'!C32</f>
        <v>2.2036775749248334</v>
      </c>
      <c r="C27" s="330">
        <v>2.1941772907298871</v>
      </c>
      <c r="D27" s="409">
        <v>2.2421211212199994</v>
      </c>
      <c r="E27" s="109"/>
      <c r="F27" s="326">
        <f t="shared" si="1"/>
        <v>-9.5002841949463068E-3</v>
      </c>
      <c r="G27" s="327">
        <f t="shared" si="2"/>
        <v>3.8443546295165998E-2</v>
      </c>
      <c r="H27" s="158" t="e">
        <f>#REF!-#REF!</f>
        <v>#REF!</v>
      </c>
      <c r="I27" s="158" t="e">
        <f>#REF!-#REF!</f>
        <v>#REF!</v>
      </c>
      <c r="J27" s="158" t="e">
        <f>#REF!-#REF!</f>
        <v>#REF!</v>
      </c>
      <c r="K27" s="158" t="e">
        <f>#REF!-#REF!</f>
        <v>#REF!</v>
      </c>
      <c r="L27" s="158" t="e">
        <f>#REF!-#REF!</f>
        <v>#REF!</v>
      </c>
      <c r="M27" s="158" t="e">
        <f>#REF!-#REF!</f>
        <v>#REF!</v>
      </c>
      <c r="N27" s="158" t="e">
        <f>#REF!-#REF!</f>
        <v>#REF!</v>
      </c>
      <c r="O27" s="158" t="e">
        <f>#REF!-#REF!</f>
        <v>#REF!</v>
      </c>
      <c r="P27" s="158" t="e">
        <f>#REF!-#REF!</f>
        <v>#REF!</v>
      </c>
      <c r="Q27" s="158" t="e">
        <f>#REF!-#REF!</f>
        <v>#REF!</v>
      </c>
      <c r="R27" s="158" t="e">
        <f>#REF!-#REF!</f>
        <v>#REF!</v>
      </c>
      <c r="S27" s="159" t="e">
        <f>#REF!-#REF!</f>
        <v>#REF!</v>
      </c>
    </row>
    <row r="28" spans="1:19" x14ac:dyDescent="0.25">
      <c r="A28" s="126">
        <v>44228</v>
      </c>
      <c r="B28" s="170">
        <f>+'Fundamental Prices'!C33</f>
        <v>2.2436367130268562</v>
      </c>
      <c r="C28" s="326">
        <v>2.2172444629658212</v>
      </c>
      <c r="D28" s="409">
        <v>2.2764584684360969</v>
      </c>
      <c r="E28" s="109"/>
      <c r="F28" s="326">
        <f t="shared" si="1"/>
        <v>-2.6392250061034961E-2</v>
      </c>
      <c r="G28" s="327">
        <f t="shared" si="2"/>
        <v>3.2821755409240705E-2</v>
      </c>
      <c r="H28" s="158" t="e">
        <f>#REF!-$B5</f>
        <v>#REF!</v>
      </c>
      <c r="I28" s="158" t="e">
        <f>#REF!-$B5</f>
        <v>#REF!</v>
      </c>
      <c r="J28" s="158" t="e">
        <f>#REF!-$B5</f>
        <v>#REF!</v>
      </c>
      <c r="K28" s="158" t="e">
        <f>#REF!-$B5</f>
        <v>#REF!</v>
      </c>
      <c r="L28" s="158" t="e">
        <f>#REF!-$B5</f>
        <v>#REF!</v>
      </c>
      <c r="M28" s="158" t="e">
        <f>#REF!-$B5</f>
        <v>#REF!</v>
      </c>
      <c r="N28" s="158" t="e">
        <f>#REF!-$B5</f>
        <v>#REF!</v>
      </c>
      <c r="O28" s="158" t="e">
        <f>#REF!-$B5</f>
        <v>#REF!</v>
      </c>
      <c r="P28" s="158" t="e">
        <f>#REF!-$B5</f>
        <v>#REF!</v>
      </c>
      <c r="Q28" s="158" t="e">
        <f>#REF!-$B5</f>
        <v>#REF!</v>
      </c>
      <c r="R28" s="158" t="e">
        <f>#REF!-$B5</f>
        <v>#REF!</v>
      </c>
      <c r="S28" s="159" t="e">
        <f>#REF!-$B5</f>
        <v>#REF!</v>
      </c>
    </row>
    <row r="29" spans="1:19" x14ac:dyDescent="0.25">
      <c r="A29" s="126">
        <v>44256</v>
      </c>
      <c r="B29" s="170">
        <f>+'Fundamental Prices'!C34</f>
        <v>2.1596743527430831</v>
      </c>
      <c r="C29" s="326">
        <v>2.1425739995021162</v>
      </c>
      <c r="D29" s="409">
        <v>2.1447089901942551</v>
      </c>
      <c r="E29" s="109"/>
      <c r="F29" s="326">
        <f t="shared" si="1"/>
        <v>-1.7100353240966815E-2</v>
      </c>
      <c r="G29" s="327">
        <f t="shared" si="2"/>
        <v>-1.4965362548827965E-2</v>
      </c>
      <c r="H29" s="158" t="e">
        <f>#REF!-$B6</f>
        <v>#REF!</v>
      </c>
      <c r="I29" s="158" t="e">
        <f>#REF!-$B6</f>
        <v>#REF!</v>
      </c>
      <c r="J29" s="158" t="e">
        <f>#REF!-$B6</f>
        <v>#REF!</v>
      </c>
      <c r="K29" s="158" t="e">
        <f>#REF!-$B6</f>
        <v>#REF!</v>
      </c>
      <c r="L29" s="158" t="e">
        <f>#REF!-$B6</f>
        <v>#REF!</v>
      </c>
      <c r="M29" s="158" t="e">
        <f>#REF!-$B6</f>
        <v>#REF!</v>
      </c>
      <c r="N29" s="158" t="e">
        <f>#REF!-$B6</f>
        <v>#REF!</v>
      </c>
      <c r="O29" s="158" t="e">
        <f>#REF!-$B6</f>
        <v>#REF!</v>
      </c>
      <c r="P29" s="158" t="e">
        <f>#REF!-$B6</f>
        <v>#REF!</v>
      </c>
      <c r="Q29" s="158" t="e">
        <f>#REF!-$B6</f>
        <v>#REF!</v>
      </c>
      <c r="R29" s="158" t="e">
        <f>#REF!-$B6</f>
        <v>#REF!</v>
      </c>
      <c r="S29" s="159" t="e">
        <f>#REF!-$B6</f>
        <v>#REF!</v>
      </c>
    </row>
    <row r="30" spans="1:19" x14ac:dyDescent="0.25">
      <c r="A30" s="126">
        <v>44287</v>
      </c>
      <c r="B30" s="170">
        <f>+'Fundamental Prices'!C35</f>
        <v>2.1054387895208042</v>
      </c>
      <c r="C30" s="326">
        <v>2.03313903251702</v>
      </c>
      <c r="D30" s="409">
        <v>2.0848969451528232</v>
      </c>
      <c r="E30" s="109"/>
      <c r="F30" s="326">
        <f t="shared" si="1"/>
        <v>-7.2299757003784215E-2</v>
      </c>
      <c r="G30" s="327">
        <f t="shared" si="2"/>
        <v>-2.054184436798101E-2</v>
      </c>
      <c r="H30" s="158" t="e">
        <f>#REF!-$B7</f>
        <v>#REF!</v>
      </c>
      <c r="I30" s="158" t="e">
        <f>#REF!-$B7</f>
        <v>#REF!</v>
      </c>
      <c r="J30" s="158" t="e">
        <f>#REF!-$B7</f>
        <v>#REF!</v>
      </c>
      <c r="K30" s="158" t="e">
        <f>#REF!-$B7</f>
        <v>#REF!</v>
      </c>
      <c r="L30" s="158" t="e">
        <f>#REF!-$B7</f>
        <v>#REF!</v>
      </c>
      <c r="M30" s="158" t="e">
        <f>#REF!-$B7</f>
        <v>#REF!</v>
      </c>
      <c r="N30" s="158" t="e">
        <f>#REF!-$B7</f>
        <v>#REF!</v>
      </c>
      <c r="O30" s="158" t="e">
        <f>#REF!-$B7</f>
        <v>#REF!</v>
      </c>
      <c r="P30" s="158" t="e">
        <f>#REF!-$B7</f>
        <v>#REF!</v>
      </c>
      <c r="Q30" s="158" t="e">
        <f>#REF!-$B7</f>
        <v>#REF!</v>
      </c>
      <c r="R30" s="158" t="e">
        <f>#REF!-$B7</f>
        <v>#REF!</v>
      </c>
      <c r="S30" s="159" t="e">
        <f>#REF!-$B7</f>
        <v>#REF!</v>
      </c>
    </row>
    <row r="31" spans="1:19" x14ac:dyDescent="0.25">
      <c r="A31" s="126">
        <v>44317</v>
      </c>
      <c r="B31" s="170">
        <f>+'Fundamental Prices'!C36</f>
        <v>2.1491938220822293</v>
      </c>
      <c r="C31" s="326">
        <v>2.0833633148037869</v>
      </c>
      <c r="D31" s="409">
        <v>2.1542812787854153</v>
      </c>
      <c r="E31" s="109"/>
      <c r="F31" s="326">
        <f t="shared" si="1"/>
        <v>-6.5830507278442418E-2</v>
      </c>
      <c r="G31" s="327">
        <f t="shared" si="2"/>
        <v>5.0874567031859996E-3</v>
      </c>
      <c r="H31" s="158" t="e">
        <f>#REF!-$B8</f>
        <v>#REF!</v>
      </c>
      <c r="I31" s="158" t="e">
        <f>#REF!-$B8</f>
        <v>#REF!</v>
      </c>
      <c r="J31" s="158" t="e">
        <f>#REF!-$B8</f>
        <v>#REF!</v>
      </c>
      <c r="K31" s="158" t="e">
        <f>#REF!-$B8</f>
        <v>#REF!</v>
      </c>
      <c r="L31" s="158" t="e">
        <f>#REF!-$B8</f>
        <v>#REF!</v>
      </c>
      <c r="M31" s="158" t="e">
        <f>#REF!-$B8</f>
        <v>#REF!</v>
      </c>
      <c r="N31" s="158" t="e">
        <f>#REF!-$B8</f>
        <v>#REF!</v>
      </c>
      <c r="O31" s="158" t="e">
        <f>#REF!-$B8</f>
        <v>#REF!</v>
      </c>
      <c r="P31" s="158" t="e">
        <f>#REF!-$B8</f>
        <v>#REF!</v>
      </c>
      <c r="Q31" s="158" t="e">
        <f>#REF!-$B8</f>
        <v>#REF!</v>
      </c>
      <c r="R31" s="158" t="e">
        <f>#REF!-$B8</f>
        <v>#REF!</v>
      </c>
      <c r="S31" s="159" t="e">
        <f>#REF!-$B8</f>
        <v>#REF!</v>
      </c>
    </row>
    <row r="32" spans="1:19" x14ac:dyDescent="0.25">
      <c r="A32" s="126">
        <v>44348</v>
      </c>
      <c r="B32" s="170">
        <f>+'Fundamental Prices'!C37</f>
        <v>2.1812596173458356</v>
      </c>
      <c r="C32" s="326">
        <v>2.1331483788662213</v>
      </c>
      <c r="D32" s="409">
        <v>2.2063489623241681</v>
      </c>
      <c r="E32" s="109"/>
      <c r="F32" s="326">
        <f t="shared" si="1"/>
        <v>-4.8111238479614293E-2</v>
      </c>
      <c r="G32" s="327">
        <f t="shared" si="2"/>
        <v>2.5089344978332484E-2</v>
      </c>
      <c r="H32" s="158" t="e">
        <f>#REF!-$B9</f>
        <v>#REF!</v>
      </c>
      <c r="I32" s="158" t="e">
        <f>#REF!-$B9</f>
        <v>#REF!</v>
      </c>
      <c r="J32" s="158" t="e">
        <f>#REF!-$B9</f>
        <v>#REF!</v>
      </c>
      <c r="K32" s="158" t="e">
        <f>#REF!-$B9</f>
        <v>#REF!</v>
      </c>
      <c r="L32" s="158" t="e">
        <f>#REF!-$B9</f>
        <v>#REF!</v>
      </c>
      <c r="M32" s="158" t="e">
        <f>#REF!-$B9</f>
        <v>#REF!</v>
      </c>
      <c r="N32" s="158" t="e">
        <f>#REF!-$B9</f>
        <v>#REF!</v>
      </c>
      <c r="O32" s="158" t="e">
        <f>#REF!-$B9</f>
        <v>#REF!</v>
      </c>
      <c r="P32" s="158" t="e">
        <f>#REF!-$B9</f>
        <v>#REF!</v>
      </c>
      <c r="Q32" s="158" t="e">
        <f>#REF!-$B9</f>
        <v>#REF!</v>
      </c>
      <c r="R32" s="158" t="e">
        <f>#REF!-$B9</f>
        <v>#REF!</v>
      </c>
      <c r="S32" s="159" t="e">
        <f>#REF!-$B9</f>
        <v>#REF!</v>
      </c>
    </row>
    <row r="33" spans="1:19" x14ac:dyDescent="0.25">
      <c r="A33" s="126">
        <v>44378</v>
      </c>
      <c r="B33" s="170">
        <f>+'Fundamental Prices'!C38</f>
        <v>2.2058022044311256</v>
      </c>
      <c r="C33" s="326">
        <v>2.166710827172825</v>
      </c>
      <c r="D33" s="409">
        <v>2.2526349852691383</v>
      </c>
      <c r="E33" s="109"/>
      <c r="F33" s="326">
        <f t="shared" si="1"/>
        <v>-3.9091377258300586E-2</v>
      </c>
      <c r="G33" s="327">
        <f t="shared" si="2"/>
        <v>4.6832780838012678E-2</v>
      </c>
      <c r="H33" s="158" t="e">
        <f>#REF!-$B10</f>
        <v>#REF!</v>
      </c>
      <c r="I33" s="158" t="e">
        <f>#REF!-$B10</f>
        <v>#REF!</v>
      </c>
      <c r="J33" s="158" t="e">
        <f>#REF!-$B10</f>
        <v>#REF!</v>
      </c>
      <c r="K33" s="158" t="e">
        <f>#REF!-$B10</f>
        <v>#REF!</v>
      </c>
      <c r="L33" s="158" t="e">
        <f>#REF!-$B10</f>
        <v>#REF!</v>
      </c>
      <c r="M33" s="158" t="e">
        <f>#REF!-$B10</f>
        <v>#REF!</v>
      </c>
      <c r="N33" s="158" t="e">
        <f>#REF!-$B10</f>
        <v>#REF!</v>
      </c>
      <c r="O33" s="158" t="e">
        <f>#REF!-$B10</f>
        <v>#REF!</v>
      </c>
      <c r="P33" s="158" t="e">
        <f>#REF!-$B10</f>
        <v>#REF!</v>
      </c>
      <c r="Q33" s="158" t="e">
        <f>#REF!-$B10</f>
        <v>#REF!</v>
      </c>
      <c r="R33" s="158" t="e">
        <f>#REF!-$B10</f>
        <v>#REF!</v>
      </c>
      <c r="S33" s="159" t="e">
        <f>#REF!-$B10</f>
        <v>#REF!</v>
      </c>
    </row>
    <row r="34" spans="1:19" x14ac:dyDescent="0.25">
      <c r="A34" s="126">
        <v>44409</v>
      </c>
      <c r="B34" s="170">
        <f>+'Fundamental Prices'!C39</f>
        <v>2.2380886631008501</v>
      </c>
      <c r="C34" s="326">
        <v>2.2183883552547807</v>
      </c>
      <c r="D34" s="409">
        <v>2.2962036399837848</v>
      </c>
      <c r="E34" s="109"/>
      <c r="F34" s="326">
        <f t="shared" si="1"/>
        <v>-1.9700307846069354E-2</v>
      </c>
      <c r="G34" s="327">
        <f t="shared" si="2"/>
        <v>5.8114976882934766E-2</v>
      </c>
      <c r="H34" s="158" t="e">
        <f>#REF!-$B11</f>
        <v>#REF!</v>
      </c>
      <c r="I34" s="158" t="e">
        <f>#REF!-$B11</f>
        <v>#REF!</v>
      </c>
      <c r="J34" s="158" t="e">
        <f>#REF!-$B11</f>
        <v>#REF!</v>
      </c>
      <c r="K34" s="158" t="e">
        <f>#REF!-$B11</f>
        <v>#REF!</v>
      </c>
      <c r="L34" s="158" t="e">
        <f>#REF!-$B11</f>
        <v>#REF!</v>
      </c>
      <c r="M34" s="158" t="e">
        <f>#REF!-$B11</f>
        <v>#REF!</v>
      </c>
      <c r="N34" s="158" t="e">
        <f>#REF!-$B11</f>
        <v>#REF!</v>
      </c>
      <c r="O34" s="158" t="e">
        <f>#REF!-$B11</f>
        <v>#REF!</v>
      </c>
      <c r="P34" s="158" t="e">
        <f>#REF!-$B11</f>
        <v>#REF!</v>
      </c>
      <c r="Q34" s="158" t="e">
        <f>#REF!-$B11</f>
        <v>#REF!</v>
      </c>
      <c r="R34" s="158" t="e">
        <f>#REF!-$B11</f>
        <v>#REF!</v>
      </c>
      <c r="S34" s="159" t="e">
        <f>#REF!-$B11</f>
        <v>#REF!</v>
      </c>
    </row>
    <row r="35" spans="1:19" x14ac:dyDescent="0.25">
      <c r="A35" s="126">
        <v>44440</v>
      </c>
      <c r="B35" s="170">
        <f>+'Fundamental Prices'!C40</f>
        <v>2.2749320602866701</v>
      </c>
      <c r="C35" s="326">
        <v>2.2207227898093751</v>
      </c>
      <c r="D35" s="409">
        <v>2.285607442900806</v>
      </c>
      <c r="E35" s="109"/>
      <c r="F35" s="326">
        <f t="shared" si="1"/>
        <v>-5.4209270477294957E-2</v>
      </c>
      <c r="G35" s="327">
        <f t="shared" si="2"/>
        <v>1.067538261413592E-2</v>
      </c>
      <c r="H35" s="158" t="e">
        <f>#REF!-$B12</f>
        <v>#REF!</v>
      </c>
      <c r="I35" s="158" t="e">
        <f>#REF!-$B12</f>
        <v>#REF!</v>
      </c>
      <c r="J35" s="158" t="e">
        <f>#REF!-$B12</f>
        <v>#REF!</v>
      </c>
      <c r="K35" s="158" t="e">
        <f>#REF!-$B12</f>
        <v>#REF!</v>
      </c>
      <c r="L35" s="158" t="e">
        <f>#REF!-$B12</f>
        <v>#REF!</v>
      </c>
      <c r="M35" s="158" t="e">
        <f>#REF!-$B12</f>
        <v>#REF!</v>
      </c>
      <c r="N35" s="158" t="e">
        <f>#REF!-$B12</f>
        <v>#REF!</v>
      </c>
      <c r="O35" s="158" t="e">
        <f>#REF!-$B12</f>
        <v>#REF!</v>
      </c>
      <c r="P35" s="158" t="e">
        <f>#REF!-$B12</f>
        <v>#REF!</v>
      </c>
      <c r="Q35" s="158" t="e">
        <f>#REF!-$B12</f>
        <v>#REF!</v>
      </c>
      <c r="R35" s="158" t="e">
        <f>#REF!-$B12</f>
        <v>#REF!</v>
      </c>
      <c r="S35" s="159" t="e">
        <f>#REF!-$B12</f>
        <v>#REF!</v>
      </c>
    </row>
    <row r="36" spans="1:19" x14ac:dyDescent="0.25">
      <c r="A36" s="126">
        <v>44470</v>
      </c>
      <c r="B36" s="170">
        <f>+'Fundamental Prices'!C41</f>
        <v>2.2709621532619551</v>
      </c>
      <c r="C36" s="326">
        <v>2.2094951828182294</v>
      </c>
      <c r="D36" s="409">
        <v>2.289456253832634</v>
      </c>
      <c r="E36" s="109"/>
      <c r="F36" s="326">
        <f t="shared" si="1"/>
        <v>-6.1466970443725621E-2</v>
      </c>
      <c r="G36" s="327">
        <f t="shared" si="2"/>
        <v>1.8494100570678906E-2</v>
      </c>
      <c r="H36" s="158" t="e">
        <f>#REF!-$B13</f>
        <v>#REF!</v>
      </c>
      <c r="I36" s="158" t="e">
        <f>#REF!-$B13</f>
        <v>#REF!</v>
      </c>
      <c r="J36" s="158" t="e">
        <f>#REF!-$B13</f>
        <v>#REF!</v>
      </c>
      <c r="K36" s="158" t="e">
        <f>#REF!-$B13</f>
        <v>#REF!</v>
      </c>
      <c r="L36" s="158" t="e">
        <f>#REF!-$B13</f>
        <v>#REF!</v>
      </c>
      <c r="M36" s="158" t="e">
        <f>#REF!-$B13</f>
        <v>#REF!</v>
      </c>
      <c r="N36" s="158" t="e">
        <f>#REF!-$B13</f>
        <v>#REF!</v>
      </c>
      <c r="O36" s="158" t="e">
        <f>#REF!-$B13</f>
        <v>#REF!</v>
      </c>
      <c r="P36" s="158" t="e">
        <f>#REF!-$B13</f>
        <v>#REF!</v>
      </c>
      <c r="Q36" s="158" t="e">
        <f>#REF!-$B13</f>
        <v>#REF!</v>
      </c>
      <c r="R36" s="158" t="e">
        <f>#REF!-$B13</f>
        <v>#REF!</v>
      </c>
      <c r="S36" s="159" t="e">
        <f>#REF!-$B13</f>
        <v>#REF!</v>
      </c>
    </row>
    <row r="37" spans="1:19" x14ac:dyDescent="0.25">
      <c r="A37" s="126">
        <v>44501</v>
      </c>
      <c r="B37" s="170">
        <f>+'Fundamental Prices'!C42</f>
        <v>2.3321041623856056</v>
      </c>
      <c r="C37" s="326">
        <v>2.2956296769882667</v>
      </c>
      <c r="D37" s="409">
        <v>2.3589047757889259</v>
      </c>
      <c r="E37" s="109"/>
      <c r="F37" s="326">
        <f t="shared" si="1"/>
        <v>-3.6474485397338885E-2</v>
      </c>
      <c r="G37" s="327">
        <f t="shared" si="2"/>
        <v>2.6800613403320295E-2</v>
      </c>
      <c r="H37" s="161" t="e">
        <f>#REF!-$B14</f>
        <v>#REF!</v>
      </c>
      <c r="I37" s="161" t="e">
        <f>#REF!-$B14</f>
        <v>#REF!</v>
      </c>
      <c r="J37" s="161" t="e">
        <f>#REF!-$B14</f>
        <v>#REF!</v>
      </c>
      <c r="K37" s="161" t="e">
        <f>#REF!-$B14</f>
        <v>#REF!</v>
      </c>
      <c r="L37" s="161" t="e">
        <f>#REF!-$B14</f>
        <v>#REF!</v>
      </c>
      <c r="M37" s="161" t="e">
        <f>#REF!-$B14</f>
        <v>#REF!</v>
      </c>
      <c r="N37" s="161" t="e">
        <f>#REF!-$B14</f>
        <v>#REF!</v>
      </c>
      <c r="O37" s="161" t="e">
        <f>#REF!-$B14</f>
        <v>#REF!</v>
      </c>
      <c r="P37" s="161" t="e">
        <f>#REF!-$B14</f>
        <v>#REF!</v>
      </c>
      <c r="Q37" s="161" t="e">
        <f>#REF!-$B14</f>
        <v>#REF!</v>
      </c>
      <c r="R37" s="161" t="e">
        <f>#REF!-$B14</f>
        <v>#REF!</v>
      </c>
      <c r="S37" s="162" t="e">
        <f>#REF!-$B14</f>
        <v>#REF!</v>
      </c>
    </row>
    <row r="38" spans="1:19" x14ac:dyDescent="0.25">
      <c r="A38" s="160">
        <v>44531</v>
      </c>
      <c r="B38" s="297">
        <f>+'Fundamental Prices'!C43</f>
        <v>2.439795647398225</v>
      </c>
      <c r="C38" s="328">
        <v>2.4164987952864085</v>
      </c>
      <c r="D38" s="410">
        <v>2.4774853141462718</v>
      </c>
      <c r="E38" s="109"/>
      <c r="F38" s="328">
        <f t="shared" si="1"/>
        <v>-2.3296852111816424E-2</v>
      </c>
      <c r="G38" s="329">
        <f t="shared" si="2"/>
        <v>3.7689666748046857E-2</v>
      </c>
      <c r="H38" s="158" t="e">
        <f>#REF!-$B15</f>
        <v>#REF!</v>
      </c>
      <c r="I38" s="158" t="e">
        <f>#REF!-$B15</f>
        <v>#REF!</v>
      </c>
      <c r="J38" s="158" t="e">
        <f>#REF!-$B15</f>
        <v>#REF!</v>
      </c>
      <c r="K38" s="158" t="e">
        <f>#REF!-$B15</f>
        <v>#REF!</v>
      </c>
      <c r="L38" s="158" t="e">
        <f>#REF!-$B15</f>
        <v>#REF!</v>
      </c>
      <c r="M38" s="158" t="e">
        <f>#REF!-$B15</f>
        <v>#REF!</v>
      </c>
      <c r="N38" s="158" t="e">
        <f>#REF!-$B15</f>
        <v>#REF!</v>
      </c>
      <c r="O38" s="158" t="e">
        <f>#REF!-$B15</f>
        <v>#REF!</v>
      </c>
      <c r="P38" s="158" t="e">
        <f>#REF!-$B15</f>
        <v>#REF!</v>
      </c>
      <c r="Q38" s="158" t="e">
        <f>#REF!-$B15</f>
        <v>#REF!</v>
      </c>
      <c r="R38" s="158" t="e">
        <f>#REF!-$B15</f>
        <v>#REF!</v>
      </c>
      <c r="S38" s="159" t="e">
        <f>#REF!-$B15</f>
        <v>#REF!</v>
      </c>
    </row>
    <row r="39" spans="1:19" x14ac:dyDescent="0.25">
      <c r="A39" s="126">
        <v>44562</v>
      </c>
      <c r="B39" s="170">
        <f>+'Fundamental Prices'!C44</f>
        <v>2.4563060000000001</v>
      </c>
      <c r="C39" s="330">
        <v>2.439324617630005</v>
      </c>
      <c r="D39" s="409">
        <v>2.4968562128601075</v>
      </c>
      <c r="E39" s="109"/>
      <c r="F39" s="326">
        <f t="shared" si="1"/>
        <v>-1.6981382369995135E-2</v>
      </c>
      <c r="G39" s="327">
        <f t="shared" si="2"/>
        <v>4.0550212860107404E-2</v>
      </c>
      <c r="H39" s="158" t="e">
        <f>#REF!-$B16</f>
        <v>#REF!</v>
      </c>
      <c r="I39" s="158" t="e">
        <f>#REF!-$B16</f>
        <v>#REF!</v>
      </c>
      <c r="J39" s="158" t="e">
        <f>#REF!-$B16</f>
        <v>#REF!</v>
      </c>
      <c r="K39" s="158" t="e">
        <f>#REF!-$B16</f>
        <v>#REF!</v>
      </c>
      <c r="L39" s="158" t="e">
        <f>#REF!-$B16</f>
        <v>#REF!</v>
      </c>
      <c r="M39" s="158" t="e">
        <f>#REF!-$B16</f>
        <v>#REF!</v>
      </c>
      <c r="N39" s="158" t="e">
        <f>#REF!-$B16</f>
        <v>#REF!</v>
      </c>
      <c r="O39" s="158" t="e">
        <f>#REF!-$B16</f>
        <v>#REF!</v>
      </c>
      <c r="P39" s="158" t="e">
        <f>#REF!-$B16</f>
        <v>#REF!</v>
      </c>
      <c r="Q39" s="158" t="e">
        <f>#REF!-$B16</f>
        <v>#REF!</v>
      </c>
      <c r="R39" s="158" t="e">
        <f>#REF!-$B16</f>
        <v>#REF!</v>
      </c>
      <c r="S39" s="159" t="e">
        <f>#REF!-$B16</f>
        <v>#REF!</v>
      </c>
    </row>
    <row r="40" spans="1:19" x14ac:dyDescent="0.25">
      <c r="A40" s="126">
        <v>44593</v>
      </c>
      <c r="B40" s="170">
        <f>+'Fundamental Prices'!C45</f>
        <v>2.4713690000000001</v>
      </c>
      <c r="C40" s="326">
        <v>2.4447235494079593</v>
      </c>
      <c r="D40" s="409">
        <v>2.5068799977722169</v>
      </c>
      <c r="E40" s="109"/>
      <c r="F40" s="326">
        <f t="shared" si="1"/>
        <v>-2.664545059204082E-2</v>
      </c>
      <c r="G40" s="327">
        <f t="shared" si="2"/>
        <v>3.5510997772216779E-2</v>
      </c>
      <c r="H40" s="158" t="e">
        <f>#REF!-$B17</f>
        <v>#REF!</v>
      </c>
      <c r="I40" s="158" t="e">
        <f>#REF!-$B17</f>
        <v>#REF!</v>
      </c>
      <c r="J40" s="158" t="e">
        <f>#REF!-$B17</f>
        <v>#REF!</v>
      </c>
      <c r="K40" s="158" t="e">
        <f>#REF!-$B17</f>
        <v>#REF!</v>
      </c>
      <c r="L40" s="158" t="e">
        <f>#REF!-$B17</f>
        <v>#REF!</v>
      </c>
      <c r="M40" s="158" t="e">
        <f>#REF!-$B17</f>
        <v>#REF!</v>
      </c>
      <c r="N40" s="158" t="e">
        <f>#REF!-$B17</f>
        <v>#REF!</v>
      </c>
      <c r="O40" s="158" t="e">
        <f>#REF!-$B17</f>
        <v>#REF!</v>
      </c>
      <c r="P40" s="158" t="e">
        <f>#REF!-$B17</f>
        <v>#REF!</v>
      </c>
      <c r="Q40" s="158" t="e">
        <f>#REF!-$B17</f>
        <v>#REF!</v>
      </c>
      <c r="R40" s="158" t="e">
        <f>#REF!-$B17</f>
        <v>#REF!</v>
      </c>
      <c r="S40" s="159" t="e">
        <f>#REF!-$B17</f>
        <v>#REF!</v>
      </c>
    </row>
    <row r="41" spans="1:19" x14ac:dyDescent="0.25">
      <c r="A41" s="126">
        <v>44621</v>
      </c>
      <c r="B41" s="170">
        <f>+'Fundamental Prices'!C46</f>
        <v>2.4767589999999999</v>
      </c>
      <c r="C41" s="326">
        <v>2.4474978687133788</v>
      </c>
      <c r="D41" s="409">
        <v>2.463368869003296</v>
      </c>
      <c r="E41" s="109"/>
      <c r="F41" s="326">
        <f t="shared" si="1"/>
        <v>-2.9261131286621112E-2</v>
      </c>
      <c r="G41" s="327">
        <f t="shared" si="2"/>
        <v>-1.3390130996703942E-2</v>
      </c>
      <c r="H41" s="158" t="e">
        <f>#REF!-$B18</f>
        <v>#REF!</v>
      </c>
      <c r="I41" s="158" t="e">
        <f>#REF!-$B18</f>
        <v>#REF!</v>
      </c>
      <c r="J41" s="158" t="e">
        <f>#REF!-$B18</f>
        <v>#REF!</v>
      </c>
      <c r="K41" s="158" t="e">
        <f>#REF!-$B18</f>
        <v>#REF!</v>
      </c>
      <c r="L41" s="158" t="e">
        <f>#REF!-$B18</f>
        <v>#REF!</v>
      </c>
      <c r="M41" s="158" t="e">
        <f>#REF!-$B18</f>
        <v>#REF!</v>
      </c>
      <c r="N41" s="158" t="e">
        <f>#REF!-$B18</f>
        <v>#REF!</v>
      </c>
      <c r="O41" s="158" t="e">
        <f>#REF!-$B18</f>
        <v>#REF!</v>
      </c>
      <c r="P41" s="158" t="e">
        <f>#REF!-$B18</f>
        <v>#REF!</v>
      </c>
      <c r="Q41" s="158" t="e">
        <f>#REF!-$B18</f>
        <v>#REF!</v>
      </c>
      <c r="R41" s="158" t="e">
        <f>#REF!-$B18</f>
        <v>#REF!</v>
      </c>
      <c r="S41" s="159" t="e">
        <f>#REF!-$B18</f>
        <v>#REF!</v>
      </c>
    </row>
    <row r="42" spans="1:19" x14ac:dyDescent="0.25">
      <c r="A42" s="126">
        <v>44652</v>
      </c>
      <c r="B42" s="170">
        <f>+'Fundamental Prices'!C47</f>
        <v>2.5015969999999998</v>
      </c>
      <c r="C42" s="326">
        <v>2.4344444617004393</v>
      </c>
      <c r="D42" s="409">
        <v>2.4858441504211424</v>
      </c>
      <c r="E42" s="109"/>
      <c r="F42" s="326">
        <f t="shared" si="1"/>
        <v>-6.7152538299560582E-2</v>
      </c>
      <c r="G42" s="327">
        <f t="shared" si="2"/>
        <v>-1.5752849578857475E-2</v>
      </c>
      <c r="H42" s="158" t="e">
        <f>#REF!-$B19</f>
        <v>#REF!</v>
      </c>
      <c r="I42" s="158" t="e">
        <f>#REF!-$B19</f>
        <v>#REF!</v>
      </c>
      <c r="J42" s="158" t="e">
        <f>#REF!-$B19</f>
        <v>#REF!</v>
      </c>
      <c r="K42" s="158" t="e">
        <f>#REF!-$B19</f>
        <v>#REF!</v>
      </c>
      <c r="L42" s="158" t="e">
        <f>#REF!-$B19</f>
        <v>#REF!</v>
      </c>
      <c r="M42" s="158" t="e">
        <f>#REF!-$B19</f>
        <v>#REF!</v>
      </c>
      <c r="N42" s="158" t="e">
        <f>#REF!-$B19</f>
        <v>#REF!</v>
      </c>
      <c r="O42" s="158" t="e">
        <f>#REF!-$B19</f>
        <v>#REF!</v>
      </c>
      <c r="P42" s="158" t="e">
        <f>#REF!-$B19</f>
        <v>#REF!</v>
      </c>
      <c r="Q42" s="158" t="e">
        <f>#REF!-$B19</f>
        <v>#REF!</v>
      </c>
      <c r="R42" s="158" t="e">
        <f>#REF!-$B19</f>
        <v>#REF!</v>
      </c>
      <c r="S42" s="159" t="e">
        <f>#REF!-$B19</f>
        <v>#REF!</v>
      </c>
    </row>
    <row r="43" spans="1:19" x14ac:dyDescent="0.25">
      <c r="A43" s="126">
        <v>44682</v>
      </c>
      <c r="B43" s="170">
        <f>+'Fundamental Prices'!C48</f>
        <v>2.5165030000000002</v>
      </c>
      <c r="C43" s="326">
        <v>2.4492174241333009</v>
      </c>
      <c r="D43" s="409">
        <v>2.5230076167373658</v>
      </c>
      <c r="E43" s="109"/>
      <c r="F43" s="326">
        <f t="shared" si="1"/>
        <v>-6.7285575866699254E-2</v>
      </c>
      <c r="G43" s="327">
        <f t="shared" si="2"/>
        <v>6.5046167373656871E-3</v>
      </c>
      <c r="H43" s="158" t="e">
        <f>#REF!-$B20</f>
        <v>#REF!</v>
      </c>
      <c r="I43" s="158" t="e">
        <f>#REF!-$B20</f>
        <v>#REF!</v>
      </c>
      <c r="J43" s="158" t="e">
        <f>#REF!-$B20</f>
        <v>#REF!</v>
      </c>
      <c r="K43" s="158" t="e">
        <f>#REF!-$B20</f>
        <v>#REF!</v>
      </c>
      <c r="L43" s="158" t="e">
        <f>#REF!-$B20</f>
        <v>#REF!</v>
      </c>
      <c r="M43" s="158" t="e">
        <f>#REF!-$B20</f>
        <v>#REF!</v>
      </c>
      <c r="N43" s="158" t="e">
        <f>#REF!-$B20</f>
        <v>#REF!</v>
      </c>
      <c r="O43" s="158" t="e">
        <f>#REF!-$B20</f>
        <v>#REF!</v>
      </c>
      <c r="P43" s="158" t="e">
        <f>#REF!-$B20</f>
        <v>#REF!</v>
      </c>
      <c r="Q43" s="158" t="e">
        <f>#REF!-$B20</f>
        <v>#REF!</v>
      </c>
      <c r="R43" s="158" t="e">
        <f>#REF!-$B20</f>
        <v>#REF!</v>
      </c>
      <c r="S43" s="159" t="e">
        <f>#REF!-$B20</f>
        <v>#REF!</v>
      </c>
    </row>
    <row r="44" spans="1:19" x14ac:dyDescent="0.25">
      <c r="A44" s="126">
        <v>44713</v>
      </c>
      <c r="B44" s="170">
        <f>+'Fundamental Prices'!C49</f>
        <v>2.542341</v>
      </c>
      <c r="C44" s="326">
        <v>2.4983131565246581</v>
      </c>
      <c r="D44" s="409">
        <v>2.5765478290710448</v>
      </c>
      <c r="E44" s="109"/>
      <c r="F44" s="326">
        <f t="shared" si="1"/>
        <v>-4.4027843475341832E-2</v>
      </c>
      <c r="G44" s="327">
        <f t="shared" si="2"/>
        <v>3.4206829071044886E-2</v>
      </c>
      <c r="H44" s="158" t="e">
        <f>#REF!-$B21</f>
        <v>#REF!</v>
      </c>
      <c r="I44" s="158" t="e">
        <f>#REF!-$B21</f>
        <v>#REF!</v>
      </c>
      <c r="J44" s="158" t="e">
        <f>#REF!-$B21</f>
        <v>#REF!</v>
      </c>
      <c r="K44" s="158" t="e">
        <f>#REF!-$B21</f>
        <v>#REF!</v>
      </c>
      <c r="L44" s="158" t="e">
        <f>#REF!-$B21</f>
        <v>#REF!</v>
      </c>
      <c r="M44" s="158" t="e">
        <f>#REF!-$B21</f>
        <v>#REF!</v>
      </c>
      <c r="N44" s="158" t="e">
        <f>#REF!-$B21</f>
        <v>#REF!</v>
      </c>
      <c r="O44" s="158" t="e">
        <f>#REF!-$B21</f>
        <v>#REF!</v>
      </c>
      <c r="P44" s="158" t="e">
        <f>#REF!-$B21</f>
        <v>#REF!</v>
      </c>
      <c r="Q44" s="158" t="e">
        <f>#REF!-$B21</f>
        <v>#REF!</v>
      </c>
      <c r="R44" s="158" t="e">
        <f>#REF!-$B21</f>
        <v>#REF!</v>
      </c>
      <c r="S44" s="159" t="e">
        <f>#REF!-$B21</f>
        <v>#REF!</v>
      </c>
    </row>
    <row r="45" spans="1:19" x14ac:dyDescent="0.25">
      <c r="A45" s="126">
        <v>44743</v>
      </c>
      <c r="B45" s="170">
        <f>+'Fundamental Prices'!C50</f>
        <v>2.6070709999999999</v>
      </c>
      <c r="C45" s="326">
        <v>2.5829282292327882</v>
      </c>
      <c r="D45" s="409">
        <v>2.6661553963623046</v>
      </c>
      <c r="E45" s="109"/>
      <c r="F45" s="326">
        <f t="shared" si="1"/>
        <v>-2.4142770767211719E-2</v>
      </c>
      <c r="G45" s="327">
        <f t="shared" si="2"/>
        <v>5.908439636230467E-2</v>
      </c>
      <c r="H45" s="158" t="e">
        <f>#REF!-$B22</f>
        <v>#REF!</v>
      </c>
      <c r="I45" s="158" t="e">
        <f>#REF!-$B22</f>
        <v>#REF!</v>
      </c>
      <c r="J45" s="158" t="e">
        <f>#REF!-$B22</f>
        <v>#REF!</v>
      </c>
      <c r="K45" s="158" t="e">
        <f>#REF!-$B22</f>
        <v>#REF!</v>
      </c>
      <c r="L45" s="158" t="e">
        <f>#REF!-$B22</f>
        <v>#REF!</v>
      </c>
      <c r="M45" s="158" t="e">
        <f>#REF!-$B22</f>
        <v>#REF!</v>
      </c>
      <c r="N45" s="158" t="e">
        <f>#REF!-$B22</f>
        <v>#REF!</v>
      </c>
      <c r="O45" s="158" t="e">
        <f>#REF!-$B22</f>
        <v>#REF!</v>
      </c>
      <c r="P45" s="158" t="e">
        <f>#REF!-$B22</f>
        <v>#REF!</v>
      </c>
      <c r="Q45" s="158" t="e">
        <f>#REF!-$B22</f>
        <v>#REF!</v>
      </c>
      <c r="R45" s="158" t="e">
        <f>#REF!-$B22</f>
        <v>#REF!</v>
      </c>
      <c r="S45" s="159" t="e">
        <f>#REF!-$B22</f>
        <v>#REF!</v>
      </c>
    </row>
    <row r="46" spans="1:19" x14ac:dyDescent="0.25">
      <c r="A46" s="126">
        <v>44774</v>
      </c>
      <c r="B46" s="170">
        <f>+'Fundamental Prices'!C51</f>
        <v>2.631942</v>
      </c>
      <c r="C46" s="326">
        <v>2.6166426607055664</v>
      </c>
      <c r="D46" s="409">
        <v>2.6979497047348024</v>
      </c>
      <c r="E46" s="109"/>
      <c r="F46" s="326">
        <f t="shared" si="1"/>
        <v>-1.5299339294433612E-2</v>
      </c>
      <c r="G46" s="327">
        <f t="shared" si="2"/>
        <v>6.6007704734802441E-2</v>
      </c>
      <c r="H46" s="158" t="e">
        <f>#REF!-$B23</f>
        <v>#REF!</v>
      </c>
      <c r="I46" s="158" t="e">
        <f>#REF!-$B23</f>
        <v>#REF!</v>
      </c>
      <c r="J46" s="158" t="e">
        <f>#REF!-$B23</f>
        <v>#REF!</v>
      </c>
      <c r="K46" s="158" t="e">
        <f>#REF!-$B23</f>
        <v>#REF!</v>
      </c>
      <c r="L46" s="158" t="e">
        <f>#REF!-$B23</f>
        <v>#REF!</v>
      </c>
      <c r="M46" s="158" t="e">
        <f>#REF!-$B23</f>
        <v>#REF!</v>
      </c>
      <c r="N46" s="158" t="e">
        <f>#REF!-$B23</f>
        <v>#REF!</v>
      </c>
      <c r="O46" s="158" t="e">
        <f>#REF!-$B23</f>
        <v>#REF!</v>
      </c>
      <c r="P46" s="158" t="e">
        <f>#REF!-$B23</f>
        <v>#REF!</v>
      </c>
      <c r="Q46" s="158" t="e">
        <f>#REF!-$B23</f>
        <v>#REF!</v>
      </c>
      <c r="R46" s="158" t="e">
        <f>#REF!-$B23</f>
        <v>#REF!</v>
      </c>
      <c r="S46" s="159" t="e">
        <f>#REF!-$B23</f>
        <v>#REF!</v>
      </c>
    </row>
    <row r="47" spans="1:19" x14ac:dyDescent="0.25">
      <c r="A47" s="126">
        <v>44805</v>
      </c>
      <c r="B47" s="170">
        <f>+'Fundamental Prices'!C52</f>
        <v>2.6300029999999999</v>
      </c>
      <c r="C47" s="326">
        <v>2.581019387939453</v>
      </c>
      <c r="D47" s="409">
        <v>2.6514018542556763</v>
      </c>
      <c r="E47" s="109"/>
      <c r="F47" s="326">
        <f t="shared" si="1"/>
        <v>-4.8983612060546911E-2</v>
      </c>
      <c r="G47" s="327">
        <f t="shared" si="2"/>
        <v>2.1398854255676447E-2</v>
      </c>
      <c r="H47" s="158" t="e">
        <f>#REF!-$B24</f>
        <v>#REF!</v>
      </c>
      <c r="I47" s="158" t="e">
        <f>#REF!-$B24</f>
        <v>#REF!</v>
      </c>
      <c r="J47" s="158" t="e">
        <f>#REF!-$B24</f>
        <v>#REF!</v>
      </c>
      <c r="K47" s="158" t="e">
        <f>#REF!-$B24</f>
        <v>#REF!</v>
      </c>
      <c r="L47" s="158" t="e">
        <f>#REF!-$B24</f>
        <v>#REF!</v>
      </c>
      <c r="M47" s="158" t="e">
        <f>#REF!-$B24</f>
        <v>#REF!</v>
      </c>
      <c r="N47" s="158" t="e">
        <f>#REF!-$B24</f>
        <v>#REF!</v>
      </c>
      <c r="O47" s="158" t="e">
        <f>#REF!-$B24</f>
        <v>#REF!</v>
      </c>
      <c r="P47" s="158" t="e">
        <f>#REF!-$B24</f>
        <v>#REF!</v>
      </c>
      <c r="Q47" s="158" t="e">
        <f>#REF!-$B24</f>
        <v>#REF!</v>
      </c>
      <c r="R47" s="158" t="e">
        <f>#REF!-$B24</f>
        <v>#REF!</v>
      </c>
      <c r="S47" s="159" t="e">
        <f>#REF!-$B24</f>
        <v>#REF!</v>
      </c>
    </row>
    <row r="48" spans="1:19" x14ac:dyDescent="0.25">
      <c r="A48" s="126">
        <v>44835</v>
      </c>
      <c r="B48" s="170">
        <f>+'Fundamental Prices'!C53</f>
        <v>2.6221679999999998</v>
      </c>
      <c r="C48" s="326">
        <v>2.5640829971008299</v>
      </c>
      <c r="D48" s="409">
        <v>2.6465218331985474</v>
      </c>
      <c r="E48" s="109"/>
      <c r="F48" s="326">
        <f t="shared" si="1"/>
        <v>-5.8085002899169957E-2</v>
      </c>
      <c r="G48" s="327">
        <f t="shared" si="2"/>
        <v>2.4353833198547559E-2</v>
      </c>
      <c r="H48" s="158" t="e">
        <f>#REF!-$B25</f>
        <v>#REF!</v>
      </c>
      <c r="I48" s="158" t="e">
        <f>#REF!-$B25</f>
        <v>#REF!</v>
      </c>
      <c r="J48" s="158" t="e">
        <f>#REF!-$B25</f>
        <v>#REF!</v>
      </c>
      <c r="K48" s="158" t="e">
        <f>#REF!-$B25</f>
        <v>#REF!</v>
      </c>
      <c r="L48" s="158" t="e">
        <f>#REF!-$B25</f>
        <v>#REF!</v>
      </c>
      <c r="M48" s="158" t="e">
        <f>#REF!-$B25</f>
        <v>#REF!</v>
      </c>
      <c r="N48" s="158" t="e">
        <f>#REF!-$B25</f>
        <v>#REF!</v>
      </c>
      <c r="O48" s="158" t="e">
        <f>#REF!-$B25</f>
        <v>#REF!</v>
      </c>
      <c r="P48" s="158" t="e">
        <f>#REF!-$B25</f>
        <v>#REF!</v>
      </c>
      <c r="Q48" s="158" t="e">
        <f>#REF!-$B25</f>
        <v>#REF!</v>
      </c>
      <c r="R48" s="158" t="e">
        <f>#REF!-$B25</f>
        <v>#REF!</v>
      </c>
      <c r="S48" s="159" t="e">
        <f>#REF!-$B25</f>
        <v>#REF!</v>
      </c>
    </row>
    <row r="49" spans="1:19" x14ac:dyDescent="0.25">
      <c r="A49" s="126">
        <v>44866</v>
      </c>
      <c r="B49" s="170">
        <f>+'Fundamental Prices'!C54</f>
        <v>2.7029100000000001</v>
      </c>
      <c r="C49" s="326">
        <v>2.6708793984985353</v>
      </c>
      <c r="D49" s="409">
        <v>2.7368810521697999</v>
      </c>
      <c r="E49" s="109"/>
      <c r="F49" s="326">
        <f t="shared" si="1"/>
        <v>-3.2030601501464862E-2</v>
      </c>
      <c r="G49" s="327">
        <f t="shared" si="2"/>
        <v>3.3971052169799787E-2</v>
      </c>
      <c r="H49" s="161" t="e">
        <f>#REF!-$B26</f>
        <v>#REF!</v>
      </c>
      <c r="I49" s="161" t="e">
        <f>#REF!-$B26</f>
        <v>#REF!</v>
      </c>
      <c r="J49" s="161" t="e">
        <f>#REF!-$B26</f>
        <v>#REF!</v>
      </c>
      <c r="K49" s="161" t="e">
        <f>#REF!-$B26</f>
        <v>#REF!</v>
      </c>
      <c r="L49" s="161" t="e">
        <f>#REF!-$B26</f>
        <v>#REF!</v>
      </c>
      <c r="M49" s="161" t="e">
        <f>#REF!-$B26</f>
        <v>#REF!</v>
      </c>
      <c r="N49" s="161" t="e">
        <f>#REF!-$B26</f>
        <v>#REF!</v>
      </c>
      <c r="O49" s="161" t="e">
        <f>#REF!-$B26</f>
        <v>#REF!</v>
      </c>
      <c r="P49" s="161" t="e">
        <f>#REF!-$B26</f>
        <v>#REF!</v>
      </c>
      <c r="Q49" s="161" t="e">
        <f>#REF!-$B26</f>
        <v>#REF!</v>
      </c>
      <c r="R49" s="161" t="e">
        <f>#REF!-$B26</f>
        <v>#REF!</v>
      </c>
      <c r="S49" s="162" t="e">
        <f>#REF!-$B26</f>
        <v>#REF!</v>
      </c>
    </row>
    <row r="50" spans="1:19" x14ac:dyDescent="0.25">
      <c r="A50" s="160">
        <v>44896</v>
      </c>
      <c r="B50" s="297">
        <f>+'Fundamental Prices'!C55</f>
        <v>2.7914919999999999</v>
      </c>
      <c r="C50" s="328">
        <v>2.7769217447204588</v>
      </c>
      <c r="D50" s="410">
        <v>2.8358402208251952</v>
      </c>
      <c r="E50" s="109"/>
      <c r="F50" s="328">
        <f t="shared" si="1"/>
        <v>-1.4570255279541033E-2</v>
      </c>
      <c r="G50" s="329">
        <f t="shared" si="2"/>
        <v>4.4348220825195295E-2</v>
      </c>
      <c r="H50" s="158" t="e">
        <f>#REF!-$B27</f>
        <v>#REF!</v>
      </c>
      <c r="I50" s="158" t="e">
        <f>#REF!-$B27</f>
        <v>#REF!</v>
      </c>
      <c r="J50" s="158" t="e">
        <f>#REF!-$B27</f>
        <v>#REF!</v>
      </c>
      <c r="K50" s="158" t="e">
        <f>#REF!-$B27</f>
        <v>#REF!</v>
      </c>
      <c r="L50" s="158" t="e">
        <f>#REF!-$B27</f>
        <v>#REF!</v>
      </c>
      <c r="M50" s="158" t="e">
        <f>#REF!-$B27</f>
        <v>#REF!</v>
      </c>
      <c r="N50" s="158" t="e">
        <f>#REF!-$B27</f>
        <v>#REF!</v>
      </c>
      <c r="O50" s="158" t="e">
        <f>#REF!-$B27</f>
        <v>#REF!</v>
      </c>
      <c r="P50" s="158" t="e">
        <f>#REF!-$B27</f>
        <v>#REF!</v>
      </c>
      <c r="Q50" s="158" t="e">
        <f>#REF!-$B27</f>
        <v>#REF!</v>
      </c>
      <c r="R50" s="158" t="e">
        <f>#REF!-$B27</f>
        <v>#REF!</v>
      </c>
      <c r="S50" s="159" t="e">
        <f>#REF!-$B27</f>
        <v>#REF!</v>
      </c>
    </row>
    <row r="51" spans="1:19" x14ac:dyDescent="0.25">
      <c r="A51" s="126">
        <v>44927</v>
      </c>
      <c r="B51" s="170">
        <f>+'Fundamental Prices'!C56</f>
        <v>2.8076859999999999</v>
      </c>
      <c r="C51" s="330">
        <v>2.7881869078979493</v>
      </c>
      <c r="D51" s="409">
        <v>2.8600185014114379</v>
      </c>
      <c r="E51" s="109"/>
      <c r="F51" s="326">
        <f t="shared" si="1"/>
        <v>-1.9499092102050586E-2</v>
      </c>
      <c r="G51" s="327">
        <f t="shared" si="2"/>
        <v>5.2332501411437971E-2</v>
      </c>
      <c r="H51" s="158" t="e">
        <f>#REF!-$B28</f>
        <v>#REF!</v>
      </c>
      <c r="I51" s="158" t="e">
        <f>#REF!-$B28</f>
        <v>#REF!</v>
      </c>
      <c r="J51" s="158" t="e">
        <f>#REF!-$B28</f>
        <v>#REF!</v>
      </c>
      <c r="K51" s="158" t="e">
        <f>#REF!-$B28</f>
        <v>#REF!</v>
      </c>
      <c r="L51" s="158" t="e">
        <f>#REF!-$B28</f>
        <v>#REF!</v>
      </c>
      <c r="M51" s="158" t="e">
        <f>#REF!-$B28</f>
        <v>#REF!</v>
      </c>
      <c r="N51" s="158" t="e">
        <f>#REF!-$B28</f>
        <v>#REF!</v>
      </c>
      <c r="O51" s="158" t="e">
        <f>#REF!-$B28</f>
        <v>#REF!</v>
      </c>
      <c r="P51" s="158" t="e">
        <f>#REF!-$B28</f>
        <v>#REF!</v>
      </c>
      <c r="Q51" s="158" t="e">
        <f>#REF!-$B28</f>
        <v>#REF!</v>
      </c>
      <c r="R51" s="158" t="e">
        <f>#REF!-$B28</f>
        <v>#REF!</v>
      </c>
      <c r="S51" s="159" t="e">
        <f>#REF!-$B28</f>
        <v>#REF!</v>
      </c>
    </row>
    <row r="52" spans="1:19" x14ac:dyDescent="0.25">
      <c r="A52" s="126">
        <v>44958</v>
      </c>
      <c r="B52" s="170">
        <f>+'Fundamental Prices'!C57</f>
        <v>2.825107</v>
      </c>
      <c r="C52" s="326">
        <v>2.7908073498077393</v>
      </c>
      <c r="D52" s="409">
        <v>2.871891143447876</v>
      </c>
      <c r="E52" s="109"/>
      <c r="F52" s="326">
        <f t="shared" si="1"/>
        <v>-3.4299650192260778E-2</v>
      </c>
      <c r="G52" s="327">
        <f t="shared" ref="G52:G115" si="3">D52-$B52</f>
        <v>4.6784143447875959E-2</v>
      </c>
      <c r="H52" s="158" t="e">
        <f>#REF!-$B29</f>
        <v>#REF!</v>
      </c>
      <c r="I52" s="158" t="e">
        <f>#REF!-$B29</f>
        <v>#REF!</v>
      </c>
      <c r="J52" s="158" t="e">
        <f>#REF!-$B29</f>
        <v>#REF!</v>
      </c>
      <c r="K52" s="158" t="e">
        <f>#REF!-$B29</f>
        <v>#REF!</v>
      </c>
      <c r="L52" s="158" t="e">
        <f>#REF!-$B29</f>
        <v>#REF!</v>
      </c>
      <c r="M52" s="158" t="e">
        <f>#REF!-$B29</f>
        <v>#REF!</v>
      </c>
      <c r="N52" s="158" t="e">
        <f>#REF!-$B29</f>
        <v>#REF!</v>
      </c>
      <c r="O52" s="158" t="e">
        <f>#REF!-$B29</f>
        <v>#REF!</v>
      </c>
      <c r="P52" s="158" t="e">
        <f>#REF!-$B29</f>
        <v>#REF!</v>
      </c>
      <c r="Q52" s="158" t="e">
        <f>#REF!-$B29</f>
        <v>#REF!</v>
      </c>
      <c r="R52" s="158" t="e">
        <f>#REF!-$B29</f>
        <v>#REF!</v>
      </c>
      <c r="S52" s="159" t="e">
        <f>#REF!-$B29</f>
        <v>#REF!</v>
      </c>
    </row>
    <row r="53" spans="1:19" x14ac:dyDescent="0.25">
      <c r="A53" s="126">
        <v>44986</v>
      </c>
      <c r="B53" s="170">
        <f>+'Fundamental Prices'!C58</f>
        <v>2.7681300000000002</v>
      </c>
      <c r="C53" s="326">
        <v>2.7401863602447514</v>
      </c>
      <c r="D53" s="409">
        <v>2.765535462265015</v>
      </c>
      <c r="E53" s="109"/>
      <c r="F53" s="326">
        <f t="shared" si="1"/>
        <v>-2.7943639755248828E-2</v>
      </c>
      <c r="G53" s="327">
        <f t="shared" si="3"/>
        <v>-2.5945377349851917E-3</v>
      </c>
      <c r="H53" s="158" t="e">
        <f>#REF!-$B30</f>
        <v>#REF!</v>
      </c>
      <c r="I53" s="158" t="e">
        <f>#REF!-$B30</f>
        <v>#REF!</v>
      </c>
      <c r="J53" s="158" t="e">
        <f>#REF!-$B30</f>
        <v>#REF!</v>
      </c>
      <c r="K53" s="158" t="e">
        <f>#REF!-$B30</f>
        <v>#REF!</v>
      </c>
      <c r="L53" s="158" t="e">
        <f>#REF!-$B30</f>
        <v>#REF!</v>
      </c>
      <c r="M53" s="158" t="e">
        <f>#REF!-$B30</f>
        <v>#REF!</v>
      </c>
      <c r="N53" s="158" t="e">
        <f>#REF!-$B30</f>
        <v>#REF!</v>
      </c>
      <c r="O53" s="158" t="e">
        <f>#REF!-$B30</f>
        <v>#REF!</v>
      </c>
      <c r="P53" s="158" t="e">
        <f>#REF!-$B30</f>
        <v>#REF!</v>
      </c>
      <c r="Q53" s="158" t="e">
        <f>#REF!-$B30</f>
        <v>#REF!</v>
      </c>
      <c r="R53" s="158" t="e">
        <f>#REF!-$B30</f>
        <v>#REF!</v>
      </c>
      <c r="S53" s="159" t="e">
        <f>#REF!-$B30</f>
        <v>#REF!</v>
      </c>
    </row>
    <row r="54" spans="1:19" x14ac:dyDescent="0.25">
      <c r="A54" s="126">
        <v>45017</v>
      </c>
      <c r="B54" s="170">
        <f>+'Fundamental Prices'!C59</f>
        <v>2.7307049999999999</v>
      </c>
      <c r="C54" s="326">
        <v>2.6628829727935792</v>
      </c>
      <c r="D54" s="409">
        <v>2.7227861080932616</v>
      </c>
      <c r="E54" s="109"/>
      <c r="F54" s="326">
        <f t="shared" si="1"/>
        <v>-6.7822027206420721E-2</v>
      </c>
      <c r="G54" s="327">
        <f t="shared" si="3"/>
        <v>-7.9188919067383345E-3</v>
      </c>
      <c r="H54" s="158" t="e">
        <f>#REF!-$B31</f>
        <v>#REF!</v>
      </c>
      <c r="I54" s="158" t="e">
        <f>#REF!-$B31</f>
        <v>#REF!</v>
      </c>
      <c r="J54" s="158" t="e">
        <f>#REF!-$B31</f>
        <v>#REF!</v>
      </c>
      <c r="K54" s="158" t="e">
        <f>#REF!-$B31</f>
        <v>#REF!</v>
      </c>
      <c r="L54" s="158" t="e">
        <f>#REF!-$B31</f>
        <v>#REF!</v>
      </c>
      <c r="M54" s="158" t="e">
        <f>#REF!-$B31</f>
        <v>#REF!</v>
      </c>
      <c r="N54" s="158" t="e">
        <f>#REF!-$B31</f>
        <v>#REF!</v>
      </c>
      <c r="O54" s="158" t="e">
        <f>#REF!-$B31</f>
        <v>#REF!</v>
      </c>
      <c r="P54" s="158" t="e">
        <f>#REF!-$B31</f>
        <v>#REF!</v>
      </c>
      <c r="Q54" s="158" t="e">
        <f>#REF!-$B31</f>
        <v>#REF!</v>
      </c>
      <c r="R54" s="158" t="e">
        <f>#REF!-$B31</f>
        <v>#REF!</v>
      </c>
      <c r="S54" s="159" t="e">
        <f>#REF!-$B31</f>
        <v>#REF!</v>
      </c>
    </row>
    <row r="55" spans="1:19" x14ac:dyDescent="0.25">
      <c r="A55" s="126">
        <v>45047</v>
      </c>
      <c r="B55" s="170">
        <f>+'Fundamental Prices'!C60</f>
        <v>2.747064</v>
      </c>
      <c r="C55" s="326">
        <v>2.6827872570648195</v>
      </c>
      <c r="D55" s="409">
        <v>2.7633095654144286</v>
      </c>
      <c r="E55" s="109"/>
      <c r="F55" s="326">
        <f t="shared" si="1"/>
        <v>-6.4276742935180486E-2</v>
      </c>
      <c r="G55" s="327">
        <f t="shared" si="3"/>
        <v>1.6245565414428675E-2</v>
      </c>
      <c r="H55" s="158" t="e">
        <f>#REF!-$B32</f>
        <v>#REF!</v>
      </c>
      <c r="I55" s="158" t="e">
        <f>#REF!-$B32</f>
        <v>#REF!</v>
      </c>
      <c r="J55" s="158" t="e">
        <f>#REF!-$B32</f>
        <v>#REF!</v>
      </c>
      <c r="K55" s="158" t="e">
        <f>#REF!-$B32</f>
        <v>#REF!</v>
      </c>
      <c r="L55" s="158" t="e">
        <f>#REF!-$B32</f>
        <v>#REF!</v>
      </c>
      <c r="M55" s="158" t="e">
        <f>#REF!-$B32</f>
        <v>#REF!</v>
      </c>
      <c r="N55" s="158" t="e">
        <f>#REF!-$B32</f>
        <v>#REF!</v>
      </c>
      <c r="O55" s="158" t="e">
        <f>#REF!-$B32</f>
        <v>#REF!</v>
      </c>
      <c r="P55" s="158" t="e">
        <f>#REF!-$B32</f>
        <v>#REF!</v>
      </c>
      <c r="Q55" s="158" t="e">
        <f>#REF!-$B32</f>
        <v>#REF!</v>
      </c>
      <c r="R55" s="158" t="e">
        <f>#REF!-$B32</f>
        <v>#REF!</v>
      </c>
      <c r="S55" s="159" t="e">
        <f>#REF!-$B32</f>
        <v>#REF!</v>
      </c>
    </row>
    <row r="56" spans="1:19" x14ac:dyDescent="0.25">
      <c r="A56" s="126">
        <v>45078</v>
      </c>
      <c r="B56" s="170">
        <f>+'Fundamental Prices'!C61</f>
        <v>2.7767200000000001</v>
      </c>
      <c r="C56" s="326">
        <v>2.7270189768981936</v>
      </c>
      <c r="D56" s="409">
        <v>2.8182721478652955</v>
      </c>
      <c r="E56" s="109"/>
      <c r="F56" s="326">
        <f t="shared" si="1"/>
        <v>-4.9701023101806463E-2</v>
      </c>
      <c r="G56" s="327">
        <f t="shared" si="3"/>
        <v>4.1552147865295375E-2</v>
      </c>
      <c r="H56" s="158" t="e">
        <f>#REF!-$B33</f>
        <v>#REF!</v>
      </c>
      <c r="I56" s="158" t="e">
        <f>#REF!-$B33</f>
        <v>#REF!</v>
      </c>
      <c r="J56" s="158" t="e">
        <f>#REF!-$B33</f>
        <v>#REF!</v>
      </c>
      <c r="K56" s="158" t="e">
        <f>#REF!-$B33</f>
        <v>#REF!</v>
      </c>
      <c r="L56" s="158" t="e">
        <f>#REF!-$B33</f>
        <v>#REF!</v>
      </c>
      <c r="M56" s="158" t="e">
        <f>#REF!-$B33</f>
        <v>#REF!</v>
      </c>
      <c r="N56" s="158" t="e">
        <f>#REF!-$B33</f>
        <v>#REF!</v>
      </c>
      <c r="O56" s="158" t="e">
        <f>#REF!-$B33</f>
        <v>#REF!</v>
      </c>
      <c r="P56" s="158" t="e">
        <f>#REF!-$B33</f>
        <v>#REF!</v>
      </c>
      <c r="Q56" s="158" t="e">
        <f>#REF!-$B33</f>
        <v>#REF!</v>
      </c>
      <c r="R56" s="158" t="e">
        <f>#REF!-$B33</f>
        <v>#REF!</v>
      </c>
      <c r="S56" s="159" t="e">
        <f>#REF!-$B33</f>
        <v>#REF!</v>
      </c>
    </row>
    <row r="57" spans="1:19" x14ac:dyDescent="0.25">
      <c r="A57" s="126">
        <v>45108</v>
      </c>
      <c r="B57" s="170">
        <f>+'Fundamental Prices'!C62</f>
        <v>2.874053</v>
      </c>
      <c r="C57" s="326">
        <v>2.8343522153167724</v>
      </c>
      <c r="D57" s="409">
        <v>2.9422814641265869</v>
      </c>
      <c r="E57" s="109"/>
      <c r="F57" s="326">
        <f t="shared" si="1"/>
        <v>-3.9700784683227575E-2</v>
      </c>
      <c r="G57" s="327">
        <f t="shared" si="3"/>
        <v>6.8228464126586896E-2</v>
      </c>
      <c r="H57" s="158" t="e">
        <f>#REF!-$B34</f>
        <v>#REF!</v>
      </c>
      <c r="I57" s="158" t="e">
        <f>#REF!-$B34</f>
        <v>#REF!</v>
      </c>
      <c r="J57" s="158" t="e">
        <f>#REF!-$B34</f>
        <v>#REF!</v>
      </c>
      <c r="K57" s="158" t="e">
        <f>#REF!-$B34</f>
        <v>#REF!</v>
      </c>
      <c r="L57" s="158" t="e">
        <f>#REF!-$B34</f>
        <v>#REF!</v>
      </c>
      <c r="M57" s="158" t="e">
        <f>#REF!-$B34</f>
        <v>#REF!</v>
      </c>
      <c r="N57" s="158" t="e">
        <f>#REF!-$B34</f>
        <v>#REF!</v>
      </c>
      <c r="O57" s="158" t="e">
        <f>#REF!-$B34</f>
        <v>#REF!</v>
      </c>
      <c r="P57" s="158" t="e">
        <f>#REF!-$B34</f>
        <v>#REF!</v>
      </c>
      <c r="Q57" s="158" t="e">
        <f>#REF!-$B34</f>
        <v>#REF!</v>
      </c>
      <c r="R57" s="158" t="e">
        <f>#REF!-$B34</f>
        <v>#REF!</v>
      </c>
      <c r="S57" s="159" t="e">
        <f>#REF!-$B34</f>
        <v>#REF!</v>
      </c>
    </row>
    <row r="58" spans="1:19" x14ac:dyDescent="0.25">
      <c r="A58" s="126">
        <v>45139</v>
      </c>
      <c r="B58" s="170">
        <f>+'Fundamental Prices'!C63</f>
        <v>2.8940649999999999</v>
      </c>
      <c r="C58" s="326">
        <v>2.8651467050933839</v>
      </c>
      <c r="D58" s="409">
        <v>2.9704306806945802</v>
      </c>
      <c r="E58" s="109"/>
      <c r="F58" s="326">
        <f t="shared" si="1"/>
        <v>-2.8918294906616016E-2</v>
      </c>
      <c r="G58" s="327">
        <f t="shared" si="3"/>
        <v>7.6365680694580274E-2</v>
      </c>
      <c r="H58" s="158" t="e">
        <f>#REF!-$B35</f>
        <v>#REF!</v>
      </c>
      <c r="I58" s="158" t="e">
        <f>#REF!-$B35</f>
        <v>#REF!</v>
      </c>
      <c r="J58" s="158" t="e">
        <f>#REF!-$B35</f>
        <v>#REF!</v>
      </c>
      <c r="K58" s="158" t="e">
        <f>#REF!-$B35</f>
        <v>#REF!</v>
      </c>
      <c r="L58" s="158" t="e">
        <f>#REF!-$B35</f>
        <v>#REF!</v>
      </c>
      <c r="M58" s="158" t="e">
        <f>#REF!-$B35</f>
        <v>#REF!</v>
      </c>
      <c r="N58" s="158" t="e">
        <f>#REF!-$B35</f>
        <v>#REF!</v>
      </c>
      <c r="O58" s="158" t="e">
        <f>#REF!-$B35</f>
        <v>#REF!</v>
      </c>
      <c r="P58" s="158" t="e">
        <f>#REF!-$B35</f>
        <v>#REF!</v>
      </c>
      <c r="Q58" s="158" t="e">
        <f>#REF!-$B35</f>
        <v>#REF!</v>
      </c>
      <c r="R58" s="158" t="e">
        <f>#REF!-$B35</f>
        <v>#REF!</v>
      </c>
      <c r="S58" s="159" t="e">
        <f>#REF!-$B35</f>
        <v>#REF!</v>
      </c>
    </row>
    <row r="59" spans="1:19" x14ac:dyDescent="0.25">
      <c r="A59" s="126">
        <v>45170</v>
      </c>
      <c r="B59" s="170">
        <f>+'Fundamental Prices'!C64</f>
        <v>2.8678680000000001</v>
      </c>
      <c r="C59" s="326">
        <v>2.817968374221802</v>
      </c>
      <c r="D59" s="409">
        <v>2.8970843610458377</v>
      </c>
      <c r="E59" s="109"/>
      <c r="F59" s="326">
        <f t="shared" si="1"/>
        <v>-4.9899625778198065E-2</v>
      </c>
      <c r="G59" s="327">
        <f t="shared" si="3"/>
        <v>2.921636104583758E-2</v>
      </c>
      <c r="H59" s="158" t="e">
        <f>#REF!-$B36</f>
        <v>#REF!</v>
      </c>
      <c r="I59" s="158" t="e">
        <f>#REF!-$B36</f>
        <v>#REF!</v>
      </c>
      <c r="J59" s="158" t="e">
        <f>#REF!-$B36</f>
        <v>#REF!</v>
      </c>
      <c r="K59" s="158" t="e">
        <f>#REF!-$B36</f>
        <v>#REF!</v>
      </c>
      <c r="L59" s="158" t="e">
        <f>#REF!-$B36</f>
        <v>#REF!</v>
      </c>
      <c r="M59" s="158" t="e">
        <f>#REF!-$B36</f>
        <v>#REF!</v>
      </c>
      <c r="N59" s="158" t="e">
        <f>#REF!-$B36</f>
        <v>#REF!</v>
      </c>
      <c r="O59" s="158" t="e">
        <f>#REF!-$B36</f>
        <v>#REF!</v>
      </c>
      <c r="P59" s="158" t="e">
        <f>#REF!-$B36</f>
        <v>#REF!</v>
      </c>
      <c r="Q59" s="158" t="e">
        <f>#REF!-$B36</f>
        <v>#REF!</v>
      </c>
      <c r="R59" s="158" t="e">
        <f>#REF!-$B36</f>
        <v>#REF!</v>
      </c>
      <c r="S59" s="159" t="e">
        <f>#REF!-$B36</f>
        <v>#REF!</v>
      </c>
    </row>
    <row r="60" spans="1:19" x14ac:dyDescent="0.25">
      <c r="A60" s="126">
        <v>45200</v>
      </c>
      <c r="B60" s="170">
        <f>+'Fundamental Prices'!C65</f>
        <v>2.8490250000000001</v>
      </c>
      <c r="C60" s="326">
        <v>2.7880973228454593</v>
      </c>
      <c r="D60" s="409">
        <v>2.8786819776535038</v>
      </c>
      <c r="E60" s="109"/>
      <c r="F60" s="326">
        <f t="shared" si="1"/>
        <v>-6.0927677154540838E-2</v>
      </c>
      <c r="G60" s="327">
        <f t="shared" si="3"/>
        <v>2.9656977653503613E-2</v>
      </c>
      <c r="H60" s="158" t="e">
        <f>#REF!-$B37</f>
        <v>#REF!</v>
      </c>
      <c r="I60" s="158" t="e">
        <f>#REF!-$B37</f>
        <v>#REF!</v>
      </c>
      <c r="J60" s="158" t="e">
        <f>#REF!-$B37</f>
        <v>#REF!</v>
      </c>
      <c r="K60" s="158" t="e">
        <f>#REF!-$B37</f>
        <v>#REF!</v>
      </c>
      <c r="L60" s="158" t="e">
        <f>#REF!-$B37</f>
        <v>#REF!</v>
      </c>
      <c r="M60" s="158" t="e">
        <f>#REF!-$B37</f>
        <v>#REF!</v>
      </c>
      <c r="N60" s="158" t="e">
        <f>#REF!-$B37</f>
        <v>#REF!</v>
      </c>
      <c r="O60" s="158" t="e">
        <f>#REF!-$B37</f>
        <v>#REF!</v>
      </c>
      <c r="P60" s="158" t="e">
        <f>#REF!-$B37</f>
        <v>#REF!</v>
      </c>
      <c r="Q60" s="158" t="e">
        <f>#REF!-$B37</f>
        <v>#REF!</v>
      </c>
      <c r="R60" s="158" t="e">
        <f>#REF!-$B37</f>
        <v>#REF!</v>
      </c>
      <c r="S60" s="159" t="e">
        <f>#REF!-$B37</f>
        <v>#REF!</v>
      </c>
    </row>
    <row r="61" spans="1:19" x14ac:dyDescent="0.25">
      <c r="A61" s="126">
        <v>45231</v>
      </c>
      <c r="B61" s="170">
        <f>+'Fundamental Prices'!C66</f>
        <v>3.0135360000000002</v>
      </c>
      <c r="C61" s="326">
        <v>2.9678885886535649</v>
      </c>
      <c r="D61" s="409">
        <v>3.0510077521667482</v>
      </c>
      <c r="E61" s="109"/>
      <c r="F61" s="326">
        <f t="shared" si="1"/>
        <v>-4.5647411346435351E-2</v>
      </c>
      <c r="G61" s="327">
        <f t="shared" si="3"/>
        <v>3.7471752166748029E-2</v>
      </c>
      <c r="H61" s="161" t="e">
        <f>#REF!-$B38</f>
        <v>#REF!</v>
      </c>
      <c r="I61" s="161" t="e">
        <f>#REF!-$B38</f>
        <v>#REF!</v>
      </c>
      <c r="J61" s="161" t="e">
        <f>#REF!-$B38</f>
        <v>#REF!</v>
      </c>
      <c r="K61" s="161" t="e">
        <f>#REF!-$B38</f>
        <v>#REF!</v>
      </c>
      <c r="L61" s="161" t="e">
        <f>#REF!-$B38</f>
        <v>#REF!</v>
      </c>
      <c r="M61" s="161" t="e">
        <f>#REF!-$B38</f>
        <v>#REF!</v>
      </c>
      <c r="N61" s="161" t="e">
        <f>#REF!-$B38</f>
        <v>#REF!</v>
      </c>
      <c r="O61" s="161" t="e">
        <f>#REF!-$B38</f>
        <v>#REF!</v>
      </c>
      <c r="P61" s="161" t="e">
        <f>#REF!-$B38</f>
        <v>#REF!</v>
      </c>
      <c r="Q61" s="161" t="e">
        <f>#REF!-$B38</f>
        <v>#REF!</v>
      </c>
      <c r="R61" s="161" t="e">
        <f>#REF!-$B38</f>
        <v>#REF!</v>
      </c>
      <c r="S61" s="162" t="e">
        <f>#REF!-$B38</f>
        <v>#REF!</v>
      </c>
    </row>
    <row r="62" spans="1:19" x14ac:dyDescent="0.25">
      <c r="A62" s="160">
        <v>45261</v>
      </c>
      <c r="B62" s="297">
        <f>+'Fundamental Prices'!C67</f>
        <v>3.0689980000000001</v>
      </c>
      <c r="C62" s="328">
        <v>3.0457986515502933</v>
      </c>
      <c r="D62" s="410">
        <v>3.1219258326034547</v>
      </c>
      <c r="E62" s="109"/>
      <c r="F62" s="328">
        <f t="shared" si="1"/>
        <v>-2.3199348449706836E-2</v>
      </c>
      <c r="G62" s="329">
        <f t="shared" si="3"/>
        <v>5.2927832603454572E-2</v>
      </c>
      <c r="H62" s="158" t="e">
        <f>#REF!-$B39</f>
        <v>#REF!</v>
      </c>
      <c r="I62" s="158" t="e">
        <f>#REF!-$B39</f>
        <v>#REF!</v>
      </c>
      <c r="J62" s="158" t="e">
        <f>#REF!-$B39</f>
        <v>#REF!</v>
      </c>
      <c r="K62" s="158" t="e">
        <f>#REF!-$B39</f>
        <v>#REF!</v>
      </c>
      <c r="L62" s="158" t="e">
        <f>#REF!-$B39</f>
        <v>#REF!</v>
      </c>
      <c r="M62" s="158" t="e">
        <f>#REF!-$B39</f>
        <v>#REF!</v>
      </c>
      <c r="N62" s="158" t="e">
        <f>#REF!-$B39</f>
        <v>#REF!</v>
      </c>
      <c r="O62" s="158" t="e">
        <f>#REF!-$B39</f>
        <v>#REF!</v>
      </c>
      <c r="P62" s="158" t="e">
        <f>#REF!-$B39</f>
        <v>#REF!</v>
      </c>
      <c r="Q62" s="158" t="e">
        <f>#REF!-$B39</f>
        <v>#REF!</v>
      </c>
      <c r="R62" s="158" t="e">
        <f>#REF!-$B39</f>
        <v>#REF!</v>
      </c>
      <c r="S62" s="159" t="e">
        <f>#REF!-$B39</f>
        <v>#REF!</v>
      </c>
    </row>
    <row r="63" spans="1:19" x14ac:dyDescent="0.25">
      <c r="A63" s="126">
        <v>45292</v>
      </c>
      <c r="B63" s="170">
        <f>+'Fundamental Prices'!C68</f>
        <v>3.096346</v>
      </c>
      <c r="C63" s="330">
        <v>3.0666452057800293</v>
      </c>
      <c r="D63" s="409">
        <v>3.1544923384628296</v>
      </c>
      <c r="E63" s="109"/>
      <c r="F63" s="326">
        <f t="shared" si="1"/>
        <v>-2.9700794219970739E-2</v>
      </c>
      <c r="G63" s="327">
        <f t="shared" si="3"/>
        <v>5.8146338462829572E-2</v>
      </c>
      <c r="H63" s="158" t="e">
        <f>#REF!-$B40</f>
        <v>#REF!</v>
      </c>
      <c r="I63" s="158" t="e">
        <f>#REF!-$B40</f>
        <v>#REF!</v>
      </c>
      <c r="J63" s="158" t="e">
        <f>#REF!-$B40</f>
        <v>#REF!</v>
      </c>
      <c r="K63" s="158" t="e">
        <f>#REF!-$B40</f>
        <v>#REF!</v>
      </c>
      <c r="L63" s="158" t="e">
        <f>#REF!-$B40</f>
        <v>#REF!</v>
      </c>
      <c r="M63" s="158" t="e">
        <f>#REF!-$B40</f>
        <v>#REF!</v>
      </c>
      <c r="N63" s="158" t="e">
        <f>#REF!-$B40</f>
        <v>#REF!</v>
      </c>
      <c r="O63" s="158" t="e">
        <f>#REF!-$B40</f>
        <v>#REF!</v>
      </c>
      <c r="P63" s="158" t="e">
        <f>#REF!-$B40</f>
        <v>#REF!</v>
      </c>
      <c r="Q63" s="158" t="e">
        <f>#REF!-$B40</f>
        <v>#REF!</v>
      </c>
      <c r="R63" s="158" t="e">
        <f>#REF!-$B40</f>
        <v>#REF!</v>
      </c>
      <c r="S63" s="159" t="e">
        <f>#REF!-$B40</f>
        <v>#REF!</v>
      </c>
    </row>
    <row r="64" spans="1:19" x14ac:dyDescent="0.25">
      <c r="A64" s="126">
        <v>45323</v>
      </c>
      <c r="B64" s="170">
        <f>+'Fundamental Prices'!C69</f>
        <v>3.1164040000000002</v>
      </c>
      <c r="C64" s="326">
        <v>3.0719045550384525</v>
      </c>
      <c r="D64" s="409">
        <v>3.1659862238922121</v>
      </c>
      <c r="E64" s="109"/>
      <c r="F64" s="326">
        <f t="shared" si="1"/>
        <v>-4.4499444961547674E-2</v>
      </c>
      <c r="G64" s="327">
        <f t="shared" si="3"/>
        <v>4.9582223892211896E-2</v>
      </c>
      <c r="H64" s="158" t="e">
        <f>#REF!-$B41</f>
        <v>#REF!</v>
      </c>
      <c r="I64" s="158" t="e">
        <f>#REF!-$B41</f>
        <v>#REF!</v>
      </c>
      <c r="J64" s="158" t="e">
        <f>#REF!-$B41</f>
        <v>#REF!</v>
      </c>
      <c r="K64" s="158" t="e">
        <f>#REF!-$B41</f>
        <v>#REF!</v>
      </c>
      <c r="L64" s="158" t="e">
        <f>#REF!-$B41</f>
        <v>#REF!</v>
      </c>
      <c r="M64" s="158" t="e">
        <f>#REF!-$B41</f>
        <v>#REF!</v>
      </c>
      <c r="N64" s="158" t="e">
        <f>#REF!-$B41</f>
        <v>#REF!</v>
      </c>
      <c r="O64" s="158" t="e">
        <f>#REF!-$B41</f>
        <v>#REF!</v>
      </c>
      <c r="P64" s="158" t="e">
        <f>#REF!-$B41</f>
        <v>#REF!</v>
      </c>
      <c r="Q64" s="158" t="e">
        <f>#REF!-$B41</f>
        <v>#REF!</v>
      </c>
      <c r="R64" s="158" t="e">
        <f>#REF!-$B41</f>
        <v>#REF!</v>
      </c>
      <c r="S64" s="159" t="e">
        <f>#REF!-$B41</f>
        <v>#REF!</v>
      </c>
    </row>
    <row r="65" spans="1:19" x14ac:dyDescent="0.25">
      <c r="A65" s="126">
        <v>45352</v>
      </c>
      <c r="B65" s="170">
        <f>+'Fundamental Prices'!C70</f>
        <v>3.1048330000000002</v>
      </c>
      <c r="C65" s="326">
        <v>3.0589953210906984</v>
      </c>
      <c r="D65" s="409">
        <v>3.1026623704986576</v>
      </c>
      <c r="E65" s="109"/>
      <c r="F65" s="326">
        <f t="shared" si="1"/>
        <v>-4.5837678909301793E-2</v>
      </c>
      <c r="G65" s="327">
        <f t="shared" si="3"/>
        <v>-2.1706295013426136E-3</v>
      </c>
      <c r="H65" s="158" t="e">
        <f>#REF!-$B42</f>
        <v>#REF!</v>
      </c>
      <c r="I65" s="158" t="e">
        <f>#REF!-$B42</f>
        <v>#REF!</v>
      </c>
      <c r="J65" s="158" t="e">
        <f>#REF!-$B42</f>
        <v>#REF!</v>
      </c>
      <c r="K65" s="158" t="e">
        <f>#REF!-$B42</f>
        <v>#REF!</v>
      </c>
      <c r="L65" s="158" t="e">
        <f>#REF!-$B42</f>
        <v>#REF!</v>
      </c>
      <c r="M65" s="158" t="e">
        <f>#REF!-$B42</f>
        <v>#REF!</v>
      </c>
      <c r="N65" s="158" t="e">
        <f>#REF!-$B42</f>
        <v>#REF!</v>
      </c>
      <c r="O65" s="158" t="e">
        <f>#REF!-$B42</f>
        <v>#REF!</v>
      </c>
      <c r="P65" s="158" t="e">
        <f>#REF!-$B42</f>
        <v>#REF!</v>
      </c>
      <c r="Q65" s="158" t="e">
        <f>#REF!-$B42</f>
        <v>#REF!</v>
      </c>
      <c r="R65" s="158" t="e">
        <f>#REF!-$B42</f>
        <v>#REF!</v>
      </c>
      <c r="S65" s="159" t="e">
        <f>#REF!-$B42</f>
        <v>#REF!</v>
      </c>
    </row>
    <row r="66" spans="1:19" x14ac:dyDescent="0.25">
      <c r="A66" s="126">
        <v>45383</v>
      </c>
      <c r="B66" s="170">
        <f>+'Fundamental Prices'!C71</f>
        <v>3.0825719999999999</v>
      </c>
      <c r="C66" s="326">
        <v>2.9970655035705565</v>
      </c>
      <c r="D66" s="409">
        <v>3.0753861260147093</v>
      </c>
      <c r="E66" s="109"/>
      <c r="F66" s="326">
        <f t="shared" si="1"/>
        <v>-8.5506496429443413E-2</v>
      </c>
      <c r="G66" s="327">
        <f t="shared" si="3"/>
        <v>-7.1858739852905806E-3</v>
      </c>
      <c r="H66" s="158" t="e">
        <f>#REF!-$B43</f>
        <v>#REF!</v>
      </c>
      <c r="I66" s="158" t="e">
        <f>#REF!-$B43</f>
        <v>#REF!</v>
      </c>
      <c r="J66" s="158" t="e">
        <f>#REF!-$B43</f>
        <v>#REF!</v>
      </c>
      <c r="K66" s="158" t="e">
        <f>#REF!-$B43</f>
        <v>#REF!</v>
      </c>
      <c r="L66" s="158" t="e">
        <f>#REF!-$B43</f>
        <v>#REF!</v>
      </c>
      <c r="M66" s="158" t="e">
        <f>#REF!-$B43</f>
        <v>#REF!</v>
      </c>
      <c r="N66" s="158" t="e">
        <f>#REF!-$B43</f>
        <v>#REF!</v>
      </c>
      <c r="O66" s="158" t="e">
        <f>#REF!-$B43</f>
        <v>#REF!</v>
      </c>
      <c r="P66" s="158" t="e">
        <f>#REF!-$B43</f>
        <v>#REF!</v>
      </c>
      <c r="Q66" s="158" t="e">
        <f>#REF!-$B43</f>
        <v>#REF!</v>
      </c>
      <c r="R66" s="158" t="e">
        <f>#REF!-$B43</f>
        <v>#REF!</v>
      </c>
      <c r="S66" s="159" t="e">
        <f>#REF!-$B43</f>
        <v>#REF!</v>
      </c>
    </row>
    <row r="67" spans="1:19" x14ac:dyDescent="0.25">
      <c r="A67" s="126">
        <v>45413</v>
      </c>
      <c r="B67" s="170">
        <f>+'Fundamental Prices'!C72</f>
        <v>3.1019770000000002</v>
      </c>
      <c r="C67" s="326">
        <v>3.0208011386413576</v>
      </c>
      <c r="D67" s="409">
        <v>3.1193982074279787</v>
      </c>
      <c r="E67" s="109"/>
      <c r="F67" s="326">
        <f t="shared" si="1"/>
        <v>-8.1175861358642631E-2</v>
      </c>
      <c r="G67" s="327">
        <f t="shared" si="3"/>
        <v>1.742120742797848E-2</v>
      </c>
      <c r="H67" s="158" t="e">
        <f>#REF!-$B44</f>
        <v>#REF!</v>
      </c>
      <c r="I67" s="158" t="e">
        <f>#REF!-$B44</f>
        <v>#REF!</v>
      </c>
      <c r="J67" s="158" t="e">
        <f>#REF!-$B44</f>
        <v>#REF!</v>
      </c>
      <c r="K67" s="158" t="e">
        <f>#REF!-$B44</f>
        <v>#REF!</v>
      </c>
      <c r="L67" s="158" t="e">
        <f>#REF!-$B44</f>
        <v>#REF!</v>
      </c>
      <c r="M67" s="158" t="e">
        <f>#REF!-$B44</f>
        <v>#REF!</v>
      </c>
      <c r="N67" s="158" t="e">
        <f>#REF!-$B44</f>
        <v>#REF!</v>
      </c>
      <c r="O67" s="158" t="e">
        <f>#REF!-$B44</f>
        <v>#REF!</v>
      </c>
      <c r="P67" s="158" t="e">
        <f>#REF!-$B44</f>
        <v>#REF!</v>
      </c>
      <c r="Q67" s="158" t="e">
        <f>#REF!-$B44</f>
        <v>#REF!</v>
      </c>
      <c r="R67" s="158" t="e">
        <f>#REF!-$B44</f>
        <v>#REF!</v>
      </c>
      <c r="S67" s="159" t="e">
        <f>#REF!-$B44</f>
        <v>#REF!</v>
      </c>
    </row>
    <row r="68" spans="1:19" x14ac:dyDescent="0.25">
      <c r="A68" s="126">
        <v>45444</v>
      </c>
      <c r="B68" s="170">
        <f>+'Fundamental Prices'!C73</f>
        <v>3.1619950000000001</v>
      </c>
      <c r="C68" s="326">
        <v>3.1022942153167725</v>
      </c>
      <c r="D68" s="409">
        <v>3.2076833525848389</v>
      </c>
      <c r="E68" s="109"/>
      <c r="F68" s="326">
        <f t="shared" ref="F68:F131" si="4">C68-$B68</f>
        <v>-5.9700784683227592E-2</v>
      </c>
      <c r="G68" s="327">
        <f t="shared" si="3"/>
        <v>4.5688352584838832E-2</v>
      </c>
      <c r="H68" s="158" t="e">
        <f>#REF!-$B45</f>
        <v>#REF!</v>
      </c>
      <c r="I68" s="158" t="e">
        <f>#REF!-$B45</f>
        <v>#REF!</v>
      </c>
      <c r="J68" s="158" t="e">
        <f>#REF!-$B45</f>
        <v>#REF!</v>
      </c>
      <c r="K68" s="158" t="e">
        <f>#REF!-$B45</f>
        <v>#REF!</v>
      </c>
      <c r="L68" s="158" t="e">
        <f>#REF!-$B45</f>
        <v>#REF!</v>
      </c>
      <c r="M68" s="158" t="e">
        <f>#REF!-$B45</f>
        <v>#REF!</v>
      </c>
      <c r="N68" s="158" t="e">
        <f>#REF!-$B45</f>
        <v>#REF!</v>
      </c>
      <c r="O68" s="158" t="e">
        <f>#REF!-$B45</f>
        <v>#REF!</v>
      </c>
      <c r="P68" s="158" t="e">
        <f>#REF!-$B45</f>
        <v>#REF!</v>
      </c>
      <c r="Q68" s="158" t="e">
        <f>#REF!-$B45</f>
        <v>#REF!</v>
      </c>
      <c r="R68" s="158" t="e">
        <f>#REF!-$B45</f>
        <v>#REF!</v>
      </c>
      <c r="S68" s="159" t="e">
        <f>#REF!-$B45</f>
        <v>#REF!</v>
      </c>
    </row>
    <row r="69" spans="1:19" x14ac:dyDescent="0.25">
      <c r="A69" s="126">
        <v>45474</v>
      </c>
      <c r="B69" s="170">
        <f>+'Fundamental Prices'!C74</f>
        <v>3.2668840000000001</v>
      </c>
      <c r="C69" s="326">
        <v>3.2219930717315677</v>
      </c>
      <c r="D69" s="409">
        <v>3.343516480621338</v>
      </c>
      <c r="E69" s="109"/>
      <c r="F69" s="326">
        <f t="shared" si="4"/>
        <v>-4.489092826843244E-2</v>
      </c>
      <c r="G69" s="327">
        <f t="shared" si="3"/>
        <v>7.6632480621337873E-2</v>
      </c>
      <c r="H69" s="158" t="e">
        <f>#REF!-$B46</f>
        <v>#REF!</v>
      </c>
      <c r="I69" s="158" t="e">
        <f>#REF!-$B46</f>
        <v>#REF!</v>
      </c>
      <c r="J69" s="158" t="e">
        <f>#REF!-$B46</f>
        <v>#REF!</v>
      </c>
      <c r="K69" s="158" t="e">
        <f>#REF!-$B46</f>
        <v>#REF!</v>
      </c>
      <c r="L69" s="158" t="e">
        <f>#REF!-$B46</f>
        <v>#REF!</v>
      </c>
      <c r="M69" s="158" t="e">
        <f>#REF!-$B46</f>
        <v>#REF!</v>
      </c>
      <c r="N69" s="158" t="e">
        <f>#REF!-$B46</f>
        <v>#REF!</v>
      </c>
      <c r="O69" s="158" t="e">
        <f>#REF!-$B46</f>
        <v>#REF!</v>
      </c>
      <c r="P69" s="158" t="e">
        <f>#REF!-$B46</f>
        <v>#REF!</v>
      </c>
      <c r="Q69" s="158" t="e">
        <f>#REF!-$B46</f>
        <v>#REF!</v>
      </c>
      <c r="R69" s="158" t="e">
        <f>#REF!-$B46</f>
        <v>#REF!</v>
      </c>
      <c r="S69" s="159" t="e">
        <f>#REF!-$B46</f>
        <v>#REF!</v>
      </c>
    </row>
    <row r="70" spans="1:19" x14ac:dyDescent="0.25">
      <c r="A70" s="126">
        <v>45505</v>
      </c>
      <c r="B70" s="170">
        <f>+'Fundamental Prices'!C75</f>
        <v>3.29501</v>
      </c>
      <c r="C70" s="326">
        <v>3.2668098123168945</v>
      </c>
      <c r="D70" s="409">
        <v>3.3724422462081911</v>
      </c>
      <c r="E70" s="109"/>
      <c r="F70" s="326">
        <f t="shared" si="4"/>
        <v>-2.8200187683105504E-2</v>
      </c>
      <c r="G70" s="327">
        <f t="shared" si="3"/>
        <v>7.7432246208191113E-2</v>
      </c>
      <c r="H70" s="158" t="e">
        <f>#REF!-$B47</f>
        <v>#REF!</v>
      </c>
      <c r="I70" s="158" t="e">
        <f>#REF!-$B47</f>
        <v>#REF!</v>
      </c>
      <c r="J70" s="158" t="e">
        <f>#REF!-$B47</f>
        <v>#REF!</v>
      </c>
      <c r="K70" s="158" t="e">
        <f>#REF!-$B47</f>
        <v>#REF!</v>
      </c>
      <c r="L70" s="158" t="e">
        <f>#REF!-$B47</f>
        <v>#REF!</v>
      </c>
      <c r="M70" s="158" t="e">
        <f>#REF!-$B47</f>
        <v>#REF!</v>
      </c>
      <c r="N70" s="158" t="e">
        <f>#REF!-$B47</f>
        <v>#REF!</v>
      </c>
      <c r="O70" s="158" t="e">
        <f>#REF!-$B47</f>
        <v>#REF!</v>
      </c>
      <c r="P70" s="158" t="e">
        <f>#REF!-$B47</f>
        <v>#REF!</v>
      </c>
      <c r="Q70" s="158" t="e">
        <f>#REF!-$B47</f>
        <v>#REF!</v>
      </c>
      <c r="R70" s="158" t="e">
        <f>#REF!-$B47</f>
        <v>#REF!</v>
      </c>
      <c r="S70" s="159" t="e">
        <f>#REF!-$B47</f>
        <v>#REF!</v>
      </c>
    </row>
    <row r="71" spans="1:19" x14ac:dyDescent="0.25">
      <c r="A71" s="126">
        <v>45536</v>
      </c>
      <c r="B71" s="170">
        <f>+'Fundamental Prices'!C76</f>
        <v>3.263191</v>
      </c>
      <c r="C71" s="326">
        <v>3.2030908641967772</v>
      </c>
      <c r="D71" s="409">
        <v>3.309792963043213</v>
      </c>
      <c r="E71" s="109"/>
      <c r="F71" s="326">
        <f t="shared" si="4"/>
        <v>-6.010013580322271E-2</v>
      </c>
      <c r="G71" s="327">
        <f t="shared" si="3"/>
        <v>4.6601963043213068E-2</v>
      </c>
      <c r="H71" s="158" t="e">
        <f>#REF!-$B48</f>
        <v>#REF!</v>
      </c>
      <c r="I71" s="158" t="e">
        <f>#REF!-$B48</f>
        <v>#REF!</v>
      </c>
      <c r="J71" s="158" t="e">
        <f>#REF!-$B48</f>
        <v>#REF!</v>
      </c>
      <c r="K71" s="158" t="e">
        <f>#REF!-$B48</f>
        <v>#REF!</v>
      </c>
      <c r="L71" s="158" t="e">
        <f>#REF!-$B48</f>
        <v>#REF!</v>
      </c>
      <c r="M71" s="158" t="e">
        <f>#REF!-$B48</f>
        <v>#REF!</v>
      </c>
      <c r="N71" s="158" t="e">
        <f>#REF!-$B48</f>
        <v>#REF!</v>
      </c>
      <c r="O71" s="158" t="e">
        <f>#REF!-$B48</f>
        <v>#REF!</v>
      </c>
      <c r="P71" s="158" t="e">
        <f>#REF!-$B48</f>
        <v>#REF!</v>
      </c>
      <c r="Q71" s="158" t="e">
        <f>#REF!-$B48</f>
        <v>#REF!</v>
      </c>
      <c r="R71" s="158" t="e">
        <f>#REF!-$B48</f>
        <v>#REF!</v>
      </c>
      <c r="S71" s="159" t="e">
        <f>#REF!-$B48</f>
        <v>#REF!</v>
      </c>
    </row>
    <row r="72" spans="1:19" x14ac:dyDescent="0.25">
      <c r="A72" s="126">
        <v>45566</v>
      </c>
      <c r="B72" s="170">
        <f>+'Fundamental Prices'!C77</f>
        <v>3.2395160000000001</v>
      </c>
      <c r="C72" s="326">
        <v>3.1791636173400879</v>
      </c>
      <c r="D72" s="409">
        <v>3.2796458713684085</v>
      </c>
      <c r="E72" s="109"/>
      <c r="F72" s="326">
        <f t="shared" si="4"/>
        <v>-6.0352382659912163E-2</v>
      </c>
      <c r="G72" s="327">
        <f t="shared" si="3"/>
        <v>4.0129871368408399E-2</v>
      </c>
      <c r="H72" s="158" t="e">
        <f>#REF!-$B49</f>
        <v>#REF!</v>
      </c>
      <c r="I72" s="158" t="e">
        <f>#REF!-$B49</f>
        <v>#REF!</v>
      </c>
      <c r="J72" s="158" t="e">
        <f>#REF!-$B49</f>
        <v>#REF!</v>
      </c>
      <c r="K72" s="158" t="e">
        <f>#REF!-$B49</f>
        <v>#REF!</v>
      </c>
      <c r="L72" s="158" t="e">
        <f>#REF!-$B49</f>
        <v>#REF!</v>
      </c>
      <c r="M72" s="158" t="e">
        <f>#REF!-$B49</f>
        <v>#REF!</v>
      </c>
      <c r="N72" s="158" t="e">
        <f>#REF!-$B49</f>
        <v>#REF!</v>
      </c>
      <c r="O72" s="158" t="e">
        <f>#REF!-$B49</f>
        <v>#REF!</v>
      </c>
      <c r="P72" s="158" t="e">
        <f>#REF!-$B49</f>
        <v>#REF!</v>
      </c>
      <c r="Q72" s="158" t="e">
        <f>#REF!-$B49</f>
        <v>#REF!</v>
      </c>
      <c r="R72" s="158" t="e">
        <f>#REF!-$B49</f>
        <v>#REF!</v>
      </c>
      <c r="S72" s="159" t="e">
        <f>#REF!-$B49</f>
        <v>#REF!</v>
      </c>
    </row>
    <row r="73" spans="1:19" x14ac:dyDescent="0.25">
      <c r="A73" s="126">
        <v>45597</v>
      </c>
      <c r="B73" s="170">
        <f>+'Fundamental Prices'!C78</f>
        <v>3.3748550000000002</v>
      </c>
      <c r="C73" s="326">
        <v>3.325002113800049</v>
      </c>
      <c r="D73" s="409">
        <v>3.4185617556381227</v>
      </c>
      <c r="E73" s="109"/>
      <c r="F73" s="326">
        <f t="shared" si="4"/>
        <v>-4.9852886199951207E-2</v>
      </c>
      <c r="G73" s="327">
        <f t="shared" si="3"/>
        <v>4.3706755638122541E-2</v>
      </c>
      <c r="H73" s="161" t="e">
        <f>#REF!-$B50</f>
        <v>#REF!</v>
      </c>
      <c r="I73" s="161" t="e">
        <f>#REF!-$B50</f>
        <v>#REF!</v>
      </c>
      <c r="J73" s="161" t="e">
        <f>#REF!-$B50</f>
        <v>#REF!</v>
      </c>
      <c r="K73" s="161" t="e">
        <f>#REF!-$B50</f>
        <v>#REF!</v>
      </c>
      <c r="L73" s="161" t="e">
        <f>#REF!-$B50</f>
        <v>#REF!</v>
      </c>
      <c r="M73" s="161" t="e">
        <f>#REF!-$B50</f>
        <v>#REF!</v>
      </c>
      <c r="N73" s="161" t="e">
        <f>#REF!-$B50</f>
        <v>#REF!</v>
      </c>
      <c r="O73" s="161" t="e">
        <f>#REF!-$B50</f>
        <v>#REF!</v>
      </c>
      <c r="P73" s="161" t="e">
        <f>#REF!-$B50</f>
        <v>#REF!</v>
      </c>
      <c r="Q73" s="161" t="e">
        <f>#REF!-$B50</f>
        <v>#REF!</v>
      </c>
      <c r="R73" s="161" t="e">
        <f>#REF!-$B50</f>
        <v>#REF!</v>
      </c>
      <c r="S73" s="162" t="e">
        <f>#REF!-$B50</f>
        <v>#REF!</v>
      </c>
    </row>
    <row r="74" spans="1:19" x14ac:dyDescent="0.25">
      <c r="A74" s="160">
        <v>45627</v>
      </c>
      <c r="B74" s="297">
        <f>+'Fundamental Prices'!C79</f>
        <v>3.4990619999999999</v>
      </c>
      <c r="C74" s="328">
        <v>3.4610790211791991</v>
      </c>
      <c r="D74" s="410">
        <v>3.5550525576705931</v>
      </c>
      <c r="E74" s="109"/>
      <c r="F74" s="328">
        <f t="shared" si="4"/>
        <v>-3.7982978820800817E-2</v>
      </c>
      <c r="G74" s="329">
        <f t="shared" si="3"/>
        <v>5.5990557670593244E-2</v>
      </c>
      <c r="H74" s="158" t="e">
        <f>#REF!-$B51</f>
        <v>#REF!</v>
      </c>
      <c r="I74" s="158" t="e">
        <f>#REF!-$B51</f>
        <v>#REF!</v>
      </c>
      <c r="J74" s="158" t="e">
        <f>#REF!-$B51</f>
        <v>#REF!</v>
      </c>
      <c r="K74" s="158" t="e">
        <f>#REF!-$B51</f>
        <v>#REF!</v>
      </c>
      <c r="L74" s="158" t="e">
        <f>#REF!-$B51</f>
        <v>#REF!</v>
      </c>
      <c r="M74" s="158" t="e">
        <f>#REF!-$B51</f>
        <v>#REF!</v>
      </c>
      <c r="N74" s="158" t="e">
        <f>#REF!-$B51</f>
        <v>#REF!</v>
      </c>
      <c r="O74" s="158" t="e">
        <f>#REF!-$B51</f>
        <v>#REF!</v>
      </c>
      <c r="P74" s="158" t="e">
        <f>#REF!-$B51</f>
        <v>#REF!</v>
      </c>
      <c r="Q74" s="158" t="e">
        <f>#REF!-$B51</f>
        <v>#REF!</v>
      </c>
      <c r="R74" s="158" t="e">
        <f>#REF!-$B51</f>
        <v>#REF!</v>
      </c>
      <c r="S74" s="159" t="e">
        <f>#REF!-$B51</f>
        <v>#REF!</v>
      </c>
    </row>
    <row r="75" spans="1:19" x14ac:dyDescent="0.25">
      <c r="A75" s="126">
        <v>45658</v>
      </c>
      <c r="B75" s="170">
        <f>+'Fundamental Prices'!C80</f>
        <v>3.5195780000000001</v>
      </c>
      <c r="C75" s="330">
        <v>3.4900765237121583</v>
      </c>
      <c r="D75" s="409">
        <v>3.5805627116470338</v>
      </c>
      <c r="E75" s="109"/>
      <c r="F75" s="326">
        <f t="shared" si="4"/>
        <v>-2.9501476287841832E-2</v>
      </c>
      <c r="G75" s="327">
        <f t="shared" si="3"/>
        <v>6.0984711647033674E-2</v>
      </c>
      <c r="H75" s="158" t="e">
        <f>#REF!-$B52</f>
        <v>#REF!</v>
      </c>
      <c r="I75" s="158" t="e">
        <f>#REF!-$B52</f>
        <v>#REF!</v>
      </c>
      <c r="J75" s="158" t="e">
        <f>#REF!-$B52</f>
        <v>#REF!</v>
      </c>
      <c r="K75" s="158" t="e">
        <f>#REF!-$B52</f>
        <v>#REF!</v>
      </c>
      <c r="L75" s="158" t="e">
        <f>#REF!-$B52</f>
        <v>#REF!</v>
      </c>
      <c r="M75" s="158" t="e">
        <f>#REF!-$B52</f>
        <v>#REF!</v>
      </c>
      <c r="N75" s="158" t="e">
        <f>#REF!-$B52</f>
        <v>#REF!</v>
      </c>
      <c r="O75" s="158" t="e">
        <f>#REF!-$B52</f>
        <v>#REF!</v>
      </c>
      <c r="P75" s="158" t="e">
        <f>#REF!-$B52</f>
        <v>#REF!</v>
      </c>
      <c r="Q75" s="158" t="e">
        <f>#REF!-$B52</f>
        <v>#REF!</v>
      </c>
      <c r="R75" s="158" t="e">
        <f>#REF!-$B52</f>
        <v>#REF!</v>
      </c>
      <c r="S75" s="159" t="e">
        <f>#REF!-$B52</f>
        <v>#REF!</v>
      </c>
    </row>
    <row r="76" spans="1:19" x14ac:dyDescent="0.25">
      <c r="A76" s="126">
        <v>45689</v>
      </c>
      <c r="B76" s="170">
        <f>+'Fundamental Prices'!C81</f>
        <v>3.5414219999999998</v>
      </c>
      <c r="C76" s="326">
        <v>3.4971230650634766</v>
      </c>
      <c r="D76" s="409">
        <v>3.5966794205398558</v>
      </c>
      <c r="E76" s="109"/>
      <c r="F76" s="326">
        <f t="shared" si="4"/>
        <v>-4.429893493652326E-2</v>
      </c>
      <c r="G76" s="327">
        <f t="shared" si="3"/>
        <v>5.5257420539855939E-2</v>
      </c>
      <c r="H76" s="158" t="e">
        <f>#REF!-$B53</f>
        <v>#REF!</v>
      </c>
      <c r="I76" s="158" t="e">
        <f>#REF!-$B53</f>
        <v>#REF!</v>
      </c>
      <c r="J76" s="158" t="e">
        <f>#REF!-$B53</f>
        <v>#REF!</v>
      </c>
      <c r="K76" s="158" t="e">
        <f>#REF!-$B53</f>
        <v>#REF!</v>
      </c>
      <c r="L76" s="158" t="e">
        <f>#REF!-$B53</f>
        <v>#REF!</v>
      </c>
      <c r="M76" s="158" t="e">
        <f>#REF!-$B53</f>
        <v>#REF!</v>
      </c>
      <c r="N76" s="158" t="e">
        <f>#REF!-$B53</f>
        <v>#REF!</v>
      </c>
      <c r="O76" s="158" t="e">
        <f>#REF!-$B53</f>
        <v>#REF!</v>
      </c>
      <c r="P76" s="158" t="e">
        <f>#REF!-$B53</f>
        <v>#REF!</v>
      </c>
      <c r="Q76" s="158" t="e">
        <f>#REF!-$B53</f>
        <v>#REF!</v>
      </c>
      <c r="R76" s="158" t="e">
        <f>#REF!-$B53</f>
        <v>#REF!</v>
      </c>
      <c r="S76" s="159" t="e">
        <f>#REF!-$B53</f>
        <v>#REF!</v>
      </c>
    </row>
    <row r="77" spans="1:19" x14ac:dyDescent="0.25">
      <c r="A77" s="126">
        <v>45717</v>
      </c>
      <c r="B77" s="170">
        <f>+'Fundamental Prices'!C82</f>
        <v>3.4757060000000002</v>
      </c>
      <c r="C77" s="326">
        <v>3.4281199976501466</v>
      </c>
      <c r="D77" s="409">
        <v>3.4747063633499149</v>
      </c>
      <c r="E77" s="109"/>
      <c r="F77" s="326">
        <f t="shared" si="4"/>
        <v>-4.7586002349853551E-2</v>
      </c>
      <c r="G77" s="327">
        <f t="shared" si="3"/>
        <v>-9.9963665008528935E-4</v>
      </c>
      <c r="H77" s="158" t="e">
        <f>#REF!-$B54</f>
        <v>#REF!</v>
      </c>
      <c r="I77" s="158" t="e">
        <f>#REF!-$B54</f>
        <v>#REF!</v>
      </c>
      <c r="J77" s="158" t="e">
        <f>#REF!-$B54</f>
        <v>#REF!</v>
      </c>
      <c r="K77" s="158" t="e">
        <f>#REF!-$B54</f>
        <v>#REF!</v>
      </c>
      <c r="L77" s="158" t="e">
        <f>#REF!-$B54</f>
        <v>#REF!</v>
      </c>
      <c r="M77" s="158" t="e">
        <f>#REF!-$B54</f>
        <v>#REF!</v>
      </c>
      <c r="N77" s="158" t="e">
        <f>#REF!-$B54</f>
        <v>#REF!</v>
      </c>
      <c r="O77" s="158" t="e">
        <f>#REF!-$B54</f>
        <v>#REF!</v>
      </c>
      <c r="P77" s="158" t="e">
        <f>#REF!-$B54</f>
        <v>#REF!</v>
      </c>
      <c r="Q77" s="158" t="e">
        <f>#REF!-$B54</f>
        <v>#REF!</v>
      </c>
      <c r="R77" s="158" t="e">
        <f>#REF!-$B54</f>
        <v>#REF!</v>
      </c>
      <c r="S77" s="159" t="e">
        <f>#REF!-$B54</f>
        <v>#REF!</v>
      </c>
    </row>
    <row r="78" spans="1:19" x14ac:dyDescent="0.25">
      <c r="A78" s="126">
        <v>45748</v>
      </c>
      <c r="B78" s="170">
        <f>+'Fundamental Prices'!C83</f>
        <v>3.424852</v>
      </c>
      <c r="C78" s="326">
        <v>3.3272014148254394</v>
      </c>
      <c r="D78" s="409">
        <v>3.4139761216659545</v>
      </c>
      <c r="E78" s="109"/>
      <c r="F78" s="326">
        <f t="shared" si="4"/>
        <v>-9.76505851745606E-2</v>
      </c>
      <c r="G78" s="327">
        <f t="shared" si="3"/>
        <v>-1.0875878334045463E-2</v>
      </c>
      <c r="H78" s="158" t="e">
        <f>#REF!-$B55</f>
        <v>#REF!</v>
      </c>
      <c r="I78" s="158" t="e">
        <f>#REF!-$B55</f>
        <v>#REF!</v>
      </c>
      <c r="J78" s="158" t="e">
        <f>#REF!-$B55</f>
        <v>#REF!</v>
      </c>
      <c r="K78" s="158" t="e">
        <f>#REF!-$B55</f>
        <v>#REF!</v>
      </c>
      <c r="L78" s="158" t="e">
        <f>#REF!-$B55</f>
        <v>#REF!</v>
      </c>
      <c r="M78" s="158" t="e">
        <f>#REF!-$B55</f>
        <v>#REF!</v>
      </c>
      <c r="N78" s="158" t="e">
        <f>#REF!-$B55</f>
        <v>#REF!</v>
      </c>
      <c r="O78" s="158" t="e">
        <f>#REF!-$B55</f>
        <v>#REF!</v>
      </c>
      <c r="P78" s="158" t="e">
        <f>#REF!-$B55</f>
        <v>#REF!</v>
      </c>
      <c r="Q78" s="158" t="e">
        <f>#REF!-$B55</f>
        <v>#REF!</v>
      </c>
      <c r="R78" s="158" t="e">
        <f>#REF!-$B55</f>
        <v>#REF!</v>
      </c>
      <c r="S78" s="159" t="e">
        <f>#REF!-$B55</f>
        <v>#REF!</v>
      </c>
    </row>
    <row r="79" spans="1:19" x14ac:dyDescent="0.25">
      <c r="A79" s="126">
        <v>45778</v>
      </c>
      <c r="B79" s="170">
        <f>+'Fundamental Prices'!C84</f>
        <v>3.4447969999999999</v>
      </c>
      <c r="C79" s="326">
        <v>3.3513609400482176</v>
      </c>
      <c r="D79" s="409">
        <v>3.4604820433349608</v>
      </c>
      <c r="E79" s="109"/>
      <c r="F79" s="326">
        <f t="shared" si="4"/>
        <v>-9.343605995178228E-2</v>
      </c>
      <c r="G79" s="327">
        <f t="shared" si="3"/>
        <v>1.5685043334960902E-2</v>
      </c>
      <c r="H79" s="158" t="e">
        <f>#REF!-$B56</f>
        <v>#REF!</v>
      </c>
      <c r="I79" s="158" t="e">
        <f>#REF!-$B56</f>
        <v>#REF!</v>
      </c>
      <c r="J79" s="158" t="e">
        <f>#REF!-$B56</f>
        <v>#REF!</v>
      </c>
      <c r="K79" s="158" t="e">
        <f>#REF!-$B56</f>
        <v>#REF!</v>
      </c>
      <c r="L79" s="158" t="e">
        <f>#REF!-$B56</f>
        <v>#REF!</v>
      </c>
      <c r="M79" s="158" t="e">
        <f>#REF!-$B56</f>
        <v>#REF!</v>
      </c>
      <c r="N79" s="158" t="e">
        <f>#REF!-$B56</f>
        <v>#REF!</v>
      </c>
      <c r="O79" s="158" t="e">
        <f>#REF!-$B56</f>
        <v>#REF!</v>
      </c>
      <c r="P79" s="158" t="e">
        <f>#REF!-$B56</f>
        <v>#REF!</v>
      </c>
      <c r="Q79" s="158" t="e">
        <f>#REF!-$B56</f>
        <v>#REF!</v>
      </c>
      <c r="R79" s="158" t="e">
        <f>#REF!-$B56</f>
        <v>#REF!</v>
      </c>
      <c r="S79" s="159" t="e">
        <f>#REF!-$B56</f>
        <v>#REF!</v>
      </c>
    </row>
    <row r="80" spans="1:19" x14ac:dyDescent="0.25">
      <c r="A80" s="126">
        <v>45809</v>
      </c>
      <c r="B80" s="170">
        <f>+'Fundamental Prices'!C85</f>
        <v>3.470418</v>
      </c>
      <c r="C80" s="326">
        <v>3.4107176921539306</v>
      </c>
      <c r="D80" s="409">
        <v>3.5239499662094116</v>
      </c>
      <c r="E80" s="109"/>
      <c r="F80" s="326">
        <f t="shared" si="4"/>
        <v>-5.9700307846069389E-2</v>
      </c>
      <c r="G80" s="327">
        <f t="shared" si="3"/>
        <v>5.3531966209411586E-2</v>
      </c>
      <c r="H80" s="158" t="e">
        <f>#REF!-$B57</f>
        <v>#REF!</v>
      </c>
      <c r="I80" s="158" t="e">
        <f>#REF!-$B57</f>
        <v>#REF!</v>
      </c>
      <c r="J80" s="158" t="e">
        <f>#REF!-$B57</f>
        <v>#REF!</v>
      </c>
      <c r="K80" s="158" t="e">
        <f>#REF!-$B57</f>
        <v>#REF!</v>
      </c>
      <c r="L80" s="158" t="e">
        <f>#REF!-$B57</f>
        <v>#REF!</v>
      </c>
      <c r="M80" s="158" t="e">
        <f>#REF!-$B57</f>
        <v>#REF!</v>
      </c>
      <c r="N80" s="158" t="e">
        <f>#REF!-$B57</f>
        <v>#REF!</v>
      </c>
      <c r="O80" s="158" t="e">
        <f>#REF!-$B57</f>
        <v>#REF!</v>
      </c>
      <c r="P80" s="158" t="e">
        <f>#REF!-$B57</f>
        <v>#REF!</v>
      </c>
      <c r="Q80" s="158" t="e">
        <f>#REF!-$B57</f>
        <v>#REF!</v>
      </c>
      <c r="R80" s="158" t="e">
        <f>#REF!-$B57</f>
        <v>#REF!</v>
      </c>
      <c r="S80" s="159" t="e">
        <f>#REF!-$B57</f>
        <v>#REF!</v>
      </c>
    </row>
    <row r="81" spans="1:19" x14ac:dyDescent="0.25">
      <c r="A81" s="126">
        <v>45839</v>
      </c>
      <c r="B81" s="170">
        <f>+'Fundamental Prices'!C86</f>
        <v>3.6522410000000001</v>
      </c>
      <c r="C81" s="326">
        <v>3.6145054901275637</v>
      </c>
      <c r="D81" s="409">
        <v>3.730656493965149</v>
      </c>
      <c r="E81" s="109"/>
      <c r="F81" s="326">
        <f t="shared" si="4"/>
        <v>-3.7735509872436346E-2</v>
      </c>
      <c r="G81" s="327">
        <f t="shared" si="3"/>
        <v>7.8415493965148908E-2</v>
      </c>
      <c r="H81" s="158" t="e">
        <f>#REF!-$B58</f>
        <v>#REF!</v>
      </c>
      <c r="I81" s="158" t="e">
        <f>#REF!-$B58</f>
        <v>#REF!</v>
      </c>
      <c r="J81" s="158" t="e">
        <f>#REF!-$B58</f>
        <v>#REF!</v>
      </c>
      <c r="K81" s="158" t="e">
        <f>#REF!-$B58</f>
        <v>#REF!</v>
      </c>
      <c r="L81" s="158" t="e">
        <f>#REF!-$B58</f>
        <v>#REF!</v>
      </c>
      <c r="M81" s="158" t="e">
        <f>#REF!-$B58</f>
        <v>#REF!</v>
      </c>
      <c r="N81" s="158" t="e">
        <f>#REF!-$B58</f>
        <v>#REF!</v>
      </c>
      <c r="O81" s="158" t="e">
        <f>#REF!-$B58</f>
        <v>#REF!</v>
      </c>
      <c r="P81" s="158" t="e">
        <f>#REF!-$B58</f>
        <v>#REF!</v>
      </c>
      <c r="Q81" s="158" t="e">
        <f>#REF!-$B58</f>
        <v>#REF!</v>
      </c>
      <c r="R81" s="158" t="e">
        <f>#REF!-$B58</f>
        <v>#REF!</v>
      </c>
      <c r="S81" s="159" t="e">
        <f>#REF!-$B58</f>
        <v>#REF!</v>
      </c>
    </row>
    <row r="82" spans="1:19" x14ac:dyDescent="0.25">
      <c r="A82" s="126">
        <v>45870</v>
      </c>
      <c r="B82" s="170">
        <f>+'Fundamental Prices'!C87</f>
        <v>3.682626</v>
      </c>
      <c r="C82" s="326">
        <v>3.6572327142486571</v>
      </c>
      <c r="D82" s="409">
        <v>3.7602786641845705</v>
      </c>
      <c r="E82" s="109"/>
      <c r="F82" s="326">
        <f t="shared" si="4"/>
        <v>-2.5393285751342809E-2</v>
      </c>
      <c r="G82" s="327">
        <f t="shared" si="3"/>
        <v>7.7652664184570508E-2</v>
      </c>
      <c r="H82" s="158" t="e">
        <f>#REF!-$B59</f>
        <v>#REF!</v>
      </c>
      <c r="I82" s="158" t="e">
        <f>#REF!-$B59</f>
        <v>#REF!</v>
      </c>
      <c r="J82" s="158" t="e">
        <f>#REF!-$B59</f>
        <v>#REF!</v>
      </c>
      <c r="K82" s="158" t="e">
        <f>#REF!-$B59</f>
        <v>#REF!</v>
      </c>
      <c r="L82" s="158" t="e">
        <f>#REF!-$B59</f>
        <v>#REF!</v>
      </c>
      <c r="M82" s="158" t="e">
        <f>#REF!-$B59</f>
        <v>#REF!</v>
      </c>
      <c r="N82" s="158" t="e">
        <f>#REF!-$B59</f>
        <v>#REF!</v>
      </c>
      <c r="O82" s="158" t="e">
        <f>#REF!-$B59</f>
        <v>#REF!</v>
      </c>
      <c r="P82" s="158" t="e">
        <f>#REF!-$B59</f>
        <v>#REF!</v>
      </c>
      <c r="Q82" s="158" t="e">
        <f>#REF!-$B59</f>
        <v>#REF!</v>
      </c>
      <c r="R82" s="158" t="e">
        <f>#REF!-$B59</f>
        <v>#REF!</v>
      </c>
      <c r="S82" s="159" t="e">
        <f>#REF!-$B59</f>
        <v>#REF!</v>
      </c>
    </row>
    <row r="83" spans="1:19" x14ac:dyDescent="0.25">
      <c r="A83" s="126">
        <v>45901</v>
      </c>
      <c r="B83" s="170">
        <f>+'Fundamental Prices'!C88</f>
        <v>3.3655459999999997</v>
      </c>
      <c r="C83" s="326">
        <v>3.3065044426879879</v>
      </c>
      <c r="D83" s="409">
        <v>3.4105708241424559</v>
      </c>
      <c r="E83" s="109"/>
      <c r="F83" s="326">
        <f t="shared" si="4"/>
        <v>-5.9041557312011772E-2</v>
      </c>
      <c r="G83" s="327">
        <f t="shared" si="3"/>
        <v>4.5024824142456232E-2</v>
      </c>
      <c r="H83" s="158" t="e">
        <f>#REF!-$B60</f>
        <v>#REF!</v>
      </c>
      <c r="I83" s="158" t="e">
        <f>#REF!-$B60</f>
        <v>#REF!</v>
      </c>
      <c r="J83" s="158" t="e">
        <f>#REF!-$B60</f>
        <v>#REF!</v>
      </c>
      <c r="K83" s="158" t="e">
        <f>#REF!-$B60</f>
        <v>#REF!</v>
      </c>
      <c r="L83" s="158" t="e">
        <f>#REF!-$B60</f>
        <v>#REF!</v>
      </c>
      <c r="M83" s="158" t="e">
        <f>#REF!-$B60</f>
        <v>#REF!</v>
      </c>
      <c r="N83" s="158" t="e">
        <f>#REF!-$B60</f>
        <v>#REF!</v>
      </c>
      <c r="O83" s="158" t="e">
        <f>#REF!-$B60</f>
        <v>#REF!</v>
      </c>
      <c r="P83" s="158" t="e">
        <f>#REF!-$B60</f>
        <v>#REF!</v>
      </c>
      <c r="Q83" s="158" t="e">
        <f>#REF!-$B60</f>
        <v>#REF!</v>
      </c>
      <c r="R83" s="158" t="e">
        <f>#REF!-$B60</f>
        <v>#REF!</v>
      </c>
      <c r="S83" s="159" t="e">
        <f>#REF!-$B60</f>
        <v>#REF!</v>
      </c>
    </row>
    <row r="84" spans="1:19" x14ac:dyDescent="0.25">
      <c r="A84" s="126">
        <v>45931</v>
      </c>
      <c r="B84" s="170">
        <f>+'Fundamental Prices'!C89</f>
        <v>3.3453579999999996</v>
      </c>
      <c r="C84" s="326">
        <v>3.2676351549224849</v>
      </c>
      <c r="D84" s="409">
        <v>3.3805869390563963</v>
      </c>
      <c r="E84" s="109"/>
      <c r="F84" s="326">
        <f t="shared" si="4"/>
        <v>-7.7722845077514702E-2</v>
      </c>
      <c r="G84" s="327">
        <f t="shared" si="3"/>
        <v>3.522893905639668E-2</v>
      </c>
      <c r="H84" s="158" t="e">
        <f>#REF!-$B61</f>
        <v>#REF!</v>
      </c>
      <c r="I84" s="158" t="e">
        <f>#REF!-$B61</f>
        <v>#REF!</v>
      </c>
      <c r="J84" s="158" t="e">
        <f>#REF!-$B61</f>
        <v>#REF!</v>
      </c>
      <c r="K84" s="158" t="e">
        <f>#REF!-$B61</f>
        <v>#REF!</v>
      </c>
      <c r="L84" s="158" t="e">
        <f>#REF!-$B61</f>
        <v>#REF!</v>
      </c>
      <c r="M84" s="158" t="e">
        <f>#REF!-$B61</f>
        <v>#REF!</v>
      </c>
      <c r="N84" s="158" t="e">
        <f>#REF!-$B61</f>
        <v>#REF!</v>
      </c>
      <c r="O84" s="158" t="e">
        <f>#REF!-$B61</f>
        <v>#REF!</v>
      </c>
      <c r="P84" s="158" t="e">
        <f>#REF!-$B61</f>
        <v>#REF!</v>
      </c>
      <c r="Q84" s="158" t="e">
        <f>#REF!-$B61</f>
        <v>#REF!</v>
      </c>
      <c r="R84" s="158" t="e">
        <f>#REF!-$B61</f>
        <v>#REF!</v>
      </c>
      <c r="S84" s="159" t="e">
        <f>#REF!-$B61</f>
        <v>#REF!</v>
      </c>
    </row>
    <row r="85" spans="1:19" x14ac:dyDescent="0.25">
      <c r="A85" s="126">
        <v>45962</v>
      </c>
      <c r="B85" s="170">
        <f>+'Fundamental Prices'!C90</f>
        <v>3.441538</v>
      </c>
      <c r="C85" s="326">
        <v>3.3763960455780029</v>
      </c>
      <c r="D85" s="409">
        <v>3.4774972247009277</v>
      </c>
      <c r="E85" s="109"/>
      <c r="F85" s="326">
        <f t="shared" si="4"/>
        <v>-6.5141954421997106E-2</v>
      </c>
      <c r="G85" s="327">
        <f t="shared" si="3"/>
        <v>3.5959224700927717E-2</v>
      </c>
      <c r="H85" s="161" t="e">
        <f>#REF!-$B62</f>
        <v>#REF!</v>
      </c>
      <c r="I85" s="161" t="e">
        <f>#REF!-$B62</f>
        <v>#REF!</v>
      </c>
      <c r="J85" s="161" t="e">
        <f>#REF!-$B62</f>
        <v>#REF!</v>
      </c>
      <c r="K85" s="161" t="e">
        <f>#REF!-$B62</f>
        <v>#REF!</v>
      </c>
      <c r="L85" s="161" t="e">
        <f>#REF!-$B62</f>
        <v>#REF!</v>
      </c>
      <c r="M85" s="161" t="e">
        <f>#REF!-$B62</f>
        <v>#REF!</v>
      </c>
      <c r="N85" s="161" t="e">
        <f>#REF!-$B62</f>
        <v>#REF!</v>
      </c>
      <c r="O85" s="161" t="e">
        <f>#REF!-$B62</f>
        <v>#REF!</v>
      </c>
      <c r="P85" s="161" t="e">
        <f>#REF!-$B62</f>
        <v>#REF!</v>
      </c>
      <c r="Q85" s="161" t="e">
        <f>#REF!-$B62</f>
        <v>#REF!</v>
      </c>
      <c r="R85" s="161" t="e">
        <f>#REF!-$B62</f>
        <v>#REF!</v>
      </c>
      <c r="S85" s="162" t="e">
        <f>#REF!-$B62</f>
        <v>#REF!</v>
      </c>
    </row>
    <row r="86" spans="1:19" x14ac:dyDescent="0.25">
      <c r="A86" s="160">
        <v>45992</v>
      </c>
      <c r="B86" s="297">
        <f>+'Fundamental Prices'!C91</f>
        <v>3.6006469999999999</v>
      </c>
      <c r="C86" s="328">
        <v>3.5457587134094237</v>
      </c>
      <c r="D86" s="410">
        <v>3.6518373572082519</v>
      </c>
      <c r="E86" s="109"/>
      <c r="F86" s="328">
        <f t="shared" si="4"/>
        <v>-5.4888286590576207E-2</v>
      </c>
      <c r="G86" s="329">
        <f t="shared" si="3"/>
        <v>5.1190357208251935E-2</v>
      </c>
      <c r="H86" s="158" t="e">
        <f>#REF!-$B63</f>
        <v>#REF!</v>
      </c>
      <c r="I86" s="158" t="e">
        <f>#REF!-$B63</f>
        <v>#REF!</v>
      </c>
      <c r="J86" s="158" t="e">
        <f>#REF!-$B63</f>
        <v>#REF!</v>
      </c>
      <c r="K86" s="158" t="e">
        <f>#REF!-$B63</f>
        <v>#REF!</v>
      </c>
      <c r="L86" s="158" t="e">
        <f>#REF!-$B63</f>
        <v>#REF!</v>
      </c>
      <c r="M86" s="158" t="e">
        <f>#REF!-$B63</f>
        <v>#REF!</v>
      </c>
      <c r="N86" s="158" t="e">
        <f>#REF!-$B63</f>
        <v>#REF!</v>
      </c>
      <c r="O86" s="158" t="e">
        <f>#REF!-$B63</f>
        <v>#REF!</v>
      </c>
      <c r="P86" s="158" t="e">
        <f>#REF!-$B63</f>
        <v>#REF!</v>
      </c>
      <c r="Q86" s="158" t="e">
        <f>#REF!-$B63</f>
        <v>#REF!</v>
      </c>
      <c r="R86" s="158" t="e">
        <f>#REF!-$B63</f>
        <v>#REF!</v>
      </c>
      <c r="S86" s="159" t="e">
        <f>#REF!-$B63</f>
        <v>#REF!</v>
      </c>
    </row>
    <row r="87" spans="1:19" x14ac:dyDescent="0.25">
      <c r="A87" s="126">
        <v>46023</v>
      </c>
      <c r="B87" s="170">
        <f>+'Fundamental Prices'!C92</f>
        <v>3.6236640000000002</v>
      </c>
      <c r="C87" s="330">
        <v>3.578402817214966</v>
      </c>
      <c r="D87" s="409">
        <v>3.6804664921417238</v>
      </c>
      <c r="E87" s="109"/>
      <c r="F87" s="326">
        <f t="shared" si="4"/>
        <v>-4.5261182785034215E-2</v>
      </c>
      <c r="G87" s="327">
        <f t="shared" si="3"/>
        <v>5.6802492141723615E-2</v>
      </c>
      <c r="H87" s="158" t="e">
        <f>#REF!-$B64</f>
        <v>#REF!</v>
      </c>
      <c r="I87" s="158" t="e">
        <f>#REF!-$B64</f>
        <v>#REF!</v>
      </c>
      <c r="J87" s="158" t="e">
        <f>#REF!-$B64</f>
        <v>#REF!</v>
      </c>
      <c r="K87" s="158" t="e">
        <f>#REF!-$B64</f>
        <v>#REF!</v>
      </c>
      <c r="L87" s="158" t="e">
        <f>#REF!-$B64</f>
        <v>#REF!</v>
      </c>
      <c r="M87" s="158" t="e">
        <f>#REF!-$B64</f>
        <v>#REF!</v>
      </c>
      <c r="N87" s="158" t="e">
        <f>#REF!-$B64</f>
        <v>#REF!</v>
      </c>
      <c r="O87" s="158" t="e">
        <f>#REF!-$B64</f>
        <v>#REF!</v>
      </c>
      <c r="P87" s="158" t="e">
        <f>#REF!-$B64</f>
        <v>#REF!</v>
      </c>
      <c r="Q87" s="158" t="e">
        <f>#REF!-$B64</f>
        <v>#REF!</v>
      </c>
      <c r="R87" s="158" t="e">
        <f>#REF!-$B64</f>
        <v>#REF!</v>
      </c>
      <c r="S87" s="159" t="e">
        <f>#REF!-$B64</f>
        <v>#REF!</v>
      </c>
    </row>
    <row r="88" spans="1:19" x14ac:dyDescent="0.25">
      <c r="A88" s="126">
        <v>46054</v>
      </c>
      <c r="B88" s="170">
        <f>+'Fundamental Prices'!C93</f>
        <v>3.644129</v>
      </c>
      <c r="C88" s="326">
        <v>3.5910758116760255</v>
      </c>
      <c r="D88" s="409">
        <v>3.6969296362915038</v>
      </c>
      <c r="E88" s="109"/>
      <c r="F88" s="326">
        <f t="shared" si="4"/>
        <v>-5.3053188323974432E-2</v>
      </c>
      <c r="G88" s="327">
        <f t="shared" si="3"/>
        <v>5.2800636291503888E-2</v>
      </c>
      <c r="H88" s="158" t="e">
        <f>#REF!-$B65</f>
        <v>#REF!</v>
      </c>
      <c r="I88" s="158" t="e">
        <f>#REF!-$B65</f>
        <v>#REF!</v>
      </c>
      <c r="J88" s="158" t="e">
        <f>#REF!-$B65</f>
        <v>#REF!</v>
      </c>
      <c r="K88" s="158" t="e">
        <f>#REF!-$B65</f>
        <v>#REF!</v>
      </c>
      <c r="L88" s="158" t="e">
        <f>#REF!-$B65</f>
        <v>#REF!</v>
      </c>
      <c r="M88" s="158" t="e">
        <f>#REF!-$B65</f>
        <v>#REF!</v>
      </c>
      <c r="N88" s="158" t="e">
        <f>#REF!-$B65</f>
        <v>#REF!</v>
      </c>
      <c r="O88" s="158" t="e">
        <f>#REF!-$B65</f>
        <v>#REF!</v>
      </c>
      <c r="P88" s="158" t="e">
        <f>#REF!-$B65</f>
        <v>#REF!</v>
      </c>
      <c r="Q88" s="158" t="e">
        <f>#REF!-$B65</f>
        <v>#REF!</v>
      </c>
      <c r="R88" s="158" t="e">
        <f>#REF!-$B65</f>
        <v>#REF!</v>
      </c>
      <c r="S88" s="159" t="e">
        <f>#REF!-$B65</f>
        <v>#REF!</v>
      </c>
    </row>
    <row r="89" spans="1:19" x14ac:dyDescent="0.25">
      <c r="A89" s="126">
        <v>46082</v>
      </c>
      <c r="B89" s="170">
        <f>+'Fundamental Prices'!C94</f>
        <v>3.5575960000000002</v>
      </c>
      <c r="C89" s="326">
        <v>3.4982511933288576</v>
      </c>
      <c r="D89" s="409">
        <v>3.554180944725037</v>
      </c>
      <c r="E89" s="109"/>
      <c r="F89" s="326">
        <f t="shared" si="4"/>
        <v>-5.9344806671142614E-2</v>
      </c>
      <c r="G89" s="327">
        <f t="shared" si="3"/>
        <v>-3.415055274963219E-3</v>
      </c>
      <c r="H89" s="158" t="e">
        <f>#REF!-$B66</f>
        <v>#REF!</v>
      </c>
      <c r="I89" s="158" t="e">
        <f>#REF!-$B66</f>
        <v>#REF!</v>
      </c>
      <c r="J89" s="158" t="e">
        <f>#REF!-$B66</f>
        <v>#REF!</v>
      </c>
      <c r="K89" s="158" t="e">
        <f>#REF!-$B66</f>
        <v>#REF!</v>
      </c>
      <c r="L89" s="158" t="e">
        <f>#REF!-$B66</f>
        <v>#REF!</v>
      </c>
      <c r="M89" s="158" t="e">
        <f>#REF!-$B66</f>
        <v>#REF!</v>
      </c>
      <c r="N89" s="158" t="e">
        <f>#REF!-$B66</f>
        <v>#REF!</v>
      </c>
      <c r="O89" s="158" t="e">
        <f>#REF!-$B66</f>
        <v>#REF!</v>
      </c>
      <c r="P89" s="158" t="e">
        <f>#REF!-$B66</f>
        <v>#REF!</v>
      </c>
      <c r="Q89" s="158" t="e">
        <f>#REF!-$B66</f>
        <v>#REF!</v>
      </c>
      <c r="R89" s="158" t="e">
        <f>#REF!-$B66</f>
        <v>#REF!</v>
      </c>
      <c r="S89" s="159" t="e">
        <f>#REF!-$B66</f>
        <v>#REF!</v>
      </c>
    </row>
    <row r="90" spans="1:19" x14ac:dyDescent="0.25">
      <c r="A90" s="126">
        <v>46113</v>
      </c>
      <c r="B90" s="170">
        <f>+'Fundamental Prices'!C95</f>
        <v>3.4971729999999996</v>
      </c>
      <c r="C90" s="326">
        <v>3.4076856285552974</v>
      </c>
      <c r="D90" s="409">
        <v>3.4961120993118282</v>
      </c>
      <c r="E90" s="109"/>
      <c r="F90" s="326">
        <f t="shared" si="4"/>
        <v>-8.9487371444702202E-2</v>
      </c>
      <c r="G90" s="327">
        <f t="shared" si="3"/>
        <v>-1.06090068817144E-3</v>
      </c>
      <c r="H90" s="158" t="e">
        <f>#REF!-$B67</f>
        <v>#REF!</v>
      </c>
      <c r="I90" s="158" t="e">
        <f>#REF!-$B67</f>
        <v>#REF!</v>
      </c>
      <c r="J90" s="158" t="e">
        <f>#REF!-$B67</f>
        <v>#REF!</v>
      </c>
      <c r="K90" s="158" t="e">
        <f>#REF!-$B67</f>
        <v>#REF!</v>
      </c>
      <c r="L90" s="158" t="e">
        <f>#REF!-$B67</f>
        <v>#REF!</v>
      </c>
      <c r="M90" s="158" t="e">
        <f>#REF!-$B67</f>
        <v>#REF!</v>
      </c>
      <c r="N90" s="158" t="e">
        <f>#REF!-$B67</f>
        <v>#REF!</v>
      </c>
      <c r="O90" s="158" t="e">
        <f>#REF!-$B67</f>
        <v>#REF!</v>
      </c>
      <c r="P90" s="158" t="e">
        <f>#REF!-$B67</f>
        <v>#REF!</v>
      </c>
      <c r="Q90" s="158" t="e">
        <f>#REF!-$B67</f>
        <v>#REF!</v>
      </c>
      <c r="R90" s="158" t="e">
        <f>#REF!-$B67</f>
        <v>#REF!</v>
      </c>
      <c r="S90" s="159" t="e">
        <f>#REF!-$B67</f>
        <v>#REF!</v>
      </c>
    </row>
    <row r="91" spans="1:19" x14ac:dyDescent="0.25">
      <c r="A91" s="126">
        <v>46143</v>
      </c>
      <c r="B91" s="170">
        <f>+'Fundamental Prices'!C96</f>
        <v>3.518491</v>
      </c>
      <c r="C91" s="326">
        <v>3.4300359810028076</v>
      </c>
      <c r="D91" s="409">
        <v>3.5403703964385986</v>
      </c>
      <c r="E91" s="109"/>
      <c r="F91" s="326">
        <f t="shared" si="4"/>
        <v>-8.8455018997192436E-2</v>
      </c>
      <c r="G91" s="327">
        <f t="shared" si="3"/>
        <v>2.1879396438598597E-2</v>
      </c>
      <c r="H91" s="158" t="e">
        <f>#REF!-$B68</f>
        <v>#REF!</v>
      </c>
      <c r="I91" s="158" t="e">
        <f>#REF!-$B68</f>
        <v>#REF!</v>
      </c>
      <c r="J91" s="158" t="e">
        <f>#REF!-$B68</f>
        <v>#REF!</v>
      </c>
      <c r="K91" s="158" t="e">
        <f>#REF!-$B68</f>
        <v>#REF!</v>
      </c>
      <c r="L91" s="158" t="e">
        <f>#REF!-$B68</f>
        <v>#REF!</v>
      </c>
      <c r="M91" s="158" t="e">
        <f>#REF!-$B68</f>
        <v>#REF!</v>
      </c>
      <c r="N91" s="158" t="e">
        <f>#REF!-$B68</f>
        <v>#REF!</v>
      </c>
      <c r="O91" s="158" t="e">
        <f>#REF!-$B68</f>
        <v>#REF!</v>
      </c>
      <c r="P91" s="158" t="e">
        <f>#REF!-$B68</f>
        <v>#REF!</v>
      </c>
      <c r="Q91" s="158" t="e">
        <f>#REF!-$B68</f>
        <v>#REF!</v>
      </c>
      <c r="R91" s="158" t="e">
        <f>#REF!-$B68</f>
        <v>#REF!</v>
      </c>
      <c r="S91" s="159" t="e">
        <f>#REF!-$B68</f>
        <v>#REF!</v>
      </c>
    </row>
    <row r="92" spans="1:19" x14ac:dyDescent="0.25">
      <c r="A92" s="126">
        <v>46174</v>
      </c>
      <c r="B92" s="170">
        <f>+'Fundamental Prices'!C97</f>
        <v>3.5693519999999999</v>
      </c>
      <c r="C92" s="326">
        <v>3.5094528510589598</v>
      </c>
      <c r="D92" s="409">
        <v>3.6219825055618284</v>
      </c>
      <c r="E92" s="109"/>
      <c r="F92" s="326">
        <f t="shared" si="4"/>
        <v>-5.9899148941040092E-2</v>
      </c>
      <c r="G92" s="327">
        <f t="shared" si="3"/>
        <v>5.2630505561828578E-2</v>
      </c>
      <c r="H92" s="158" t="e">
        <f>#REF!-$B69</f>
        <v>#REF!</v>
      </c>
      <c r="I92" s="158" t="e">
        <f>#REF!-$B69</f>
        <v>#REF!</v>
      </c>
      <c r="J92" s="158" t="e">
        <f>#REF!-$B69</f>
        <v>#REF!</v>
      </c>
      <c r="K92" s="158" t="e">
        <f>#REF!-$B69</f>
        <v>#REF!</v>
      </c>
      <c r="L92" s="158" t="e">
        <f>#REF!-$B69</f>
        <v>#REF!</v>
      </c>
      <c r="M92" s="158" t="e">
        <f>#REF!-$B69</f>
        <v>#REF!</v>
      </c>
      <c r="N92" s="158" t="e">
        <f>#REF!-$B69</f>
        <v>#REF!</v>
      </c>
      <c r="O92" s="158" t="e">
        <f>#REF!-$B69</f>
        <v>#REF!</v>
      </c>
      <c r="P92" s="158" t="e">
        <f>#REF!-$B69</f>
        <v>#REF!</v>
      </c>
      <c r="Q92" s="158" t="e">
        <f>#REF!-$B69</f>
        <v>#REF!</v>
      </c>
      <c r="R92" s="158" t="e">
        <f>#REF!-$B69</f>
        <v>#REF!</v>
      </c>
      <c r="S92" s="159" t="e">
        <f>#REF!-$B69</f>
        <v>#REF!</v>
      </c>
    </row>
    <row r="93" spans="1:19" x14ac:dyDescent="0.25">
      <c r="A93" s="126">
        <v>46204</v>
      </c>
      <c r="B93" s="170">
        <f>+'Fundamental Prices'!C98</f>
        <v>3.8198460000000001</v>
      </c>
      <c r="C93" s="326">
        <v>3.7761240380249026</v>
      </c>
      <c r="D93" s="409">
        <v>3.8969178860626221</v>
      </c>
      <c r="E93" s="109"/>
      <c r="F93" s="326">
        <f t="shared" si="4"/>
        <v>-4.3721961975097479E-2</v>
      </c>
      <c r="G93" s="327">
        <f t="shared" si="3"/>
        <v>7.7071886062622053E-2</v>
      </c>
      <c r="H93" s="158" t="e">
        <f>#REF!-$B70</f>
        <v>#REF!</v>
      </c>
      <c r="I93" s="158" t="e">
        <f>#REF!-$B70</f>
        <v>#REF!</v>
      </c>
      <c r="J93" s="158" t="e">
        <f>#REF!-$B70</f>
        <v>#REF!</v>
      </c>
      <c r="K93" s="158" t="e">
        <f>#REF!-$B70</f>
        <v>#REF!</v>
      </c>
      <c r="L93" s="158" t="e">
        <f>#REF!-$B70</f>
        <v>#REF!</v>
      </c>
      <c r="M93" s="158" t="e">
        <f>#REF!-$B70</f>
        <v>#REF!</v>
      </c>
      <c r="N93" s="158" t="e">
        <f>#REF!-$B70</f>
        <v>#REF!</v>
      </c>
      <c r="O93" s="158" t="e">
        <f>#REF!-$B70</f>
        <v>#REF!</v>
      </c>
      <c r="P93" s="158" t="e">
        <f>#REF!-$B70</f>
        <v>#REF!</v>
      </c>
      <c r="Q93" s="158" t="e">
        <f>#REF!-$B70</f>
        <v>#REF!</v>
      </c>
      <c r="R93" s="158" t="e">
        <f>#REF!-$B70</f>
        <v>#REF!</v>
      </c>
      <c r="S93" s="159" t="e">
        <f>#REF!-$B70</f>
        <v>#REF!</v>
      </c>
    </row>
    <row r="94" spans="1:19" x14ac:dyDescent="0.25">
      <c r="A94" s="126">
        <v>46235</v>
      </c>
      <c r="B94" s="170">
        <f>+'Fundamental Prices'!C99</f>
        <v>3.8503050000000001</v>
      </c>
      <c r="C94" s="326">
        <v>3.8139890438842774</v>
      </c>
      <c r="D94" s="409">
        <v>3.9284167391586307</v>
      </c>
      <c r="E94" s="109"/>
      <c r="F94" s="326">
        <f t="shared" si="4"/>
        <v>-3.6315956115722692E-2</v>
      </c>
      <c r="G94" s="327">
        <f t="shared" si="3"/>
        <v>7.8111739158630566E-2</v>
      </c>
      <c r="H94" s="158" t="e">
        <f>#REF!-$B71</f>
        <v>#REF!</v>
      </c>
      <c r="I94" s="158" t="e">
        <f>#REF!-$B71</f>
        <v>#REF!</v>
      </c>
      <c r="J94" s="158" t="e">
        <f>#REF!-$B71</f>
        <v>#REF!</v>
      </c>
      <c r="K94" s="158" t="e">
        <f>#REF!-$B71</f>
        <v>#REF!</v>
      </c>
      <c r="L94" s="158" t="e">
        <f>#REF!-$B71</f>
        <v>#REF!</v>
      </c>
      <c r="M94" s="158" t="e">
        <f>#REF!-$B71</f>
        <v>#REF!</v>
      </c>
      <c r="N94" s="158" t="e">
        <f>#REF!-$B71</f>
        <v>#REF!</v>
      </c>
      <c r="O94" s="158" t="e">
        <f>#REF!-$B71</f>
        <v>#REF!</v>
      </c>
      <c r="P94" s="158" t="e">
        <f>#REF!-$B71</f>
        <v>#REF!</v>
      </c>
      <c r="Q94" s="158" t="e">
        <f>#REF!-$B71</f>
        <v>#REF!</v>
      </c>
      <c r="R94" s="158" t="e">
        <f>#REF!-$B71</f>
        <v>#REF!</v>
      </c>
      <c r="S94" s="159" t="e">
        <f>#REF!-$B71</f>
        <v>#REF!</v>
      </c>
    </row>
    <row r="95" spans="1:19" x14ac:dyDescent="0.25">
      <c r="A95" s="126">
        <v>46266</v>
      </c>
      <c r="B95" s="170">
        <f>+'Fundamental Prices'!C100</f>
        <v>3.6997969999999998</v>
      </c>
      <c r="C95" s="326">
        <v>3.6365502157897946</v>
      </c>
      <c r="D95" s="409">
        <v>3.7409812584609985</v>
      </c>
      <c r="E95" s="109"/>
      <c r="F95" s="326">
        <f t="shared" si="4"/>
        <v>-6.3246784210205131E-2</v>
      </c>
      <c r="G95" s="327">
        <f t="shared" si="3"/>
        <v>4.1184258460998713E-2</v>
      </c>
      <c r="H95" s="158" t="e">
        <f>#REF!-$B72</f>
        <v>#REF!</v>
      </c>
      <c r="I95" s="158" t="e">
        <f>#REF!-$B72</f>
        <v>#REF!</v>
      </c>
      <c r="J95" s="158" t="e">
        <f>#REF!-$B72</f>
        <v>#REF!</v>
      </c>
      <c r="K95" s="158" t="e">
        <f>#REF!-$B72</f>
        <v>#REF!</v>
      </c>
      <c r="L95" s="158" t="e">
        <f>#REF!-$B72</f>
        <v>#REF!</v>
      </c>
      <c r="M95" s="158" t="e">
        <f>#REF!-$B72</f>
        <v>#REF!</v>
      </c>
      <c r="N95" s="158" t="e">
        <f>#REF!-$B72</f>
        <v>#REF!</v>
      </c>
      <c r="O95" s="158" t="e">
        <f>#REF!-$B72</f>
        <v>#REF!</v>
      </c>
      <c r="P95" s="158" t="e">
        <f>#REF!-$B72</f>
        <v>#REF!</v>
      </c>
      <c r="Q95" s="158" t="e">
        <f>#REF!-$B72</f>
        <v>#REF!</v>
      </c>
      <c r="R95" s="158" t="e">
        <f>#REF!-$B72</f>
        <v>#REF!</v>
      </c>
      <c r="S95" s="159" t="e">
        <f>#REF!-$B72</f>
        <v>#REF!</v>
      </c>
    </row>
    <row r="96" spans="1:19" x14ac:dyDescent="0.25">
      <c r="A96" s="126">
        <v>46296</v>
      </c>
      <c r="B96" s="170">
        <f>+'Fundamental Prices'!C101</f>
        <v>3.6425890000000001</v>
      </c>
      <c r="C96" s="326">
        <v>3.5543189938201905</v>
      </c>
      <c r="D96" s="409">
        <v>3.6763547642364505</v>
      </c>
      <c r="E96" s="109"/>
      <c r="F96" s="326">
        <f t="shared" si="4"/>
        <v>-8.8270006179809624E-2</v>
      </c>
      <c r="G96" s="327">
        <f t="shared" si="3"/>
        <v>3.3765764236450391E-2</v>
      </c>
      <c r="H96" s="158" t="e">
        <f>#REF!-$B73</f>
        <v>#REF!</v>
      </c>
      <c r="I96" s="158" t="e">
        <f>#REF!-$B73</f>
        <v>#REF!</v>
      </c>
      <c r="J96" s="158" t="e">
        <f>#REF!-$B73</f>
        <v>#REF!</v>
      </c>
      <c r="K96" s="158" t="e">
        <f>#REF!-$B73</f>
        <v>#REF!</v>
      </c>
      <c r="L96" s="158" t="e">
        <f>#REF!-$B73</f>
        <v>#REF!</v>
      </c>
      <c r="M96" s="158" t="e">
        <f>#REF!-$B73</f>
        <v>#REF!</v>
      </c>
      <c r="N96" s="158" t="e">
        <f>#REF!-$B73</f>
        <v>#REF!</v>
      </c>
      <c r="O96" s="158" t="e">
        <f>#REF!-$B73</f>
        <v>#REF!</v>
      </c>
      <c r="P96" s="158" t="e">
        <f>#REF!-$B73</f>
        <v>#REF!</v>
      </c>
      <c r="Q96" s="158" t="e">
        <f>#REF!-$B73</f>
        <v>#REF!</v>
      </c>
      <c r="R96" s="158" t="e">
        <f>#REF!-$B73</f>
        <v>#REF!</v>
      </c>
      <c r="S96" s="159" t="e">
        <f>#REF!-$B73</f>
        <v>#REF!</v>
      </c>
    </row>
    <row r="97" spans="1:19" x14ac:dyDescent="0.25">
      <c r="A97" s="126">
        <v>46327</v>
      </c>
      <c r="B97" s="170">
        <f>+'Fundamental Prices'!C102</f>
        <v>3.6998139999999999</v>
      </c>
      <c r="C97" s="326">
        <v>3.6358953713073729</v>
      </c>
      <c r="D97" s="409">
        <v>3.7415903996124267</v>
      </c>
      <c r="E97" s="109"/>
      <c r="F97" s="326">
        <f t="shared" si="4"/>
        <v>-6.3918628692626989E-2</v>
      </c>
      <c r="G97" s="327">
        <f t="shared" si="3"/>
        <v>4.177639961242674E-2</v>
      </c>
      <c r="H97" s="161" t="e">
        <f>#REF!-$B74</f>
        <v>#REF!</v>
      </c>
      <c r="I97" s="161" t="e">
        <f>#REF!-$B74</f>
        <v>#REF!</v>
      </c>
      <c r="J97" s="161" t="e">
        <f>#REF!-$B74</f>
        <v>#REF!</v>
      </c>
      <c r="K97" s="161" t="e">
        <f>#REF!-$B74</f>
        <v>#REF!</v>
      </c>
      <c r="L97" s="161" t="e">
        <f>#REF!-$B74</f>
        <v>#REF!</v>
      </c>
      <c r="M97" s="161" t="e">
        <f>#REF!-$B74</f>
        <v>#REF!</v>
      </c>
      <c r="N97" s="161" t="e">
        <f>#REF!-$B74</f>
        <v>#REF!</v>
      </c>
      <c r="O97" s="161" t="e">
        <f>#REF!-$B74</f>
        <v>#REF!</v>
      </c>
      <c r="P97" s="161" t="e">
        <f>#REF!-$B74</f>
        <v>#REF!</v>
      </c>
      <c r="Q97" s="161" t="e">
        <f>#REF!-$B74</f>
        <v>#REF!</v>
      </c>
      <c r="R97" s="161" t="e">
        <f>#REF!-$B74</f>
        <v>#REF!</v>
      </c>
      <c r="S97" s="162" t="e">
        <f>#REF!-$B74</f>
        <v>#REF!</v>
      </c>
    </row>
    <row r="98" spans="1:19" x14ac:dyDescent="0.25">
      <c r="A98" s="160">
        <v>46357</v>
      </c>
      <c r="B98" s="297">
        <f>+'Fundamental Prices'!C103</f>
        <v>3.865456</v>
      </c>
      <c r="C98" s="328">
        <v>3.8164127832946777</v>
      </c>
      <c r="D98" s="410">
        <v>3.9191871840057373</v>
      </c>
      <c r="E98" s="109"/>
      <c r="F98" s="328">
        <f t="shared" si="4"/>
        <v>-4.9043216705322301E-2</v>
      </c>
      <c r="G98" s="329">
        <f t="shared" si="3"/>
        <v>5.3731184005737287E-2</v>
      </c>
      <c r="H98" s="158" t="e">
        <f>#REF!-$B75</f>
        <v>#REF!</v>
      </c>
      <c r="I98" s="158" t="e">
        <f>#REF!-$B75</f>
        <v>#REF!</v>
      </c>
      <c r="J98" s="158" t="e">
        <f>#REF!-$B75</f>
        <v>#REF!</v>
      </c>
      <c r="K98" s="158" t="e">
        <f>#REF!-$B75</f>
        <v>#REF!</v>
      </c>
      <c r="L98" s="158" t="e">
        <f>#REF!-$B75</f>
        <v>#REF!</v>
      </c>
      <c r="M98" s="158" t="e">
        <f>#REF!-$B75</f>
        <v>#REF!</v>
      </c>
      <c r="N98" s="158" t="e">
        <f>#REF!-$B75</f>
        <v>#REF!</v>
      </c>
      <c r="O98" s="158" t="e">
        <f>#REF!-$B75</f>
        <v>#REF!</v>
      </c>
      <c r="P98" s="158" t="e">
        <f>#REF!-$B75</f>
        <v>#REF!</v>
      </c>
      <c r="Q98" s="158" t="e">
        <f>#REF!-$B75</f>
        <v>#REF!</v>
      </c>
      <c r="R98" s="158" t="e">
        <f>#REF!-$B75</f>
        <v>#REF!</v>
      </c>
      <c r="S98" s="159" t="e">
        <f>#REF!-$B75</f>
        <v>#REF!</v>
      </c>
    </row>
    <row r="99" spans="1:19" x14ac:dyDescent="0.25">
      <c r="A99" s="126">
        <v>46388</v>
      </c>
      <c r="B99" s="170">
        <f>+'Fundamental Prices'!C104</f>
        <v>3.8893399999999998</v>
      </c>
      <c r="C99" s="330">
        <v>3.8497672460937498</v>
      </c>
      <c r="D99" s="409">
        <v>3.9510508154296873</v>
      </c>
      <c r="E99" s="109"/>
      <c r="F99" s="326">
        <f t="shared" si="4"/>
        <v>-3.9572753906250036E-2</v>
      </c>
      <c r="G99" s="327">
        <f t="shared" si="3"/>
        <v>6.1710815429687482E-2</v>
      </c>
      <c r="H99" s="158" t="e">
        <f>#REF!-$B76</f>
        <v>#REF!</v>
      </c>
      <c r="I99" s="158" t="e">
        <f>#REF!-$B76</f>
        <v>#REF!</v>
      </c>
      <c r="J99" s="158" t="e">
        <f>#REF!-$B76</f>
        <v>#REF!</v>
      </c>
      <c r="K99" s="158" t="e">
        <f>#REF!-$B76</f>
        <v>#REF!</v>
      </c>
      <c r="L99" s="158" t="e">
        <f>#REF!-$B76</f>
        <v>#REF!</v>
      </c>
      <c r="M99" s="158" t="e">
        <f>#REF!-$B76</f>
        <v>#REF!</v>
      </c>
      <c r="N99" s="158" t="e">
        <f>#REF!-$B76</f>
        <v>#REF!</v>
      </c>
      <c r="O99" s="158" t="e">
        <f>#REF!-$B76</f>
        <v>#REF!</v>
      </c>
      <c r="P99" s="158" t="e">
        <f>#REF!-$B76</f>
        <v>#REF!</v>
      </c>
      <c r="Q99" s="158" t="e">
        <f>#REF!-$B76</f>
        <v>#REF!</v>
      </c>
      <c r="R99" s="158" t="e">
        <f>#REF!-$B76</f>
        <v>#REF!</v>
      </c>
      <c r="S99" s="159" t="e">
        <f>#REF!-$B76</f>
        <v>#REF!</v>
      </c>
    </row>
    <row r="100" spans="1:19" x14ac:dyDescent="0.25">
      <c r="A100" s="126">
        <v>46419</v>
      </c>
      <c r="B100" s="170">
        <f>+'Fundamental Prices'!C105</f>
        <v>3.9133680000000002</v>
      </c>
      <c r="C100" s="326">
        <v>3.8612494125061039</v>
      </c>
      <c r="D100" s="409">
        <v>3.9701020660095216</v>
      </c>
      <c r="E100" s="109"/>
      <c r="F100" s="326">
        <f t="shared" si="4"/>
        <v>-5.2118587493896307E-2</v>
      </c>
      <c r="G100" s="327">
        <f t="shared" si="3"/>
        <v>5.6734066009521467E-2</v>
      </c>
      <c r="H100" s="158" t="e">
        <f>#REF!-$B77</f>
        <v>#REF!</v>
      </c>
      <c r="I100" s="158" t="e">
        <f>#REF!-$B77</f>
        <v>#REF!</v>
      </c>
      <c r="J100" s="158" t="e">
        <f>#REF!-$B77</f>
        <v>#REF!</v>
      </c>
      <c r="K100" s="158" t="e">
        <f>#REF!-$B77</f>
        <v>#REF!</v>
      </c>
      <c r="L100" s="158" t="e">
        <f>#REF!-$B77</f>
        <v>#REF!</v>
      </c>
      <c r="M100" s="158" t="e">
        <f>#REF!-$B77</f>
        <v>#REF!</v>
      </c>
      <c r="N100" s="158" t="e">
        <f>#REF!-$B77</f>
        <v>#REF!</v>
      </c>
      <c r="O100" s="158" t="e">
        <f>#REF!-$B77</f>
        <v>#REF!</v>
      </c>
      <c r="P100" s="158" t="e">
        <f>#REF!-$B77</f>
        <v>#REF!</v>
      </c>
      <c r="Q100" s="158" t="e">
        <f>#REF!-$B77</f>
        <v>#REF!</v>
      </c>
      <c r="R100" s="158" t="e">
        <f>#REF!-$B77</f>
        <v>#REF!</v>
      </c>
      <c r="S100" s="159" t="e">
        <f>#REF!-$B77</f>
        <v>#REF!</v>
      </c>
    </row>
    <row r="101" spans="1:19" x14ac:dyDescent="0.25">
      <c r="A101" s="126">
        <v>46447</v>
      </c>
      <c r="B101" s="170">
        <f>+'Fundamental Prices'!C106</f>
        <v>3.8509880000000001</v>
      </c>
      <c r="C101" s="326">
        <v>3.7865219622497559</v>
      </c>
      <c r="D101" s="409">
        <v>3.8488750677948</v>
      </c>
      <c r="E101" s="109"/>
      <c r="F101" s="326">
        <f t="shared" si="4"/>
        <v>-6.4466037750244176E-2</v>
      </c>
      <c r="G101" s="327">
        <f t="shared" si="3"/>
        <v>-2.1129322052000354E-3</v>
      </c>
      <c r="H101" s="158" t="e">
        <f>#REF!-$B78</f>
        <v>#REF!</v>
      </c>
      <c r="I101" s="158" t="e">
        <f>#REF!-$B78</f>
        <v>#REF!</v>
      </c>
      <c r="J101" s="158" t="e">
        <f>#REF!-$B78</f>
        <v>#REF!</v>
      </c>
      <c r="K101" s="158" t="e">
        <f>#REF!-$B78</f>
        <v>#REF!</v>
      </c>
      <c r="L101" s="158" t="e">
        <f>#REF!-$B78</f>
        <v>#REF!</v>
      </c>
      <c r="M101" s="158" t="e">
        <f>#REF!-$B78</f>
        <v>#REF!</v>
      </c>
      <c r="N101" s="158" t="e">
        <f>#REF!-$B78</f>
        <v>#REF!</v>
      </c>
      <c r="O101" s="158" t="e">
        <f>#REF!-$B78</f>
        <v>#REF!</v>
      </c>
      <c r="P101" s="158" t="e">
        <f>#REF!-$B78</f>
        <v>#REF!</v>
      </c>
      <c r="Q101" s="158" t="e">
        <f>#REF!-$B78</f>
        <v>#REF!</v>
      </c>
      <c r="R101" s="158" t="e">
        <f>#REF!-$B78</f>
        <v>#REF!</v>
      </c>
      <c r="S101" s="159" t="e">
        <f>#REF!-$B78</f>
        <v>#REF!</v>
      </c>
    </row>
    <row r="102" spans="1:19" x14ac:dyDescent="0.25">
      <c r="A102" s="126">
        <v>46478</v>
      </c>
      <c r="B102" s="170">
        <f>+'Fundamental Prices'!C107</f>
        <v>3.7142210000000002</v>
      </c>
      <c r="C102" s="326">
        <v>3.6173562424621584</v>
      </c>
      <c r="D102" s="409">
        <v>3.712258042617798</v>
      </c>
      <c r="E102" s="109"/>
      <c r="F102" s="326">
        <f t="shared" si="4"/>
        <v>-9.686475753784185E-2</v>
      </c>
      <c r="G102" s="327">
        <f t="shared" si="3"/>
        <v>-1.9629573822022017E-3</v>
      </c>
      <c r="H102" s="158" t="e">
        <f>#REF!-$B79</f>
        <v>#REF!</v>
      </c>
      <c r="I102" s="158" t="e">
        <f>#REF!-$B79</f>
        <v>#REF!</v>
      </c>
      <c r="J102" s="158" t="e">
        <f>#REF!-$B79</f>
        <v>#REF!</v>
      </c>
      <c r="K102" s="158" t="e">
        <f>#REF!-$B79</f>
        <v>#REF!</v>
      </c>
      <c r="L102" s="158" t="e">
        <f>#REF!-$B79</f>
        <v>#REF!</v>
      </c>
      <c r="M102" s="158" t="e">
        <f>#REF!-$B79</f>
        <v>#REF!</v>
      </c>
      <c r="N102" s="158" t="e">
        <f>#REF!-$B79</f>
        <v>#REF!</v>
      </c>
      <c r="O102" s="158" t="e">
        <f>#REF!-$B79</f>
        <v>#REF!</v>
      </c>
      <c r="P102" s="158" t="e">
        <f>#REF!-$B79</f>
        <v>#REF!</v>
      </c>
      <c r="Q102" s="158" t="e">
        <f>#REF!-$B79</f>
        <v>#REF!</v>
      </c>
      <c r="R102" s="158" t="e">
        <f>#REF!-$B79</f>
        <v>#REF!</v>
      </c>
      <c r="S102" s="159" t="e">
        <f>#REF!-$B79</f>
        <v>#REF!</v>
      </c>
    </row>
    <row r="103" spans="1:19" x14ac:dyDescent="0.25">
      <c r="A103" s="126">
        <v>46508</v>
      </c>
      <c r="B103" s="170">
        <f>+'Fundamental Prices'!C108</f>
        <v>3.7369880000000002</v>
      </c>
      <c r="C103" s="326">
        <v>3.640864247406006</v>
      </c>
      <c r="D103" s="409">
        <v>3.7578340903167726</v>
      </c>
      <c r="E103" s="109"/>
      <c r="F103" s="326">
        <f t="shared" si="4"/>
        <v>-9.6123752593994194E-2</v>
      </c>
      <c r="G103" s="327">
        <f t="shared" si="3"/>
        <v>2.0846090316772425E-2</v>
      </c>
      <c r="H103" s="158" t="e">
        <f>#REF!-$B80</f>
        <v>#REF!</v>
      </c>
      <c r="I103" s="158" t="e">
        <f>#REF!-$B80</f>
        <v>#REF!</v>
      </c>
      <c r="J103" s="158" t="e">
        <f>#REF!-$B80</f>
        <v>#REF!</v>
      </c>
      <c r="K103" s="158" t="e">
        <f>#REF!-$B80</f>
        <v>#REF!</v>
      </c>
      <c r="L103" s="158" t="e">
        <f>#REF!-$B80</f>
        <v>#REF!</v>
      </c>
      <c r="M103" s="158" t="e">
        <f>#REF!-$B80</f>
        <v>#REF!</v>
      </c>
      <c r="N103" s="158" t="e">
        <f>#REF!-$B80</f>
        <v>#REF!</v>
      </c>
      <c r="O103" s="158" t="e">
        <f>#REF!-$B80</f>
        <v>#REF!</v>
      </c>
      <c r="P103" s="158" t="e">
        <f>#REF!-$B80</f>
        <v>#REF!</v>
      </c>
      <c r="Q103" s="158" t="e">
        <f>#REF!-$B80</f>
        <v>#REF!</v>
      </c>
      <c r="R103" s="158" t="e">
        <f>#REF!-$B80</f>
        <v>#REF!</v>
      </c>
      <c r="S103" s="159" t="e">
        <f>#REF!-$B80</f>
        <v>#REF!</v>
      </c>
    </row>
    <row r="104" spans="1:19" x14ac:dyDescent="0.25">
      <c r="A104" s="126">
        <v>46539</v>
      </c>
      <c r="B104" s="170">
        <f>+'Fundamental Prices'!C109</f>
        <v>3.8071009999999994</v>
      </c>
      <c r="C104" s="326">
        <v>3.7472030431518548</v>
      </c>
      <c r="D104" s="409">
        <v>3.8580092889556878</v>
      </c>
      <c r="E104" s="109"/>
      <c r="F104" s="326">
        <f t="shared" si="4"/>
        <v>-5.9897956848144585E-2</v>
      </c>
      <c r="G104" s="327">
        <f t="shared" si="3"/>
        <v>5.0908288955688441E-2</v>
      </c>
      <c r="H104" s="158" t="e">
        <f>#REF!-$B81</f>
        <v>#REF!</v>
      </c>
      <c r="I104" s="158" t="e">
        <f>#REF!-$B81</f>
        <v>#REF!</v>
      </c>
      <c r="J104" s="158" t="e">
        <f>#REF!-$B81</f>
        <v>#REF!</v>
      </c>
      <c r="K104" s="158" t="e">
        <f>#REF!-$B81</f>
        <v>#REF!</v>
      </c>
      <c r="L104" s="158" t="e">
        <f>#REF!-$B81</f>
        <v>#REF!</v>
      </c>
      <c r="M104" s="158" t="e">
        <f>#REF!-$B81</f>
        <v>#REF!</v>
      </c>
      <c r="N104" s="158" t="e">
        <f>#REF!-$B81</f>
        <v>#REF!</v>
      </c>
      <c r="O104" s="158" t="e">
        <f>#REF!-$B81</f>
        <v>#REF!</v>
      </c>
      <c r="P104" s="158" t="e">
        <f>#REF!-$B81</f>
        <v>#REF!</v>
      </c>
      <c r="Q104" s="158" t="e">
        <f>#REF!-$B81</f>
        <v>#REF!</v>
      </c>
      <c r="R104" s="158" t="e">
        <f>#REF!-$B81</f>
        <v>#REF!</v>
      </c>
      <c r="S104" s="159" t="e">
        <f>#REF!-$B81</f>
        <v>#REF!</v>
      </c>
    </row>
    <row r="105" spans="1:19" x14ac:dyDescent="0.25">
      <c r="A105" s="126">
        <v>46569</v>
      </c>
      <c r="B105" s="170">
        <f>+'Fundamental Prices'!C110</f>
        <v>4.0950199999999999</v>
      </c>
      <c r="C105" s="326">
        <v>4.0506929316711426</v>
      </c>
      <c r="D105" s="409">
        <v>4.1735686507415775</v>
      </c>
      <c r="E105" s="109"/>
      <c r="F105" s="326">
        <f t="shared" si="4"/>
        <v>-4.4327068328857244E-2</v>
      </c>
      <c r="G105" s="327">
        <f t="shared" si="3"/>
        <v>7.8548650741577575E-2</v>
      </c>
      <c r="H105" s="158" t="e">
        <f>#REF!-$B82</f>
        <v>#REF!</v>
      </c>
      <c r="I105" s="158" t="e">
        <f>#REF!-$B82</f>
        <v>#REF!</v>
      </c>
      <c r="J105" s="158" t="e">
        <f>#REF!-$B82</f>
        <v>#REF!</v>
      </c>
      <c r="K105" s="158" t="e">
        <f>#REF!-$B82</f>
        <v>#REF!</v>
      </c>
      <c r="L105" s="158" t="e">
        <f>#REF!-$B82</f>
        <v>#REF!</v>
      </c>
      <c r="M105" s="158" t="e">
        <f>#REF!-$B82</f>
        <v>#REF!</v>
      </c>
      <c r="N105" s="158" t="e">
        <f>#REF!-$B82</f>
        <v>#REF!</v>
      </c>
      <c r="O105" s="158" t="e">
        <f>#REF!-$B82</f>
        <v>#REF!</v>
      </c>
      <c r="P105" s="158" t="e">
        <f>#REF!-$B82</f>
        <v>#REF!</v>
      </c>
      <c r="Q105" s="158" t="e">
        <f>#REF!-$B82</f>
        <v>#REF!</v>
      </c>
      <c r="R105" s="158" t="e">
        <f>#REF!-$B82</f>
        <v>#REF!</v>
      </c>
      <c r="S105" s="159" t="e">
        <f>#REF!-$B82</f>
        <v>#REF!</v>
      </c>
    </row>
    <row r="106" spans="1:19" x14ac:dyDescent="0.25">
      <c r="A106" s="126">
        <v>46600</v>
      </c>
      <c r="B106" s="170">
        <f>+'Fundamental Prices'!C111</f>
        <v>4.1240009999999998</v>
      </c>
      <c r="C106" s="326">
        <v>4.0897611928710935</v>
      </c>
      <c r="D106" s="409">
        <v>4.2061675239334102</v>
      </c>
      <c r="E106" s="109"/>
      <c r="F106" s="326">
        <f t="shared" si="4"/>
        <v>-3.4239807128906286E-2</v>
      </c>
      <c r="G106" s="327">
        <f t="shared" si="3"/>
        <v>8.2166523933410396E-2</v>
      </c>
      <c r="H106" s="158" t="e">
        <f>#REF!-$B83</f>
        <v>#REF!</v>
      </c>
      <c r="I106" s="158" t="e">
        <f>#REF!-$B83</f>
        <v>#REF!</v>
      </c>
      <c r="J106" s="158" t="e">
        <f>#REF!-$B83</f>
        <v>#REF!</v>
      </c>
      <c r="K106" s="158" t="e">
        <f>#REF!-$B83</f>
        <v>#REF!</v>
      </c>
      <c r="L106" s="158" t="e">
        <f>#REF!-$B83</f>
        <v>#REF!</v>
      </c>
      <c r="M106" s="158" t="e">
        <f>#REF!-$B83</f>
        <v>#REF!</v>
      </c>
      <c r="N106" s="158" t="e">
        <f>#REF!-$B83</f>
        <v>#REF!</v>
      </c>
      <c r="O106" s="158" t="e">
        <f>#REF!-$B83</f>
        <v>#REF!</v>
      </c>
      <c r="P106" s="158" t="e">
        <f>#REF!-$B83</f>
        <v>#REF!</v>
      </c>
      <c r="Q106" s="158" t="e">
        <f>#REF!-$B83</f>
        <v>#REF!</v>
      </c>
      <c r="R106" s="158" t="e">
        <f>#REF!-$B83</f>
        <v>#REF!</v>
      </c>
      <c r="S106" s="159" t="e">
        <f>#REF!-$B83</f>
        <v>#REF!</v>
      </c>
    </row>
    <row r="107" spans="1:19" x14ac:dyDescent="0.25">
      <c r="A107" s="126">
        <v>46631</v>
      </c>
      <c r="B107" s="170">
        <f>+'Fundamental Prices'!C112</f>
        <v>4.080972</v>
      </c>
      <c r="C107" s="326">
        <v>4.0149862631530766</v>
      </c>
      <c r="D107" s="409">
        <v>4.1244151552886965</v>
      </c>
      <c r="E107" s="109"/>
      <c r="F107" s="326">
        <f t="shared" si="4"/>
        <v>-6.5985736846923437E-2</v>
      </c>
      <c r="G107" s="327">
        <f t="shared" si="3"/>
        <v>4.3443155288696467E-2</v>
      </c>
      <c r="H107" s="158" t="e">
        <f>#REF!-$B84</f>
        <v>#REF!</v>
      </c>
      <c r="I107" s="158" t="e">
        <f>#REF!-$B84</f>
        <v>#REF!</v>
      </c>
      <c r="J107" s="158" t="e">
        <f>#REF!-$B84</f>
        <v>#REF!</v>
      </c>
      <c r="K107" s="158" t="e">
        <f>#REF!-$B84</f>
        <v>#REF!</v>
      </c>
      <c r="L107" s="158" t="e">
        <f>#REF!-$B84</f>
        <v>#REF!</v>
      </c>
      <c r="M107" s="158" t="e">
        <f>#REF!-$B84</f>
        <v>#REF!</v>
      </c>
      <c r="N107" s="158" t="e">
        <f>#REF!-$B84</f>
        <v>#REF!</v>
      </c>
      <c r="O107" s="158" t="e">
        <f>#REF!-$B84</f>
        <v>#REF!</v>
      </c>
      <c r="P107" s="158" t="e">
        <f>#REF!-$B84</f>
        <v>#REF!</v>
      </c>
      <c r="Q107" s="158" t="e">
        <f>#REF!-$B84</f>
        <v>#REF!</v>
      </c>
      <c r="R107" s="158" t="e">
        <f>#REF!-$B84</f>
        <v>#REF!</v>
      </c>
      <c r="S107" s="159" t="e">
        <f>#REF!-$B84</f>
        <v>#REF!</v>
      </c>
    </row>
    <row r="108" spans="1:19" x14ac:dyDescent="0.25">
      <c r="A108" s="126">
        <v>46661</v>
      </c>
      <c r="B108" s="170">
        <f>+'Fundamental Prices'!C113</f>
        <v>3.8929499999999999</v>
      </c>
      <c r="C108" s="326">
        <v>3.804559592437744</v>
      </c>
      <c r="D108" s="409">
        <v>3.9312197296142579</v>
      </c>
      <c r="E108" s="109"/>
      <c r="F108" s="326">
        <f t="shared" si="4"/>
        <v>-8.8390407562255913E-2</v>
      </c>
      <c r="G108" s="327">
        <f t="shared" si="3"/>
        <v>3.8269729614258008E-2</v>
      </c>
      <c r="H108" s="158" t="e">
        <f>#REF!-$B85</f>
        <v>#REF!</v>
      </c>
      <c r="I108" s="158" t="e">
        <f>#REF!-$B85</f>
        <v>#REF!</v>
      </c>
      <c r="J108" s="158" t="e">
        <f>#REF!-$B85</f>
        <v>#REF!</v>
      </c>
      <c r="K108" s="158" t="e">
        <f>#REF!-$B85</f>
        <v>#REF!</v>
      </c>
      <c r="L108" s="158" t="e">
        <f>#REF!-$B85</f>
        <v>#REF!</v>
      </c>
      <c r="M108" s="158" t="e">
        <f>#REF!-$B85</f>
        <v>#REF!</v>
      </c>
      <c r="N108" s="158" t="e">
        <f>#REF!-$B85</f>
        <v>#REF!</v>
      </c>
      <c r="O108" s="158" t="e">
        <f>#REF!-$B85</f>
        <v>#REF!</v>
      </c>
      <c r="P108" s="158" t="e">
        <f>#REF!-$B85</f>
        <v>#REF!</v>
      </c>
      <c r="Q108" s="158" t="e">
        <f>#REF!-$B85</f>
        <v>#REF!</v>
      </c>
      <c r="R108" s="158" t="e">
        <f>#REF!-$B85</f>
        <v>#REF!</v>
      </c>
      <c r="S108" s="159" t="e">
        <f>#REF!-$B85</f>
        <v>#REF!</v>
      </c>
    </row>
    <row r="109" spans="1:19" x14ac:dyDescent="0.25">
      <c r="A109" s="126">
        <v>46692</v>
      </c>
      <c r="B109" s="170">
        <f>+'Fundamental Prices'!C114</f>
        <v>3.9530889999999994</v>
      </c>
      <c r="C109" s="326">
        <v>3.8891574967041009</v>
      </c>
      <c r="D109" s="409">
        <v>3.995765310539245</v>
      </c>
      <c r="E109" s="109"/>
      <c r="F109" s="326">
        <f t="shared" si="4"/>
        <v>-6.3931503295898473E-2</v>
      </c>
      <c r="G109" s="327">
        <f t="shared" si="3"/>
        <v>4.2676310539245588E-2</v>
      </c>
      <c r="H109" s="161" t="e">
        <f>#REF!-$B86</f>
        <v>#REF!</v>
      </c>
      <c r="I109" s="161" t="e">
        <f>#REF!-$B86</f>
        <v>#REF!</v>
      </c>
      <c r="J109" s="161" t="e">
        <f>#REF!-$B86</f>
        <v>#REF!</v>
      </c>
      <c r="K109" s="161" t="e">
        <f>#REF!-$B86</f>
        <v>#REF!</v>
      </c>
      <c r="L109" s="161" t="e">
        <f>#REF!-$B86</f>
        <v>#REF!</v>
      </c>
      <c r="M109" s="161" t="e">
        <f>#REF!-$B86</f>
        <v>#REF!</v>
      </c>
      <c r="N109" s="161" t="e">
        <f>#REF!-$B86</f>
        <v>#REF!</v>
      </c>
      <c r="O109" s="161" t="e">
        <f>#REF!-$B86</f>
        <v>#REF!</v>
      </c>
      <c r="P109" s="161" t="e">
        <f>#REF!-$B86</f>
        <v>#REF!</v>
      </c>
      <c r="Q109" s="161" t="e">
        <f>#REF!-$B86</f>
        <v>#REF!</v>
      </c>
      <c r="R109" s="161" t="e">
        <f>#REF!-$B86</f>
        <v>#REF!</v>
      </c>
      <c r="S109" s="162" t="e">
        <f>#REF!-$B86</f>
        <v>#REF!</v>
      </c>
    </row>
    <row r="110" spans="1:19" x14ac:dyDescent="0.25">
      <c r="A110" s="160">
        <v>46722</v>
      </c>
      <c r="B110" s="297">
        <f>+'Fundamental Prices'!C115</f>
        <v>4.1431329999999997</v>
      </c>
      <c r="C110" s="328">
        <v>4.0957897077636716</v>
      </c>
      <c r="D110" s="410">
        <v>4.1968229375915529</v>
      </c>
      <c r="E110" s="109"/>
      <c r="F110" s="328">
        <f t="shared" si="4"/>
        <v>-4.7343292236328161E-2</v>
      </c>
      <c r="G110" s="329">
        <f t="shared" si="3"/>
        <v>5.3689937591553161E-2</v>
      </c>
      <c r="H110" s="158" t="e">
        <f>#REF!-$B87</f>
        <v>#REF!</v>
      </c>
      <c r="I110" s="158" t="e">
        <f>#REF!-$B87</f>
        <v>#REF!</v>
      </c>
      <c r="J110" s="158" t="e">
        <f>#REF!-$B87</f>
        <v>#REF!</v>
      </c>
      <c r="K110" s="158" t="e">
        <f>#REF!-$B87</f>
        <v>#REF!</v>
      </c>
      <c r="L110" s="158" t="e">
        <f>#REF!-$B87</f>
        <v>#REF!</v>
      </c>
      <c r="M110" s="158" t="e">
        <f>#REF!-$B87</f>
        <v>#REF!</v>
      </c>
      <c r="N110" s="158" t="e">
        <f>#REF!-$B87</f>
        <v>#REF!</v>
      </c>
      <c r="O110" s="158" t="e">
        <f>#REF!-$B87</f>
        <v>#REF!</v>
      </c>
      <c r="P110" s="158" t="e">
        <f>#REF!-$B87</f>
        <v>#REF!</v>
      </c>
      <c r="Q110" s="158" t="e">
        <f>#REF!-$B87</f>
        <v>#REF!</v>
      </c>
      <c r="R110" s="158" t="e">
        <f>#REF!-$B87</f>
        <v>#REF!</v>
      </c>
      <c r="S110" s="159" t="e">
        <f>#REF!-$B87</f>
        <v>#REF!</v>
      </c>
    </row>
    <row r="111" spans="1:19" x14ac:dyDescent="0.25">
      <c r="A111" s="126">
        <v>46753</v>
      </c>
      <c r="B111" s="170">
        <f>+'Fundamental Prices'!C116</f>
        <v>4.1714929999999999</v>
      </c>
      <c r="C111" s="330">
        <v>4.1365655936889647</v>
      </c>
      <c r="D111" s="409">
        <v>4.2339944114379886</v>
      </c>
      <c r="E111" s="109"/>
      <c r="F111" s="326">
        <f t="shared" si="4"/>
        <v>-3.4927406311035192E-2</v>
      </c>
      <c r="G111" s="327">
        <f t="shared" si="3"/>
        <v>6.2501411437988708E-2</v>
      </c>
      <c r="H111" s="158" t="e">
        <f>#REF!-$B88</f>
        <v>#REF!</v>
      </c>
      <c r="I111" s="158" t="e">
        <f>#REF!-$B88</f>
        <v>#REF!</v>
      </c>
      <c r="J111" s="158" t="e">
        <f>#REF!-$B88</f>
        <v>#REF!</v>
      </c>
      <c r="K111" s="158" t="e">
        <f>#REF!-$B88</f>
        <v>#REF!</v>
      </c>
      <c r="L111" s="158" t="e">
        <f>#REF!-$B88</f>
        <v>#REF!</v>
      </c>
      <c r="M111" s="158" t="e">
        <f>#REF!-$B88</f>
        <v>#REF!</v>
      </c>
      <c r="N111" s="158" t="e">
        <f>#REF!-$B88</f>
        <v>#REF!</v>
      </c>
      <c r="O111" s="158" t="e">
        <f>#REF!-$B88</f>
        <v>#REF!</v>
      </c>
      <c r="P111" s="158" t="e">
        <f>#REF!-$B88</f>
        <v>#REF!</v>
      </c>
      <c r="Q111" s="158" t="e">
        <f>#REF!-$B88</f>
        <v>#REF!</v>
      </c>
      <c r="R111" s="158" t="e">
        <f>#REF!-$B88</f>
        <v>#REF!</v>
      </c>
      <c r="S111" s="159" t="e">
        <f>#REF!-$B88</f>
        <v>#REF!</v>
      </c>
    </row>
    <row r="112" spans="1:19" x14ac:dyDescent="0.25">
      <c r="A112" s="126">
        <v>46784</v>
      </c>
      <c r="B112" s="170">
        <f>+'Fundamental Prices'!C117</f>
        <v>4.1968649999999998</v>
      </c>
      <c r="C112" s="326">
        <v>4.1375299589538574</v>
      </c>
      <c r="D112" s="409">
        <v>4.244071144332886</v>
      </c>
      <c r="E112" s="109"/>
      <c r="F112" s="326">
        <f t="shared" si="4"/>
        <v>-5.93350410461424E-2</v>
      </c>
      <c r="G112" s="327">
        <f t="shared" si="3"/>
        <v>4.7206144332886169E-2</v>
      </c>
      <c r="H112" s="158" t="e">
        <f>#REF!-$B89</f>
        <v>#REF!</v>
      </c>
      <c r="I112" s="158" t="e">
        <f>#REF!-$B89</f>
        <v>#REF!</v>
      </c>
      <c r="J112" s="158" t="e">
        <f>#REF!-$B89</f>
        <v>#REF!</v>
      </c>
      <c r="K112" s="158" t="e">
        <f>#REF!-$B89</f>
        <v>#REF!</v>
      </c>
      <c r="L112" s="158" t="e">
        <f>#REF!-$B89</f>
        <v>#REF!</v>
      </c>
      <c r="M112" s="158" t="e">
        <f>#REF!-$B89</f>
        <v>#REF!</v>
      </c>
      <c r="N112" s="158" t="e">
        <f>#REF!-$B89</f>
        <v>#REF!</v>
      </c>
      <c r="O112" s="158" t="e">
        <f>#REF!-$B89</f>
        <v>#REF!</v>
      </c>
      <c r="P112" s="158" t="e">
        <f>#REF!-$B89</f>
        <v>#REF!</v>
      </c>
      <c r="Q112" s="158" t="e">
        <f>#REF!-$B89</f>
        <v>#REF!</v>
      </c>
      <c r="R112" s="158" t="e">
        <f>#REF!-$B89</f>
        <v>#REF!</v>
      </c>
      <c r="S112" s="159" t="e">
        <f>#REF!-$B89</f>
        <v>#REF!</v>
      </c>
    </row>
    <row r="113" spans="1:19" x14ac:dyDescent="0.25">
      <c r="A113" s="126">
        <v>46813</v>
      </c>
      <c r="B113" s="170">
        <f>+'Fundamental Prices'!C118</f>
        <v>4.0977230000000002</v>
      </c>
      <c r="C113" s="326">
        <v>4.0316657566528322</v>
      </c>
      <c r="D113" s="409">
        <v>4.0954851364593505</v>
      </c>
      <c r="E113" s="109"/>
      <c r="F113" s="326">
        <f t="shared" si="4"/>
        <v>-6.6057243347168004E-2</v>
      </c>
      <c r="G113" s="327">
        <f t="shared" si="3"/>
        <v>-2.2378635406496983E-3</v>
      </c>
      <c r="H113" s="158" t="e">
        <f>#REF!-$B90</f>
        <v>#REF!</v>
      </c>
      <c r="I113" s="158" t="e">
        <f>#REF!-$B90</f>
        <v>#REF!</v>
      </c>
      <c r="J113" s="158" t="e">
        <f>#REF!-$B90</f>
        <v>#REF!</v>
      </c>
      <c r="K113" s="158" t="e">
        <f>#REF!-$B90</f>
        <v>#REF!</v>
      </c>
      <c r="L113" s="158" t="e">
        <f>#REF!-$B90</f>
        <v>#REF!</v>
      </c>
      <c r="M113" s="158" t="e">
        <f>#REF!-$B90</f>
        <v>#REF!</v>
      </c>
      <c r="N113" s="158" t="e">
        <f>#REF!-$B90</f>
        <v>#REF!</v>
      </c>
      <c r="O113" s="158" t="e">
        <f>#REF!-$B90</f>
        <v>#REF!</v>
      </c>
      <c r="P113" s="158" t="e">
        <f>#REF!-$B90</f>
        <v>#REF!</v>
      </c>
      <c r="Q113" s="158" t="e">
        <f>#REF!-$B90</f>
        <v>#REF!</v>
      </c>
      <c r="R113" s="158" t="e">
        <f>#REF!-$B90</f>
        <v>#REF!</v>
      </c>
      <c r="S113" s="159" t="e">
        <f>#REF!-$B90</f>
        <v>#REF!</v>
      </c>
    </row>
    <row r="114" spans="1:19" x14ac:dyDescent="0.25">
      <c r="A114" s="126">
        <v>46844</v>
      </c>
      <c r="B114" s="170">
        <f>+'Fundamental Prices'!C119</f>
        <v>4.0711969999999997</v>
      </c>
      <c r="C114" s="326">
        <v>3.9611658148498532</v>
      </c>
      <c r="D114" s="409">
        <v>4.0648907713623048</v>
      </c>
      <c r="E114" s="109"/>
      <c r="F114" s="326">
        <f t="shared" si="4"/>
        <v>-0.11003118515014654</v>
      </c>
      <c r="G114" s="327">
        <f t="shared" si="3"/>
        <v>-6.3062286376949217E-3</v>
      </c>
      <c r="H114" s="158" t="e">
        <f>#REF!-$B91</f>
        <v>#REF!</v>
      </c>
      <c r="I114" s="158" t="e">
        <f>#REF!-$B91</f>
        <v>#REF!</v>
      </c>
      <c r="J114" s="158" t="e">
        <f>#REF!-$B91</f>
        <v>#REF!</v>
      </c>
      <c r="K114" s="158" t="e">
        <f>#REF!-$B91</f>
        <v>#REF!</v>
      </c>
      <c r="L114" s="158" t="e">
        <f>#REF!-$B91</f>
        <v>#REF!</v>
      </c>
      <c r="M114" s="158" t="e">
        <f>#REF!-$B91</f>
        <v>#REF!</v>
      </c>
      <c r="N114" s="158" t="e">
        <f>#REF!-$B91</f>
        <v>#REF!</v>
      </c>
      <c r="O114" s="158" t="e">
        <f>#REF!-$B91</f>
        <v>#REF!</v>
      </c>
      <c r="P114" s="158" t="e">
        <f>#REF!-$B91</f>
        <v>#REF!</v>
      </c>
      <c r="Q114" s="158" t="e">
        <f>#REF!-$B91</f>
        <v>#REF!</v>
      </c>
      <c r="R114" s="158" t="e">
        <f>#REF!-$B91</f>
        <v>#REF!</v>
      </c>
      <c r="S114" s="159" t="e">
        <f>#REF!-$B91</f>
        <v>#REF!</v>
      </c>
    </row>
    <row r="115" spans="1:19" x14ac:dyDescent="0.25">
      <c r="A115" s="126">
        <v>46874</v>
      </c>
      <c r="B115" s="170">
        <f>+'Fundamental Prices'!C120</f>
        <v>4.0960229999999997</v>
      </c>
      <c r="C115" s="326">
        <v>3.9964359791259763</v>
      </c>
      <c r="D115" s="409">
        <v>4.1198649389724729</v>
      </c>
      <c r="E115" s="109"/>
      <c r="F115" s="326">
        <f t="shared" si="4"/>
        <v>-9.9587020874023491E-2</v>
      </c>
      <c r="G115" s="327">
        <f t="shared" si="3"/>
        <v>2.3841938972473109E-2</v>
      </c>
      <c r="H115" s="158" t="e">
        <f>#REF!-$B92</f>
        <v>#REF!</v>
      </c>
      <c r="I115" s="158" t="e">
        <f>#REF!-$B92</f>
        <v>#REF!</v>
      </c>
      <c r="J115" s="158" t="e">
        <f>#REF!-$B92</f>
        <v>#REF!</v>
      </c>
      <c r="K115" s="158" t="e">
        <f>#REF!-$B92</f>
        <v>#REF!</v>
      </c>
      <c r="L115" s="158" t="e">
        <f>#REF!-$B92</f>
        <v>#REF!</v>
      </c>
      <c r="M115" s="158" t="e">
        <f>#REF!-$B92</f>
        <v>#REF!</v>
      </c>
      <c r="N115" s="158" t="e">
        <f>#REF!-$B92</f>
        <v>#REF!</v>
      </c>
      <c r="O115" s="158" t="e">
        <f>#REF!-$B92</f>
        <v>#REF!</v>
      </c>
      <c r="P115" s="158" t="e">
        <f>#REF!-$B92</f>
        <v>#REF!</v>
      </c>
      <c r="Q115" s="158" t="e">
        <f>#REF!-$B92</f>
        <v>#REF!</v>
      </c>
      <c r="R115" s="158" t="e">
        <f>#REF!-$B92</f>
        <v>#REF!</v>
      </c>
      <c r="S115" s="159" t="e">
        <f>#REF!-$B92</f>
        <v>#REF!</v>
      </c>
    </row>
    <row r="116" spans="1:19" x14ac:dyDescent="0.25">
      <c r="A116" s="126">
        <v>46905</v>
      </c>
      <c r="B116" s="170">
        <f>+'Fundamental Prices'!C121</f>
        <v>4.2821429999999996</v>
      </c>
      <c r="C116" s="326">
        <v>4.2249668296508789</v>
      </c>
      <c r="D116" s="409">
        <v>4.3407624610595699</v>
      </c>
      <c r="E116" s="109"/>
      <c r="F116" s="326">
        <f t="shared" si="4"/>
        <v>-5.7176170349120703E-2</v>
      </c>
      <c r="G116" s="327">
        <f t="shared" ref="G116:G179" si="5">D116-$B116</f>
        <v>5.8619461059570277E-2</v>
      </c>
      <c r="H116" s="158" t="e">
        <f>#REF!-$B93</f>
        <v>#REF!</v>
      </c>
      <c r="I116" s="158" t="e">
        <f>#REF!-$B93</f>
        <v>#REF!</v>
      </c>
      <c r="J116" s="158" t="e">
        <f>#REF!-$B93</f>
        <v>#REF!</v>
      </c>
      <c r="K116" s="158" t="e">
        <f>#REF!-$B93</f>
        <v>#REF!</v>
      </c>
      <c r="L116" s="158" t="e">
        <f>#REF!-$B93</f>
        <v>#REF!</v>
      </c>
      <c r="M116" s="158" t="e">
        <f>#REF!-$B93</f>
        <v>#REF!</v>
      </c>
      <c r="N116" s="158" t="e">
        <f>#REF!-$B93</f>
        <v>#REF!</v>
      </c>
      <c r="O116" s="158" t="e">
        <f>#REF!-$B93</f>
        <v>#REF!</v>
      </c>
      <c r="P116" s="158" t="e">
        <f>#REF!-$B93</f>
        <v>#REF!</v>
      </c>
      <c r="Q116" s="158" t="e">
        <f>#REF!-$B93</f>
        <v>#REF!</v>
      </c>
      <c r="R116" s="158" t="e">
        <f>#REF!-$B93</f>
        <v>#REF!</v>
      </c>
      <c r="S116" s="159" t="e">
        <f>#REF!-$B93</f>
        <v>#REF!</v>
      </c>
    </row>
    <row r="117" spans="1:19" x14ac:dyDescent="0.25">
      <c r="A117" s="126">
        <v>46935</v>
      </c>
      <c r="B117" s="170">
        <f>+'Fundamental Prices'!C122</f>
        <v>4.2745279999999992</v>
      </c>
      <c r="C117" s="326">
        <v>4.2386433335571283</v>
      </c>
      <c r="D117" s="409">
        <v>4.3651124974517819</v>
      </c>
      <c r="E117" s="109"/>
      <c r="F117" s="326">
        <f t="shared" si="4"/>
        <v>-3.5884666442870916E-2</v>
      </c>
      <c r="G117" s="327">
        <f t="shared" si="5"/>
        <v>9.0584497451782653E-2</v>
      </c>
      <c r="H117" s="158" t="e">
        <f>#REF!-$B94</f>
        <v>#REF!</v>
      </c>
      <c r="I117" s="158" t="e">
        <f>#REF!-$B94</f>
        <v>#REF!</v>
      </c>
      <c r="J117" s="158" t="e">
        <f>#REF!-$B94</f>
        <v>#REF!</v>
      </c>
      <c r="K117" s="158" t="e">
        <f>#REF!-$B94</f>
        <v>#REF!</v>
      </c>
      <c r="L117" s="158" t="e">
        <f>#REF!-$B94</f>
        <v>#REF!</v>
      </c>
      <c r="M117" s="158" t="e">
        <f>#REF!-$B94</f>
        <v>#REF!</v>
      </c>
      <c r="N117" s="158" t="e">
        <f>#REF!-$B94</f>
        <v>#REF!</v>
      </c>
      <c r="O117" s="158" t="e">
        <f>#REF!-$B94</f>
        <v>#REF!</v>
      </c>
      <c r="P117" s="158" t="e">
        <f>#REF!-$B94</f>
        <v>#REF!</v>
      </c>
      <c r="Q117" s="158" t="e">
        <f>#REF!-$B94</f>
        <v>#REF!</v>
      </c>
      <c r="R117" s="158" t="e">
        <f>#REF!-$B94</f>
        <v>#REF!</v>
      </c>
      <c r="S117" s="159" t="e">
        <f>#REF!-$B94</f>
        <v>#REF!</v>
      </c>
    </row>
    <row r="118" spans="1:19" x14ac:dyDescent="0.25">
      <c r="A118" s="126">
        <v>46966</v>
      </c>
      <c r="B118" s="170">
        <f>+'Fundamental Prices'!C123</f>
        <v>4.3061169999999995</v>
      </c>
      <c r="C118" s="326">
        <v>4.2805971139831538</v>
      </c>
      <c r="D118" s="409">
        <v>4.395474228279113</v>
      </c>
      <c r="E118" s="109"/>
      <c r="F118" s="326">
        <f t="shared" si="4"/>
        <v>-2.5519886016845739E-2</v>
      </c>
      <c r="G118" s="327">
        <f t="shared" si="5"/>
        <v>8.9357228279113521E-2</v>
      </c>
      <c r="H118" s="158" t="e">
        <f>#REF!-$B95</f>
        <v>#REF!</v>
      </c>
      <c r="I118" s="158" t="e">
        <f>#REF!-$B95</f>
        <v>#REF!</v>
      </c>
      <c r="J118" s="158" t="e">
        <f>#REF!-$B95</f>
        <v>#REF!</v>
      </c>
      <c r="K118" s="158" t="e">
        <f>#REF!-$B95</f>
        <v>#REF!</v>
      </c>
      <c r="L118" s="158" t="e">
        <f>#REF!-$B95</f>
        <v>#REF!</v>
      </c>
      <c r="M118" s="158" t="e">
        <f>#REF!-$B95</f>
        <v>#REF!</v>
      </c>
      <c r="N118" s="158" t="e">
        <f>#REF!-$B95</f>
        <v>#REF!</v>
      </c>
      <c r="O118" s="158" t="e">
        <f>#REF!-$B95</f>
        <v>#REF!</v>
      </c>
      <c r="P118" s="158" t="e">
        <f>#REF!-$B95</f>
        <v>#REF!</v>
      </c>
      <c r="Q118" s="158" t="e">
        <f>#REF!-$B95</f>
        <v>#REF!</v>
      </c>
      <c r="R118" s="158" t="e">
        <f>#REF!-$B95</f>
        <v>#REF!</v>
      </c>
      <c r="S118" s="159" t="e">
        <f>#REF!-$B95</f>
        <v>#REF!</v>
      </c>
    </row>
    <row r="119" spans="1:19" x14ac:dyDescent="0.25">
      <c r="A119" s="126">
        <v>46997</v>
      </c>
      <c r="B119" s="170">
        <f>+'Fundamental Prices'!C124</f>
        <v>4.3480909999999993</v>
      </c>
      <c r="C119" s="326">
        <v>4.2852051815185543</v>
      </c>
      <c r="D119" s="409">
        <v>4.3957675155792231</v>
      </c>
      <c r="E119" s="109"/>
      <c r="F119" s="326">
        <f t="shared" si="4"/>
        <v>-6.2885818481444922E-2</v>
      </c>
      <c r="G119" s="327">
        <f t="shared" si="5"/>
        <v>4.767651557922381E-2</v>
      </c>
      <c r="H119" s="158" t="e">
        <f>#REF!-$B96</f>
        <v>#REF!</v>
      </c>
      <c r="I119" s="158" t="e">
        <f>#REF!-$B96</f>
        <v>#REF!</v>
      </c>
      <c r="J119" s="158" t="e">
        <f>#REF!-$B96</f>
        <v>#REF!</v>
      </c>
      <c r="K119" s="158" t="e">
        <f>#REF!-$B96</f>
        <v>#REF!</v>
      </c>
      <c r="L119" s="158" t="e">
        <f>#REF!-$B96</f>
        <v>#REF!</v>
      </c>
      <c r="M119" s="158" t="e">
        <f>#REF!-$B96</f>
        <v>#REF!</v>
      </c>
      <c r="N119" s="158" t="e">
        <f>#REF!-$B96</f>
        <v>#REF!</v>
      </c>
      <c r="O119" s="158" t="e">
        <f>#REF!-$B96</f>
        <v>#REF!</v>
      </c>
      <c r="P119" s="158" t="e">
        <f>#REF!-$B96</f>
        <v>#REF!</v>
      </c>
      <c r="Q119" s="158" t="e">
        <f>#REF!-$B96</f>
        <v>#REF!</v>
      </c>
      <c r="R119" s="158" t="e">
        <f>#REF!-$B96</f>
        <v>#REF!</v>
      </c>
      <c r="S119" s="159" t="e">
        <f>#REF!-$B96</f>
        <v>#REF!</v>
      </c>
    </row>
    <row r="120" spans="1:19" x14ac:dyDescent="0.25">
      <c r="A120" s="126">
        <v>47027</v>
      </c>
      <c r="B120" s="170">
        <f>+'Fundamental Prices'!C125</f>
        <v>4.3071529999999996</v>
      </c>
      <c r="C120" s="326">
        <v>4.2210385361938476</v>
      </c>
      <c r="D120" s="409">
        <v>4.3508579579620354</v>
      </c>
      <c r="E120" s="109"/>
      <c r="F120" s="326">
        <f t="shared" si="4"/>
        <v>-8.6114463806151953E-2</v>
      </c>
      <c r="G120" s="327">
        <f t="shared" si="5"/>
        <v>4.3704957962035884E-2</v>
      </c>
      <c r="H120" s="158" t="e">
        <f>#REF!-$B97</f>
        <v>#REF!</v>
      </c>
      <c r="I120" s="158" t="e">
        <f>#REF!-$B97</f>
        <v>#REF!</v>
      </c>
      <c r="J120" s="158" t="e">
        <f>#REF!-$B97</f>
        <v>#REF!</v>
      </c>
      <c r="K120" s="158" t="e">
        <f>#REF!-$B97</f>
        <v>#REF!</v>
      </c>
      <c r="L120" s="158" t="e">
        <f>#REF!-$B97</f>
        <v>#REF!</v>
      </c>
      <c r="M120" s="158" t="e">
        <f>#REF!-$B97</f>
        <v>#REF!</v>
      </c>
      <c r="N120" s="158" t="e">
        <f>#REF!-$B97</f>
        <v>#REF!</v>
      </c>
      <c r="O120" s="158" t="e">
        <f>#REF!-$B97</f>
        <v>#REF!</v>
      </c>
      <c r="P120" s="158" t="e">
        <f>#REF!-$B97</f>
        <v>#REF!</v>
      </c>
      <c r="Q120" s="158" t="e">
        <f>#REF!-$B97</f>
        <v>#REF!</v>
      </c>
      <c r="R120" s="158" t="e">
        <f>#REF!-$B97</f>
        <v>#REF!</v>
      </c>
      <c r="S120" s="159" t="e">
        <f>#REF!-$B97</f>
        <v>#REF!</v>
      </c>
    </row>
    <row r="121" spans="1:19" x14ac:dyDescent="0.25">
      <c r="A121" s="126">
        <v>47058</v>
      </c>
      <c r="B121" s="170">
        <f>+'Fundamental Prices'!C126</f>
        <v>4.3506219999999995</v>
      </c>
      <c r="C121" s="326">
        <v>4.2843516104431147</v>
      </c>
      <c r="D121" s="409">
        <v>4.3967639630050659</v>
      </c>
      <c r="E121" s="109"/>
      <c r="F121" s="326">
        <f t="shared" si="4"/>
        <v>-6.6270389556884801E-2</v>
      </c>
      <c r="G121" s="327">
        <f t="shared" si="5"/>
        <v>4.6141963005066344E-2</v>
      </c>
      <c r="H121" s="161" t="e">
        <f>#REF!-$B98</f>
        <v>#REF!</v>
      </c>
      <c r="I121" s="161" t="e">
        <f>#REF!-$B98</f>
        <v>#REF!</v>
      </c>
      <c r="J121" s="161" t="e">
        <f>#REF!-$B98</f>
        <v>#REF!</v>
      </c>
      <c r="K121" s="161" t="e">
        <f>#REF!-$B98</f>
        <v>#REF!</v>
      </c>
      <c r="L121" s="161" t="e">
        <f>#REF!-$B98</f>
        <v>#REF!</v>
      </c>
      <c r="M121" s="161" t="e">
        <f>#REF!-$B98</f>
        <v>#REF!</v>
      </c>
      <c r="N121" s="161" t="e">
        <f>#REF!-$B98</f>
        <v>#REF!</v>
      </c>
      <c r="O121" s="161" t="e">
        <f>#REF!-$B98</f>
        <v>#REF!</v>
      </c>
      <c r="P121" s="161" t="e">
        <f>#REF!-$B98</f>
        <v>#REF!</v>
      </c>
      <c r="Q121" s="161" t="e">
        <f>#REF!-$B98</f>
        <v>#REF!</v>
      </c>
      <c r="R121" s="161" t="e">
        <f>#REF!-$B98</f>
        <v>#REF!</v>
      </c>
      <c r="S121" s="162" t="e">
        <f>#REF!-$B98</f>
        <v>#REF!</v>
      </c>
    </row>
    <row r="122" spans="1:19" x14ac:dyDescent="0.25">
      <c r="A122" s="160">
        <v>47088</v>
      </c>
      <c r="B122" s="297">
        <f>+'Fundamental Prices'!C127</f>
        <v>4.5986519999999995</v>
      </c>
      <c r="C122" s="328">
        <v>4.5441852374572749</v>
      </c>
      <c r="D122" s="410">
        <v>4.6525407786865234</v>
      </c>
      <c r="E122" s="109"/>
      <c r="F122" s="328">
        <f t="shared" si="4"/>
        <v>-5.4466762542724645E-2</v>
      </c>
      <c r="G122" s="329">
        <f t="shared" si="5"/>
        <v>5.3888778686523864E-2</v>
      </c>
      <c r="H122" s="158" t="e">
        <f>#REF!-$B99</f>
        <v>#REF!</v>
      </c>
      <c r="I122" s="158" t="e">
        <f>#REF!-$B99</f>
        <v>#REF!</v>
      </c>
      <c r="J122" s="158" t="e">
        <f>#REF!-$B99</f>
        <v>#REF!</v>
      </c>
      <c r="K122" s="158" t="e">
        <f>#REF!-$B99</f>
        <v>#REF!</v>
      </c>
      <c r="L122" s="158" t="e">
        <f>#REF!-$B99</f>
        <v>#REF!</v>
      </c>
      <c r="M122" s="158" t="e">
        <f>#REF!-$B99</f>
        <v>#REF!</v>
      </c>
      <c r="N122" s="158" t="e">
        <f>#REF!-$B99</f>
        <v>#REF!</v>
      </c>
      <c r="O122" s="158" t="e">
        <f>#REF!-$B99</f>
        <v>#REF!</v>
      </c>
      <c r="P122" s="158" t="e">
        <f>#REF!-$B99</f>
        <v>#REF!</v>
      </c>
      <c r="Q122" s="158" t="e">
        <f>#REF!-$B99</f>
        <v>#REF!</v>
      </c>
      <c r="R122" s="158" t="e">
        <f>#REF!-$B99</f>
        <v>#REF!</v>
      </c>
      <c r="S122" s="159" t="e">
        <f>#REF!-$B99</f>
        <v>#REF!</v>
      </c>
    </row>
    <row r="123" spans="1:19" x14ac:dyDescent="0.25">
      <c r="A123" s="126">
        <v>47119</v>
      </c>
      <c r="B123" s="170">
        <f>+'Fundamental Prices'!C128</f>
        <v>4.6404529999999999</v>
      </c>
      <c r="C123" s="330">
        <v>4.6067238854675292</v>
      </c>
      <c r="D123" s="409">
        <v>4.7155553101806644</v>
      </c>
      <c r="E123" s="109"/>
      <c r="F123" s="326">
        <f t="shared" si="4"/>
        <v>-3.3729114532470739E-2</v>
      </c>
      <c r="G123" s="327">
        <f t="shared" si="5"/>
        <v>7.5102310180664489E-2</v>
      </c>
      <c r="H123" s="158" t="e">
        <f>#REF!-$B100</f>
        <v>#REF!</v>
      </c>
      <c r="I123" s="158" t="e">
        <f>#REF!-$B100</f>
        <v>#REF!</v>
      </c>
      <c r="J123" s="158" t="e">
        <f>#REF!-$B100</f>
        <v>#REF!</v>
      </c>
      <c r="K123" s="158" t="e">
        <f>#REF!-$B100</f>
        <v>#REF!</v>
      </c>
      <c r="L123" s="158" t="e">
        <f>#REF!-$B100</f>
        <v>#REF!</v>
      </c>
      <c r="M123" s="158" t="e">
        <f>#REF!-$B100</f>
        <v>#REF!</v>
      </c>
      <c r="N123" s="158" t="e">
        <f>#REF!-$B100</f>
        <v>#REF!</v>
      </c>
      <c r="O123" s="158" t="e">
        <f>#REF!-$B100</f>
        <v>#REF!</v>
      </c>
      <c r="P123" s="158" t="e">
        <f>#REF!-$B100</f>
        <v>#REF!</v>
      </c>
      <c r="Q123" s="158" t="e">
        <f>#REF!-$B100</f>
        <v>#REF!</v>
      </c>
      <c r="R123" s="158" t="e">
        <f>#REF!-$B100</f>
        <v>#REF!</v>
      </c>
      <c r="S123" s="159" t="e">
        <f>#REF!-$B100</f>
        <v>#REF!</v>
      </c>
    </row>
    <row r="124" spans="1:19" x14ac:dyDescent="0.25">
      <c r="A124" s="126">
        <v>47150</v>
      </c>
      <c r="B124" s="170">
        <f>+'Fundamental Prices'!C129</f>
        <v>4.6689759999999998</v>
      </c>
      <c r="C124" s="326">
        <v>4.6207650930175781</v>
      </c>
      <c r="D124" s="409">
        <v>4.7374064046630862</v>
      </c>
      <c r="E124" s="109"/>
      <c r="F124" s="326">
        <f t="shared" si="4"/>
        <v>-4.8210906982421697E-2</v>
      </c>
      <c r="G124" s="327">
        <f t="shared" si="5"/>
        <v>6.8430404663086364E-2</v>
      </c>
      <c r="H124" s="158" t="e">
        <f>#REF!-$B101</f>
        <v>#REF!</v>
      </c>
      <c r="I124" s="158" t="e">
        <f>#REF!-$B101</f>
        <v>#REF!</v>
      </c>
      <c r="J124" s="158" t="e">
        <f>#REF!-$B101</f>
        <v>#REF!</v>
      </c>
      <c r="K124" s="158" t="e">
        <f>#REF!-$B101</f>
        <v>#REF!</v>
      </c>
      <c r="L124" s="158" t="e">
        <f>#REF!-$B101</f>
        <v>#REF!</v>
      </c>
      <c r="M124" s="158" t="e">
        <f>#REF!-$B101</f>
        <v>#REF!</v>
      </c>
      <c r="N124" s="158" t="e">
        <f>#REF!-$B101</f>
        <v>#REF!</v>
      </c>
      <c r="O124" s="158" t="e">
        <f>#REF!-$B101</f>
        <v>#REF!</v>
      </c>
      <c r="P124" s="158" t="e">
        <f>#REF!-$B101</f>
        <v>#REF!</v>
      </c>
      <c r="Q124" s="158" t="e">
        <f>#REF!-$B101</f>
        <v>#REF!</v>
      </c>
      <c r="R124" s="158" t="e">
        <f>#REF!-$B101</f>
        <v>#REF!</v>
      </c>
      <c r="S124" s="159" t="e">
        <f>#REF!-$B101</f>
        <v>#REF!</v>
      </c>
    </row>
    <row r="125" spans="1:19" x14ac:dyDescent="0.25">
      <c r="A125" s="126">
        <v>47178</v>
      </c>
      <c r="B125" s="170">
        <f>+'Fundamental Prices'!C130</f>
        <v>4.4547739999999996</v>
      </c>
      <c r="C125" s="326">
        <v>4.3939629190673823</v>
      </c>
      <c r="D125" s="409">
        <v>4.4621153181304924</v>
      </c>
      <c r="E125" s="109"/>
      <c r="F125" s="326">
        <f t="shared" si="4"/>
        <v>-6.0811080932617223E-2</v>
      </c>
      <c r="G125" s="327">
        <f t="shared" si="5"/>
        <v>7.3413181304928798E-3</v>
      </c>
      <c r="H125" s="158" t="e">
        <f>#REF!-$B102</f>
        <v>#REF!</v>
      </c>
      <c r="I125" s="158" t="e">
        <f>#REF!-$B102</f>
        <v>#REF!</v>
      </c>
      <c r="J125" s="158" t="e">
        <f>#REF!-$B102</f>
        <v>#REF!</v>
      </c>
      <c r="K125" s="158" t="e">
        <f>#REF!-$B102</f>
        <v>#REF!</v>
      </c>
      <c r="L125" s="158" t="e">
        <f>#REF!-$B102</f>
        <v>#REF!</v>
      </c>
      <c r="M125" s="158" t="e">
        <f>#REF!-$B102</f>
        <v>#REF!</v>
      </c>
      <c r="N125" s="158" t="e">
        <f>#REF!-$B102</f>
        <v>#REF!</v>
      </c>
      <c r="O125" s="158" t="e">
        <f>#REF!-$B102</f>
        <v>#REF!</v>
      </c>
      <c r="P125" s="158" t="e">
        <f>#REF!-$B102</f>
        <v>#REF!</v>
      </c>
      <c r="Q125" s="158" t="e">
        <f>#REF!-$B102</f>
        <v>#REF!</v>
      </c>
      <c r="R125" s="158" t="e">
        <f>#REF!-$B102</f>
        <v>#REF!</v>
      </c>
      <c r="S125" s="159" t="e">
        <f>#REF!-$B102</f>
        <v>#REF!</v>
      </c>
    </row>
    <row r="126" spans="1:19" x14ac:dyDescent="0.25">
      <c r="A126" s="126">
        <v>47209</v>
      </c>
      <c r="B126" s="170">
        <f>+'Fundamental Prices'!C131</f>
        <v>4.4698659999999997</v>
      </c>
      <c r="C126" s="326">
        <v>4.3612634189758301</v>
      </c>
      <c r="D126" s="409">
        <v>4.4719203956756592</v>
      </c>
      <c r="E126" s="109"/>
      <c r="F126" s="326">
        <f t="shared" si="4"/>
        <v>-0.10860258102416953</v>
      </c>
      <c r="G126" s="327">
        <f t="shared" si="5"/>
        <v>2.0543956756595705E-3</v>
      </c>
      <c r="H126" s="158" t="e">
        <f>#REF!-$B103</f>
        <v>#REF!</v>
      </c>
      <c r="I126" s="158" t="e">
        <f>#REF!-$B103</f>
        <v>#REF!</v>
      </c>
      <c r="J126" s="158" t="e">
        <f>#REF!-$B103</f>
        <v>#REF!</v>
      </c>
      <c r="K126" s="158" t="e">
        <f>#REF!-$B103</f>
        <v>#REF!</v>
      </c>
      <c r="L126" s="158" t="e">
        <f>#REF!-$B103</f>
        <v>#REF!</v>
      </c>
      <c r="M126" s="158" t="e">
        <f>#REF!-$B103</f>
        <v>#REF!</v>
      </c>
      <c r="N126" s="158" t="e">
        <f>#REF!-$B103</f>
        <v>#REF!</v>
      </c>
      <c r="O126" s="158" t="e">
        <f>#REF!-$B103</f>
        <v>#REF!</v>
      </c>
      <c r="P126" s="158" t="e">
        <f>#REF!-$B103</f>
        <v>#REF!</v>
      </c>
      <c r="Q126" s="158" t="e">
        <f>#REF!-$B103</f>
        <v>#REF!</v>
      </c>
      <c r="R126" s="158" t="e">
        <f>#REF!-$B103</f>
        <v>#REF!</v>
      </c>
      <c r="S126" s="159" t="e">
        <f>#REF!-$B103</f>
        <v>#REF!</v>
      </c>
    </row>
    <row r="127" spans="1:19" x14ac:dyDescent="0.25">
      <c r="A127" s="126">
        <v>47239</v>
      </c>
      <c r="B127" s="170">
        <f>+'Fundamental Prices'!C132</f>
        <v>4.5337490000000003</v>
      </c>
      <c r="C127" s="326">
        <v>4.4297617258300788</v>
      </c>
      <c r="D127" s="409">
        <v>4.5611481441726687</v>
      </c>
      <c r="E127" s="109"/>
      <c r="F127" s="326">
        <f t="shared" si="4"/>
        <v>-0.10398727416992148</v>
      </c>
      <c r="G127" s="327">
        <f t="shared" si="5"/>
        <v>2.7399144172668422E-2</v>
      </c>
      <c r="H127" s="158" t="e">
        <f>#REF!-$B104</f>
        <v>#REF!</v>
      </c>
      <c r="I127" s="158" t="e">
        <f>#REF!-$B104</f>
        <v>#REF!</v>
      </c>
      <c r="J127" s="158" t="e">
        <f>#REF!-$B104</f>
        <v>#REF!</v>
      </c>
      <c r="K127" s="158" t="e">
        <f>#REF!-$B104</f>
        <v>#REF!</v>
      </c>
      <c r="L127" s="158" t="e">
        <f>#REF!-$B104</f>
        <v>#REF!</v>
      </c>
      <c r="M127" s="158" t="e">
        <f>#REF!-$B104</f>
        <v>#REF!</v>
      </c>
      <c r="N127" s="158" t="e">
        <f>#REF!-$B104</f>
        <v>#REF!</v>
      </c>
      <c r="O127" s="158" t="e">
        <f>#REF!-$B104</f>
        <v>#REF!</v>
      </c>
      <c r="P127" s="158" t="e">
        <f>#REF!-$B104</f>
        <v>#REF!</v>
      </c>
      <c r="Q127" s="158" t="e">
        <f>#REF!-$B104</f>
        <v>#REF!</v>
      </c>
      <c r="R127" s="158" t="e">
        <f>#REF!-$B104</f>
        <v>#REF!</v>
      </c>
      <c r="S127" s="159" t="e">
        <f>#REF!-$B104</f>
        <v>#REF!</v>
      </c>
    </row>
    <row r="128" spans="1:19" x14ac:dyDescent="0.25">
      <c r="A128" s="126">
        <v>47270</v>
      </c>
      <c r="B128" s="170">
        <f>+'Fundamental Prices'!C133</f>
        <v>4.6571109999999996</v>
      </c>
      <c r="C128" s="326">
        <v>4.5848815574035644</v>
      </c>
      <c r="D128" s="409">
        <v>4.7187440718994136</v>
      </c>
      <c r="E128" s="109"/>
      <c r="F128" s="326">
        <f t="shared" si="4"/>
        <v>-7.2229442596435156E-2</v>
      </c>
      <c r="G128" s="327">
        <f t="shared" si="5"/>
        <v>6.1633071899414027E-2</v>
      </c>
      <c r="H128" s="158" t="e">
        <f>#REF!-$B105</f>
        <v>#REF!</v>
      </c>
      <c r="I128" s="158" t="e">
        <f>#REF!-$B105</f>
        <v>#REF!</v>
      </c>
      <c r="J128" s="158" t="e">
        <f>#REF!-$B105</f>
        <v>#REF!</v>
      </c>
      <c r="K128" s="158" t="e">
        <f>#REF!-$B105</f>
        <v>#REF!</v>
      </c>
      <c r="L128" s="158" t="e">
        <f>#REF!-$B105</f>
        <v>#REF!</v>
      </c>
      <c r="M128" s="158" t="e">
        <f>#REF!-$B105</f>
        <v>#REF!</v>
      </c>
      <c r="N128" s="158" t="e">
        <f>#REF!-$B105</f>
        <v>#REF!</v>
      </c>
      <c r="O128" s="158" t="e">
        <f>#REF!-$B105</f>
        <v>#REF!</v>
      </c>
      <c r="P128" s="158" t="e">
        <f>#REF!-$B105</f>
        <v>#REF!</v>
      </c>
      <c r="Q128" s="158" t="e">
        <f>#REF!-$B105</f>
        <v>#REF!</v>
      </c>
      <c r="R128" s="158" t="e">
        <f>#REF!-$B105</f>
        <v>#REF!</v>
      </c>
      <c r="S128" s="159" t="e">
        <f>#REF!-$B105</f>
        <v>#REF!</v>
      </c>
    </row>
    <row r="129" spans="1:19" x14ac:dyDescent="0.25">
      <c r="A129" s="126">
        <v>47300</v>
      </c>
      <c r="B129" s="170">
        <f>+'Fundamental Prices'!C134</f>
        <v>4.3853150000000003</v>
      </c>
      <c r="C129" s="326">
        <v>4.3370435346984868</v>
      </c>
      <c r="D129" s="409">
        <v>4.4763296045684822</v>
      </c>
      <c r="E129" s="109"/>
      <c r="F129" s="326">
        <f t="shared" si="4"/>
        <v>-4.8271465301513494E-2</v>
      </c>
      <c r="G129" s="327">
        <f t="shared" si="5"/>
        <v>9.1014604568481872E-2</v>
      </c>
      <c r="H129" s="158" t="e">
        <f>#REF!-$B106</f>
        <v>#REF!</v>
      </c>
      <c r="I129" s="158" t="e">
        <f>#REF!-$B106</f>
        <v>#REF!</v>
      </c>
      <c r="J129" s="158" t="e">
        <f>#REF!-$B106</f>
        <v>#REF!</v>
      </c>
      <c r="K129" s="158" t="e">
        <f>#REF!-$B106</f>
        <v>#REF!</v>
      </c>
      <c r="L129" s="158" t="e">
        <f>#REF!-$B106</f>
        <v>#REF!</v>
      </c>
      <c r="M129" s="158" t="e">
        <f>#REF!-$B106</f>
        <v>#REF!</v>
      </c>
      <c r="N129" s="158" t="e">
        <f>#REF!-$B106</f>
        <v>#REF!</v>
      </c>
      <c r="O129" s="158" t="e">
        <f>#REF!-$B106</f>
        <v>#REF!</v>
      </c>
      <c r="P129" s="158" t="e">
        <f>#REF!-$B106</f>
        <v>#REF!</v>
      </c>
      <c r="Q129" s="158" t="e">
        <f>#REF!-$B106</f>
        <v>#REF!</v>
      </c>
      <c r="R129" s="158" t="e">
        <f>#REF!-$B106</f>
        <v>#REF!</v>
      </c>
      <c r="S129" s="159" t="e">
        <f>#REF!-$B106</f>
        <v>#REF!</v>
      </c>
    </row>
    <row r="130" spans="1:19" x14ac:dyDescent="0.25">
      <c r="A130" s="126">
        <v>47331</v>
      </c>
      <c r="B130" s="170">
        <f>+'Fundamental Prices'!C135</f>
        <v>4.4174230000000003</v>
      </c>
      <c r="C130" s="326">
        <v>4.3843557354431155</v>
      </c>
      <c r="D130" s="409">
        <v>4.5155473562698365</v>
      </c>
      <c r="E130" s="109"/>
      <c r="F130" s="326">
        <f t="shared" si="4"/>
        <v>-3.3067264556884801E-2</v>
      </c>
      <c r="G130" s="327">
        <f t="shared" si="5"/>
        <v>9.8124356269836177E-2</v>
      </c>
      <c r="H130" s="158" t="e">
        <f>#REF!-$B107</f>
        <v>#REF!</v>
      </c>
      <c r="I130" s="158" t="e">
        <f>#REF!-$B107</f>
        <v>#REF!</v>
      </c>
      <c r="J130" s="158" t="e">
        <f>#REF!-$B107</f>
        <v>#REF!</v>
      </c>
      <c r="K130" s="158" t="e">
        <f>#REF!-$B107</f>
        <v>#REF!</v>
      </c>
      <c r="L130" s="158" t="e">
        <f>#REF!-$B107</f>
        <v>#REF!</v>
      </c>
      <c r="M130" s="158" t="e">
        <f>#REF!-$B107</f>
        <v>#REF!</v>
      </c>
      <c r="N130" s="158" t="e">
        <f>#REF!-$B107</f>
        <v>#REF!</v>
      </c>
      <c r="O130" s="158" t="e">
        <f>#REF!-$B107</f>
        <v>#REF!</v>
      </c>
      <c r="P130" s="158" t="e">
        <f>#REF!-$B107</f>
        <v>#REF!</v>
      </c>
      <c r="Q130" s="158" t="e">
        <f>#REF!-$B107</f>
        <v>#REF!</v>
      </c>
      <c r="R130" s="158" t="e">
        <f>#REF!-$B107</f>
        <v>#REF!</v>
      </c>
      <c r="S130" s="159" t="e">
        <f>#REF!-$B107</f>
        <v>#REF!</v>
      </c>
    </row>
    <row r="131" spans="1:19" x14ac:dyDescent="0.25">
      <c r="A131" s="126">
        <v>47362</v>
      </c>
      <c r="B131" s="170">
        <f>+'Fundamental Prices'!C136</f>
        <v>4.5352359999999994</v>
      </c>
      <c r="C131" s="326">
        <v>4.4627786292419431</v>
      </c>
      <c r="D131" s="409">
        <v>4.5881059874877925</v>
      </c>
      <c r="E131" s="109"/>
      <c r="F131" s="326">
        <f t="shared" si="4"/>
        <v>-7.245737075805625E-2</v>
      </c>
      <c r="G131" s="327">
        <f t="shared" si="5"/>
        <v>5.2869987487793146E-2</v>
      </c>
      <c r="H131" s="158" t="e">
        <f>#REF!-$B108</f>
        <v>#REF!</v>
      </c>
      <c r="I131" s="158" t="e">
        <f>#REF!-$B108</f>
        <v>#REF!</v>
      </c>
      <c r="J131" s="158" t="e">
        <f>#REF!-$B108</f>
        <v>#REF!</v>
      </c>
      <c r="K131" s="158" t="e">
        <f>#REF!-$B108</f>
        <v>#REF!</v>
      </c>
      <c r="L131" s="158" t="e">
        <f>#REF!-$B108</f>
        <v>#REF!</v>
      </c>
      <c r="M131" s="158" t="e">
        <f>#REF!-$B108</f>
        <v>#REF!</v>
      </c>
      <c r="N131" s="158" t="e">
        <f>#REF!-$B108</f>
        <v>#REF!</v>
      </c>
      <c r="O131" s="158" t="e">
        <f>#REF!-$B108</f>
        <v>#REF!</v>
      </c>
      <c r="P131" s="158" t="e">
        <f>#REF!-$B108</f>
        <v>#REF!</v>
      </c>
      <c r="Q131" s="158" t="e">
        <f>#REF!-$B108</f>
        <v>#REF!</v>
      </c>
      <c r="R131" s="158" t="e">
        <f>#REF!-$B108</f>
        <v>#REF!</v>
      </c>
      <c r="S131" s="159" t="e">
        <f>#REF!-$B108</f>
        <v>#REF!</v>
      </c>
    </row>
    <row r="132" spans="1:19" x14ac:dyDescent="0.25">
      <c r="A132" s="126">
        <v>47392</v>
      </c>
      <c r="B132" s="170">
        <f>+'Fundamental Prices'!C137</f>
        <v>4.5249259999999998</v>
      </c>
      <c r="C132" s="326">
        <v>4.4268391088256838</v>
      </c>
      <c r="D132" s="409">
        <v>4.5653791669616695</v>
      </c>
      <c r="E132" s="109"/>
      <c r="F132" s="326">
        <f t="shared" ref="F132:F195" si="6">C132-$B132</f>
        <v>-9.8086891174316015E-2</v>
      </c>
      <c r="G132" s="327">
        <f t="shared" si="5"/>
        <v>4.0453166961669673E-2</v>
      </c>
      <c r="H132" s="158" t="e">
        <f>#REF!-$B109</f>
        <v>#REF!</v>
      </c>
      <c r="I132" s="158" t="e">
        <f>#REF!-$B109</f>
        <v>#REF!</v>
      </c>
      <c r="J132" s="158" t="e">
        <f>#REF!-$B109</f>
        <v>#REF!</v>
      </c>
      <c r="K132" s="158" t="e">
        <f>#REF!-$B109</f>
        <v>#REF!</v>
      </c>
      <c r="L132" s="158" t="e">
        <f>#REF!-$B109</f>
        <v>#REF!</v>
      </c>
      <c r="M132" s="158" t="e">
        <f>#REF!-$B109</f>
        <v>#REF!</v>
      </c>
      <c r="N132" s="158" t="e">
        <f>#REF!-$B109</f>
        <v>#REF!</v>
      </c>
      <c r="O132" s="158" t="e">
        <f>#REF!-$B109</f>
        <v>#REF!</v>
      </c>
      <c r="P132" s="158" t="e">
        <f>#REF!-$B109</f>
        <v>#REF!</v>
      </c>
      <c r="Q132" s="158" t="e">
        <f>#REF!-$B109</f>
        <v>#REF!</v>
      </c>
      <c r="R132" s="158" t="e">
        <f>#REF!-$B109</f>
        <v>#REF!</v>
      </c>
      <c r="S132" s="159" t="e">
        <f>#REF!-$B109</f>
        <v>#REF!</v>
      </c>
    </row>
    <row r="133" spans="1:19" x14ac:dyDescent="0.25">
      <c r="A133" s="126">
        <v>47423</v>
      </c>
      <c r="B133" s="170">
        <f>+'Fundamental Prices'!C138</f>
        <v>4.4295330000000002</v>
      </c>
      <c r="C133" s="326">
        <v>4.38566394329834</v>
      </c>
      <c r="D133" s="409">
        <v>4.4924016952590948</v>
      </c>
      <c r="E133" s="109"/>
      <c r="F133" s="326">
        <f t="shared" si="6"/>
        <v>-4.3869056701660192E-2</v>
      </c>
      <c r="G133" s="327">
        <f t="shared" si="5"/>
        <v>6.2868695259094665E-2</v>
      </c>
      <c r="H133" s="161" t="e">
        <f>#REF!-$B110</f>
        <v>#REF!</v>
      </c>
      <c r="I133" s="161" t="e">
        <f>#REF!-$B110</f>
        <v>#REF!</v>
      </c>
      <c r="J133" s="161" t="e">
        <f>#REF!-$B110</f>
        <v>#REF!</v>
      </c>
      <c r="K133" s="161" t="e">
        <f>#REF!-$B110</f>
        <v>#REF!</v>
      </c>
      <c r="L133" s="161" t="e">
        <f>#REF!-$B110</f>
        <v>#REF!</v>
      </c>
      <c r="M133" s="161" t="e">
        <f>#REF!-$B110</f>
        <v>#REF!</v>
      </c>
      <c r="N133" s="161" t="e">
        <f>#REF!-$B110</f>
        <v>#REF!</v>
      </c>
      <c r="O133" s="161" t="e">
        <f>#REF!-$B110</f>
        <v>#REF!</v>
      </c>
      <c r="P133" s="161" t="e">
        <f>#REF!-$B110</f>
        <v>#REF!</v>
      </c>
      <c r="Q133" s="161" t="e">
        <f>#REF!-$B110</f>
        <v>#REF!</v>
      </c>
      <c r="R133" s="161" t="e">
        <f>#REF!-$B110</f>
        <v>#REF!</v>
      </c>
      <c r="S133" s="162" t="e">
        <f>#REF!-$B110</f>
        <v>#REF!</v>
      </c>
    </row>
    <row r="134" spans="1:19" x14ac:dyDescent="0.25">
      <c r="A134" s="160">
        <v>47453</v>
      </c>
      <c r="B134" s="297">
        <f>+'Fundamental Prices'!C139</f>
        <v>4.633502</v>
      </c>
      <c r="C134" s="328">
        <v>4.5902971774597168</v>
      </c>
      <c r="D134" s="410">
        <v>4.6957480651397709</v>
      </c>
      <c r="E134" s="109"/>
      <c r="F134" s="328">
        <f t="shared" si="6"/>
        <v>-4.3204822540283239E-2</v>
      </c>
      <c r="G134" s="329">
        <f t="shared" si="5"/>
        <v>6.2246065139770934E-2</v>
      </c>
      <c r="H134" s="158" t="e">
        <f>#REF!-$B111</f>
        <v>#REF!</v>
      </c>
      <c r="I134" s="158" t="e">
        <f>#REF!-$B111</f>
        <v>#REF!</v>
      </c>
      <c r="J134" s="158" t="e">
        <f>#REF!-$B111</f>
        <v>#REF!</v>
      </c>
      <c r="K134" s="158" t="e">
        <f>#REF!-$B111</f>
        <v>#REF!</v>
      </c>
      <c r="L134" s="158" t="e">
        <f>#REF!-$B111</f>
        <v>#REF!</v>
      </c>
      <c r="M134" s="158" t="e">
        <f>#REF!-$B111</f>
        <v>#REF!</v>
      </c>
      <c r="N134" s="158" t="e">
        <f>#REF!-$B111</f>
        <v>#REF!</v>
      </c>
      <c r="O134" s="158" t="e">
        <f>#REF!-$B111</f>
        <v>#REF!</v>
      </c>
      <c r="P134" s="158" t="e">
        <f>#REF!-$B111</f>
        <v>#REF!</v>
      </c>
      <c r="Q134" s="158" t="e">
        <f>#REF!-$B111</f>
        <v>#REF!</v>
      </c>
      <c r="R134" s="158" t="e">
        <f>#REF!-$B111</f>
        <v>#REF!</v>
      </c>
      <c r="S134" s="159" t="e">
        <f>#REF!-$B111</f>
        <v>#REF!</v>
      </c>
    </row>
    <row r="135" spans="1:19" x14ac:dyDescent="0.25">
      <c r="A135" s="126">
        <v>47484</v>
      </c>
      <c r="B135" s="170">
        <f>+'Fundamental Prices'!C140</f>
        <v>4.6651759999999998</v>
      </c>
      <c r="C135" s="330">
        <v>4.6366801732788083</v>
      </c>
      <c r="D135" s="409">
        <v>4.7403698629150393</v>
      </c>
      <c r="E135" s="109"/>
      <c r="F135" s="326">
        <f t="shared" si="6"/>
        <v>-2.8495826721191442E-2</v>
      </c>
      <c r="G135" s="327">
        <f t="shared" si="5"/>
        <v>7.5193862915039489E-2</v>
      </c>
      <c r="H135" s="158" t="e">
        <f>#REF!-$B112</f>
        <v>#REF!</v>
      </c>
      <c r="I135" s="158" t="e">
        <f>#REF!-$B112</f>
        <v>#REF!</v>
      </c>
      <c r="J135" s="158" t="e">
        <f>#REF!-$B112</f>
        <v>#REF!</v>
      </c>
      <c r="K135" s="158" t="e">
        <f>#REF!-$B112</f>
        <v>#REF!</v>
      </c>
      <c r="L135" s="158" t="e">
        <f>#REF!-$B112</f>
        <v>#REF!</v>
      </c>
      <c r="M135" s="158" t="e">
        <f>#REF!-$B112</f>
        <v>#REF!</v>
      </c>
      <c r="N135" s="158" t="e">
        <f>#REF!-$B112</f>
        <v>#REF!</v>
      </c>
      <c r="O135" s="158" t="e">
        <f>#REF!-$B112</f>
        <v>#REF!</v>
      </c>
      <c r="P135" s="158" t="e">
        <f>#REF!-$B112</f>
        <v>#REF!</v>
      </c>
      <c r="Q135" s="158" t="e">
        <f>#REF!-$B112</f>
        <v>#REF!</v>
      </c>
      <c r="R135" s="158" t="e">
        <f>#REF!-$B112</f>
        <v>#REF!</v>
      </c>
      <c r="S135" s="159" t="e">
        <f>#REF!-$B112</f>
        <v>#REF!</v>
      </c>
    </row>
    <row r="136" spans="1:19" x14ac:dyDescent="0.25">
      <c r="A136" s="126">
        <v>47515</v>
      </c>
      <c r="B136" s="170">
        <f>+'Fundamental Prices'!C141</f>
        <v>4.6938259999999996</v>
      </c>
      <c r="C136" s="326">
        <v>4.6521105687866209</v>
      </c>
      <c r="D136" s="409">
        <v>4.7631685941467286</v>
      </c>
      <c r="E136" s="109"/>
      <c r="F136" s="326">
        <f t="shared" si="6"/>
        <v>-4.1715431213378729E-2</v>
      </c>
      <c r="G136" s="327">
        <f t="shared" si="5"/>
        <v>6.9342594146728942E-2</v>
      </c>
      <c r="H136" s="158" t="e">
        <f>#REF!-$B113</f>
        <v>#REF!</v>
      </c>
      <c r="I136" s="158" t="e">
        <f>#REF!-$B113</f>
        <v>#REF!</v>
      </c>
      <c r="J136" s="158" t="e">
        <f>#REF!-$B113</f>
        <v>#REF!</v>
      </c>
      <c r="K136" s="158" t="e">
        <f>#REF!-$B113</f>
        <v>#REF!</v>
      </c>
      <c r="L136" s="158" t="e">
        <f>#REF!-$B113</f>
        <v>#REF!</v>
      </c>
      <c r="M136" s="158" t="e">
        <f>#REF!-$B113</f>
        <v>#REF!</v>
      </c>
      <c r="N136" s="158" t="e">
        <f>#REF!-$B113</f>
        <v>#REF!</v>
      </c>
      <c r="O136" s="158" t="e">
        <f>#REF!-$B113</f>
        <v>#REF!</v>
      </c>
      <c r="P136" s="158" t="e">
        <f>#REF!-$B113</f>
        <v>#REF!</v>
      </c>
      <c r="Q136" s="158" t="e">
        <f>#REF!-$B113</f>
        <v>#REF!</v>
      </c>
      <c r="R136" s="158" t="e">
        <f>#REF!-$B113</f>
        <v>#REF!</v>
      </c>
      <c r="S136" s="159" t="e">
        <f>#REF!-$B113</f>
        <v>#REF!</v>
      </c>
    </row>
    <row r="137" spans="1:19" x14ac:dyDescent="0.25">
      <c r="A137" s="126">
        <v>47543</v>
      </c>
      <c r="B137" s="170">
        <f>+'Fundamental Prices'!C142</f>
        <v>4.5830000000000002</v>
      </c>
      <c r="C137" s="326">
        <v>4.5314719848632814</v>
      </c>
      <c r="D137" s="409">
        <v>4.586758840560913</v>
      </c>
      <c r="E137" s="109"/>
      <c r="F137" s="326">
        <f t="shared" si="6"/>
        <v>-5.1528015136718786E-2</v>
      </c>
      <c r="G137" s="327">
        <f t="shared" si="5"/>
        <v>3.7588405609128017E-3</v>
      </c>
      <c r="H137" s="158" t="e">
        <f>#REF!-$B114</f>
        <v>#REF!</v>
      </c>
      <c r="I137" s="158" t="e">
        <f>#REF!-$B114</f>
        <v>#REF!</v>
      </c>
      <c r="J137" s="158" t="e">
        <f>#REF!-$B114</f>
        <v>#REF!</v>
      </c>
      <c r="K137" s="158" t="e">
        <f>#REF!-$B114</f>
        <v>#REF!</v>
      </c>
      <c r="L137" s="158" t="e">
        <f>#REF!-$B114</f>
        <v>#REF!</v>
      </c>
      <c r="M137" s="158" t="e">
        <f>#REF!-$B114</f>
        <v>#REF!</v>
      </c>
      <c r="N137" s="158" t="e">
        <f>#REF!-$B114</f>
        <v>#REF!</v>
      </c>
      <c r="O137" s="158" t="e">
        <f>#REF!-$B114</f>
        <v>#REF!</v>
      </c>
      <c r="P137" s="158" t="e">
        <f>#REF!-$B114</f>
        <v>#REF!</v>
      </c>
      <c r="Q137" s="158" t="e">
        <f>#REF!-$B114</f>
        <v>#REF!</v>
      </c>
      <c r="R137" s="158" t="e">
        <f>#REF!-$B114</f>
        <v>#REF!</v>
      </c>
      <c r="S137" s="159" t="e">
        <f>#REF!-$B114</f>
        <v>#REF!</v>
      </c>
    </row>
    <row r="138" spans="1:19" x14ac:dyDescent="0.25">
      <c r="A138" s="126">
        <v>47574</v>
      </c>
      <c r="B138" s="170">
        <f>+'Fundamental Prices'!C143</f>
        <v>4.550497</v>
      </c>
      <c r="C138" s="326">
        <v>4.4277838537902836</v>
      </c>
      <c r="D138" s="409">
        <v>4.5429540941925053</v>
      </c>
      <c r="E138" s="109"/>
      <c r="F138" s="326">
        <f t="shared" si="6"/>
        <v>-0.12271314620971641</v>
      </c>
      <c r="G138" s="327">
        <f t="shared" si="5"/>
        <v>-7.5429058074947264E-3</v>
      </c>
      <c r="H138" s="158" t="e">
        <f>#REF!-$B115</f>
        <v>#REF!</v>
      </c>
      <c r="I138" s="158" t="e">
        <f>#REF!-$B115</f>
        <v>#REF!</v>
      </c>
      <c r="J138" s="158" t="e">
        <f>#REF!-$B115</f>
        <v>#REF!</v>
      </c>
      <c r="K138" s="158" t="e">
        <f>#REF!-$B115</f>
        <v>#REF!</v>
      </c>
      <c r="L138" s="158" t="e">
        <f>#REF!-$B115</f>
        <v>#REF!</v>
      </c>
      <c r="M138" s="158" t="e">
        <f>#REF!-$B115</f>
        <v>#REF!</v>
      </c>
      <c r="N138" s="158" t="e">
        <f>#REF!-$B115</f>
        <v>#REF!</v>
      </c>
      <c r="O138" s="158" t="e">
        <f>#REF!-$B115</f>
        <v>#REF!</v>
      </c>
      <c r="P138" s="158" t="e">
        <f>#REF!-$B115</f>
        <v>#REF!</v>
      </c>
      <c r="Q138" s="158" t="e">
        <f>#REF!-$B115</f>
        <v>#REF!</v>
      </c>
      <c r="R138" s="158" t="e">
        <f>#REF!-$B115</f>
        <v>#REF!</v>
      </c>
      <c r="S138" s="159" t="e">
        <f>#REF!-$B115</f>
        <v>#REF!</v>
      </c>
    </row>
    <row r="139" spans="1:19" x14ac:dyDescent="0.25">
      <c r="A139" s="126">
        <v>47604</v>
      </c>
      <c r="B139" s="170">
        <f>+'Fundamental Prices'!C144</f>
        <v>4.5778889999999999</v>
      </c>
      <c r="C139" s="326">
        <v>4.4767622719421389</v>
      </c>
      <c r="D139" s="409">
        <v>4.6073442659988402</v>
      </c>
      <c r="E139" s="109"/>
      <c r="F139" s="326">
        <f t="shared" si="6"/>
        <v>-0.10112672805786094</v>
      </c>
      <c r="G139" s="327">
        <f t="shared" si="5"/>
        <v>2.9455265998840297E-2</v>
      </c>
      <c r="H139" s="158" t="e">
        <f>#REF!-$B116</f>
        <v>#REF!</v>
      </c>
      <c r="I139" s="158" t="e">
        <f>#REF!-$B116</f>
        <v>#REF!</v>
      </c>
      <c r="J139" s="158" t="e">
        <f>#REF!-$B116</f>
        <v>#REF!</v>
      </c>
      <c r="K139" s="158" t="e">
        <f>#REF!-$B116</f>
        <v>#REF!</v>
      </c>
      <c r="L139" s="158" t="e">
        <f>#REF!-$B116</f>
        <v>#REF!</v>
      </c>
      <c r="M139" s="158" t="e">
        <f>#REF!-$B116</f>
        <v>#REF!</v>
      </c>
      <c r="N139" s="158" t="e">
        <f>#REF!-$B116</f>
        <v>#REF!</v>
      </c>
      <c r="O139" s="158" t="e">
        <f>#REF!-$B116</f>
        <v>#REF!</v>
      </c>
      <c r="P139" s="158" t="e">
        <f>#REF!-$B116</f>
        <v>#REF!</v>
      </c>
      <c r="Q139" s="158" t="e">
        <f>#REF!-$B116</f>
        <v>#REF!</v>
      </c>
      <c r="R139" s="158" t="e">
        <f>#REF!-$B116</f>
        <v>#REF!</v>
      </c>
      <c r="S139" s="159" t="e">
        <f>#REF!-$B116</f>
        <v>#REF!</v>
      </c>
    </row>
    <row r="140" spans="1:19" x14ac:dyDescent="0.25">
      <c r="A140" s="126">
        <v>47635</v>
      </c>
      <c r="B140" s="170">
        <f>+'Fundamental Prices'!C145</f>
        <v>4.6528109999999998</v>
      </c>
      <c r="C140" s="326">
        <v>4.6056102630004885</v>
      </c>
      <c r="D140" s="409">
        <v>4.7214781352386472</v>
      </c>
      <c r="E140" s="109"/>
      <c r="F140" s="326">
        <f t="shared" si="6"/>
        <v>-4.7200736999511328E-2</v>
      </c>
      <c r="G140" s="327">
        <f t="shared" si="5"/>
        <v>6.8667135238647425E-2</v>
      </c>
      <c r="H140" s="158" t="e">
        <f>#REF!-$B117</f>
        <v>#REF!</v>
      </c>
      <c r="I140" s="158" t="e">
        <f>#REF!-$B117</f>
        <v>#REF!</v>
      </c>
      <c r="J140" s="158" t="e">
        <f>#REF!-$B117</f>
        <v>#REF!</v>
      </c>
      <c r="K140" s="158" t="e">
        <f>#REF!-$B117</f>
        <v>#REF!</v>
      </c>
      <c r="L140" s="158" t="e">
        <f>#REF!-$B117</f>
        <v>#REF!</v>
      </c>
      <c r="M140" s="158" t="e">
        <f>#REF!-$B117</f>
        <v>#REF!</v>
      </c>
      <c r="N140" s="158" t="e">
        <f>#REF!-$B117</f>
        <v>#REF!</v>
      </c>
      <c r="O140" s="158" t="e">
        <f>#REF!-$B117</f>
        <v>#REF!</v>
      </c>
      <c r="P140" s="158" t="e">
        <f>#REF!-$B117</f>
        <v>#REF!</v>
      </c>
      <c r="Q140" s="158" t="e">
        <f>#REF!-$B117</f>
        <v>#REF!</v>
      </c>
      <c r="R140" s="158" t="e">
        <f>#REF!-$B117</f>
        <v>#REF!</v>
      </c>
      <c r="S140" s="159" t="e">
        <f>#REF!-$B117</f>
        <v>#REF!</v>
      </c>
    </row>
    <row r="141" spans="1:19" x14ac:dyDescent="0.25">
      <c r="A141" s="126">
        <v>47665</v>
      </c>
      <c r="B141" s="170">
        <f>+'Fundamental Prices'!C146</f>
        <v>4.9828329999999994</v>
      </c>
      <c r="C141" s="326">
        <v>4.9641650159912105</v>
      </c>
      <c r="D141" s="409">
        <v>5.0863512285308836</v>
      </c>
      <c r="E141" s="109"/>
      <c r="F141" s="326">
        <f t="shared" si="6"/>
        <v>-1.8667984008788885E-2</v>
      </c>
      <c r="G141" s="327">
        <f t="shared" si="5"/>
        <v>0.10351822853088422</v>
      </c>
      <c r="H141" s="158" t="e">
        <f>#REF!-$B118</f>
        <v>#REF!</v>
      </c>
      <c r="I141" s="158" t="e">
        <f>#REF!-$B118</f>
        <v>#REF!</v>
      </c>
      <c r="J141" s="158" t="e">
        <f>#REF!-$B118</f>
        <v>#REF!</v>
      </c>
      <c r="K141" s="158" t="e">
        <f>#REF!-$B118</f>
        <v>#REF!</v>
      </c>
      <c r="L141" s="158" t="e">
        <f>#REF!-$B118</f>
        <v>#REF!</v>
      </c>
      <c r="M141" s="158" t="e">
        <f>#REF!-$B118</f>
        <v>#REF!</v>
      </c>
      <c r="N141" s="158" t="e">
        <f>#REF!-$B118</f>
        <v>#REF!</v>
      </c>
      <c r="O141" s="158" t="e">
        <f>#REF!-$B118</f>
        <v>#REF!</v>
      </c>
      <c r="P141" s="158" t="e">
        <f>#REF!-$B118</f>
        <v>#REF!</v>
      </c>
      <c r="Q141" s="158" t="e">
        <f>#REF!-$B118</f>
        <v>#REF!</v>
      </c>
      <c r="R141" s="158" t="e">
        <f>#REF!-$B118</f>
        <v>#REF!</v>
      </c>
      <c r="S141" s="159" t="e">
        <f>#REF!-$B118</f>
        <v>#REF!</v>
      </c>
    </row>
    <row r="142" spans="1:19" x14ac:dyDescent="0.25">
      <c r="A142" s="126">
        <v>47696</v>
      </c>
      <c r="B142" s="170">
        <f>+'Fundamental Prices'!C147</f>
        <v>5.0193250000000003</v>
      </c>
      <c r="C142" s="326">
        <v>5.0222656166076662</v>
      </c>
      <c r="D142" s="409">
        <v>5.1322379838943482</v>
      </c>
      <c r="E142" s="109"/>
      <c r="F142" s="326">
        <f t="shared" si="6"/>
        <v>2.9406166076659801E-3</v>
      </c>
      <c r="G142" s="327">
        <f t="shared" si="5"/>
        <v>0.1129129838943479</v>
      </c>
      <c r="H142" s="158" t="e">
        <f>#REF!-$B119</f>
        <v>#REF!</v>
      </c>
      <c r="I142" s="158" t="e">
        <f>#REF!-$B119</f>
        <v>#REF!</v>
      </c>
      <c r="J142" s="158" t="e">
        <f>#REF!-$B119</f>
        <v>#REF!</v>
      </c>
      <c r="K142" s="158" t="e">
        <f>#REF!-$B119</f>
        <v>#REF!</v>
      </c>
      <c r="L142" s="158" t="e">
        <f>#REF!-$B119</f>
        <v>#REF!</v>
      </c>
      <c r="M142" s="158" t="e">
        <f>#REF!-$B119</f>
        <v>#REF!</v>
      </c>
      <c r="N142" s="158" t="e">
        <f>#REF!-$B119</f>
        <v>#REF!</v>
      </c>
      <c r="O142" s="158" t="e">
        <f>#REF!-$B119</f>
        <v>#REF!</v>
      </c>
      <c r="P142" s="158" t="e">
        <f>#REF!-$B119</f>
        <v>#REF!</v>
      </c>
      <c r="Q142" s="158" t="e">
        <f>#REF!-$B119</f>
        <v>#REF!</v>
      </c>
      <c r="R142" s="158" t="e">
        <f>#REF!-$B119</f>
        <v>#REF!</v>
      </c>
      <c r="S142" s="159" t="e">
        <f>#REF!-$B119</f>
        <v>#REF!</v>
      </c>
    </row>
    <row r="143" spans="1:19" x14ac:dyDescent="0.25">
      <c r="A143" s="126">
        <v>47727</v>
      </c>
      <c r="B143" s="170">
        <f>+'Fundamental Prices'!C148</f>
        <v>4.945659</v>
      </c>
      <c r="C143" s="326">
        <v>4.8911235538330082</v>
      </c>
      <c r="D143" s="409">
        <v>5.0019829574432375</v>
      </c>
      <c r="E143" s="109"/>
      <c r="F143" s="326">
        <f t="shared" si="6"/>
        <v>-5.4535446166991797E-2</v>
      </c>
      <c r="G143" s="327">
        <f t="shared" si="5"/>
        <v>5.6323957443237482E-2</v>
      </c>
      <c r="H143" s="158" t="e">
        <f>#REF!-$B120</f>
        <v>#REF!</v>
      </c>
      <c r="I143" s="158" t="e">
        <f>#REF!-$B120</f>
        <v>#REF!</v>
      </c>
      <c r="J143" s="158" t="e">
        <f>#REF!-$B120</f>
        <v>#REF!</v>
      </c>
      <c r="K143" s="158" t="e">
        <f>#REF!-$B120</f>
        <v>#REF!</v>
      </c>
      <c r="L143" s="158" t="e">
        <f>#REF!-$B120</f>
        <v>#REF!</v>
      </c>
      <c r="M143" s="158" t="e">
        <f>#REF!-$B120</f>
        <v>#REF!</v>
      </c>
      <c r="N143" s="158" t="e">
        <f>#REF!-$B120</f>
        <v>#REF!</v>
      </c>
      <c r="O143" s="158" t="e">
        <f>#REF!-$B120</f>
        <v>#REF!</v>
      </c>
      <c r="P143" s="158" t="e">
        <f>#REF!-$B120</f>
        <v>#REF!</v>
      </c>
      <c r="Q143" s="158" t="e">
        <f>#REF!-$B120</f>
        <v>#REF!</v>
      </c>
      <c r="R143" s="158" t="e">
        <f>#REF!-$B120</f>
        <v>#REF!</v>
      </c>
      <c r="S143" s="159" t="e">
        <f>#REF!-$B120</f>
        <v>#REF!</v>
      </c>
    </row>
    <row r="144" spans="1:19" x14ac:dyDescent="0.25">
      <c r="A144" s="126">
        <v>47757</v>
      </c>
      <c r="B144" s="170">
        <f>+'Fundamental Prices'!C149</f>
        <v>4.7219819999999997</v>
      </c>
      <c r="C144" s="326">
        <v>4.6426281334228516</v>
      </c>
      <c r="D144" s="409">
        <v>4.7746703316040033</v>
      </c>
      <c r="E144" s="109"/>
      <c r="F144" s="326">
        <f t="shared" si="6"/>
        <v>-7.9353866577148047E-2</v>
      </c>
      <c r="G144" s="327">
        <f t="shared" si="5"/>
        <v>5.2688331604003658E-2</v>
      </c>
      <c r="H144" s="158" t="e">
        <f>#REF!-$B121</f>
        <v>#REF!</v>
      </c>
      <c r="I144" s="158" t="e">
        <f>#REF!-$B121</f>
        <v>#REF!</v>
      </c>
      <c r="J144" s="158" t="e">
        <f>#REF!-$B121</f>
        <v>#REF!</v>
      </c>
      <c r="K144" s="158" t="e">
        <f>#REF!-$B121</f>
        <v>#REF!</v>
      </c>
      <c r="L144" s="158" t="e">
        <f>#REF!-$B121</f>
        <v>#REF!</v>
      </c>
      <c r="M144" s="158" t="e">
        <f>#REF!-$B121</f>
        <v>#REF!</v>
      </c>
      <c r="N144" s="158" t="e">
        <f>#REF!-$B121</f>
        <v>#REF!</v>
      </c>
      <c r="O144" s="158" t="e">
        <f>#REF!-$B121</f>
        <v>#REF!</v>
      </c>
      <c r="P144" s="158" t="e">
        <f>#REF!-$B121</f>
        <v>#REF!</v>
      </c>
      <c r="Q144" s="158" t="e">
        <f>#REF!-$B121</f>
        <v>#REF!</v>
      </c>
      <c r="R144" s="158" t="e">
        <f>#REF!-$B121</f>
        <v>#REF!</v>
      </c>
      <c r="S144" s="159" t="e">
        <f>#REF!-$B121</f>
        <v>#REF!</v>
      </c>
    </row>
    <row r="145" spans="1:19" x14ac:dyDescent="0.25">
      <c r="A145" s="126">
        <v>47788</v>
      </c>
      <c r="B145" s="170">
        <f>+'Fundamental Prices'!C150</f>
        <v>4.635313</v>
      </c>
      <c r="C145" s="326">
        <v>4.5918478243713379</v>
      </c>
      <c r="D145" s="409">
        <v>4.6916771595840459</v>
      </c>
      <c r="E145" s="109"/>
      <c r="F145" s="326">
        <f t="shared" si="6"/>
        <v>-4.3465175628662145E-2</v>
      </c>
      <c r="G145" s="327">
        <f t="shared" si="5"/>
        <v>5.6364159584045836E-2</v>
      </c>
      <c r="H145" s="161" t="e">
        <f>#REF!-$B122</f>
        <v>#REF!</v>
      </c>
      <c r="I145" s="161" t="e">
        <f>#REF!-$B122</f>
        <v>#REF!</v>
      </c>
      <c r="J145" s="161" t="e">
        <f>#REF!-$B122</f>
        <v>#REF!</v>
      </c>
      <c r="K145" s="161" t="e">
        <f>#REF!-$B122</f>
        <v>#REF!</v>
      </c>
      <c r="L145" s="161" t="e">
        <f>#REF!-$B122</f>
        <v>#REF!</v>
      </c>
      <c r="M145" s="161" t="e">
        <f>#REF!-$B122</f>
        <v>#REF!</v>
      </c>
      <c r="N145" s="161" t="e">
        <f>#REF!-$B122</f>
        <v>#REF!</v>
      </c>
      <c r="O145" s="161" t="e">
        <f>#REF!-$B122</f>
        <v>#REF!</v>
      </c>
      <c r="P145" s="161" t="e">
        <f>#REF!-$B122</f>
        <v>#REF!</v>
      </c>
      <c r="Q145" s="161" t="e">
        <f>#REF!-$B122</f>
        <v>#REF!</v>
      </c>
      <c r="R145" s="161" t="e">
        <f>#REF!-$B122</f>
        <v>#REF!</v>
      </c>
      <c r="S145" s="162" t="e">
        <f>#REF!-$B122</f>
        <v>#REF!</v>
      </c>
    </row>
    <row r="146" spans="1:19" x14ac:dyDescent="0.25">
      <c r="A146" s="160">
        <v>47818</v>
      </c>
      <c r="B146" s="297">
        <f>+'Fundamental Prices'!C151</f>
        <v>4.8610509999999998</v>
      </c>
      <c r="C146" s="328">
        <v>4.8196614965209958</v>
      </c>
      <c r="D146" s="410">
        <v>4.9254867013702395</v>
      </c>
      <c r="E146" s="109"/>
      <c r="F146" s="328">
        <f t="shared" si="6"/>
        <v>-4.1389503479003942E-2</v>
      </c>
      <c r="G146" s="329">
        <f t="shared" si="5"/>
        <v>6.4435701370239684E-2</v>
      </c>
      <c r="H146" s="158" t="e">
        <f>#REF!-$B123</f>
        <v>#REF!</v>
      </c>
      <c r="I146" s="158" t="e">
        <f>#REF!-$B123</f>
        <v>#REF!</v>
      </c>
      <c r="J146" s="158" t="e">
        <f>#REF!-$B123</f>
        <v>#REF!</v>
      </c>
      <c r="K146" s="158" t="e">
        <f>#REF!-$B123</f>
        <v>#REF!</v>
      </c>
      <c r="L146" s="158" t="e">
        <f>#REF!-$B123</f>
        <v>#REF!</v>
      </c>
      <c r="M146" s="158" t="e">
        <f>#REF!-$B123</f>
        <v>#REF!</v>
      </c>
      <c r="N146" s="158" t="e">
        <f>#REF!-$B123</f>
        <v>#REF!</v>
      </c>
      <c r="O146" s="158" t="e">
        <f>#REF!-$B123</f>
        <v>#REF!</v>
      </c>
      <c r="P146" s="158" t="e">
        <f>#REF!-$B123</f>
        <v>#REF!</v>
      </c>
      <c r="Q146" s="158" t="e">
        <f>#REF!-$B123</f>
        <v>#REF!</v>
      </c>
      <c r="R146" s="158" t="e">
        <f>#REF!-$B123</f>
        <v>#REF!</v>
      </c>
      <c r="S146" s="159" t="e">
        <f>#REF!-$B123</f>
        <v>#REF!</v>
      </c>
    </row>
    <row r="147" spans="1:19" x14ac:dyDescent="0.25">
      <c r="A147" s="126">
        <v>47849</v>
      </c>
      <c r="B147" s="170">
        <f>+'Fundamental Prices'!C152</f>
        <v>4.8917310000000001</v>
      </c>
      <c r="C147" s="330">
        <v>4.8486825609741215</v>
      </c>
      <c r="D147" s="409">
        <v>4.9892661142883306</v>
      </c>
      <c r="E147" s="109"/>
      <c r="F147" s="326">
        <f t="shared" si="6"/>
        <v>-4.3048439025878515E-2</v>
      </c>
      <c r="G147" s="327">
        <f t="shared" si="5"/>
        <v>9.7535114288330504E-2</v>
      </c>
      <c r="H147" s="158" t="e">
        <f>#REF!-$B124</f>
        <v>#REF!</v>
      </c>
      <c r="I147" s="158" t="e">
        <f>#REF!-$B124</f>
        <v>#REF!</v>
      </c>
      <c r="J147" s="158" t="e">
        <f>#REF!-$B124</f>
        <v>#REF!</v>
      </c>
      <c r="K147" s="158" t="e">
        <f>#REF!-$B124</f>
        <v>#REF!</v>
      </c>
      <c r="L147" s="158" t="e">
        <f>#REF!-$B124</f>
        <v>#REF!</v>
      </c>
      <c r="M147" s="158" t="e">
        <f>#REF!-$B124</f>
        <v>#REF!</v>
      </c>
      <c r="N147" s="158" t="e">
        <f>#REF!-$B124</f>
        <v>#REF!</v>
      </c>
      <c r="O147" s="158" t="e">
        <f>#REF!-$B124</f>
        <v>#REF!</v>
      </c>
      <c r="P147" s="158" t="e">
        <f>#REF!-$B124</f>
        <v>#REF!</v>
      </c>
      <c r="Q147" s="158" t="e">
        <f>#REF!-$B124</f>
        <v>#REF!</v>
      </c>
      <c r="R147" s="158" t="e">
        <f>#REF!-$B124</f>
        <v>#REF!</v>
      </c>
      <c r="S147" s="159" t="e">
        <f>#REF!-$B124</f>
        <v>#REF!</v>
      </c>
    </row>
    <row r="148" spans="1:19" x14ac:dyDescent="0.25">
      <c r="A148" s="126">
        <v>47880</v>
      </c>
      <c r="B148" s="170">
        <f>+'Fundamental Prices'!C153</f>
        <v>4.9223280000000003</v>
      </c>
      <c r="C148" s="326">
        <v>4.8695718621520996</v>
      </c>
      <c r="D148" s="409">
        <v>5.0147032593994147</v>
      </c>
      <c r="E148" s="109"/>
      <c r="F148" s="326">
        <f t="shared" si="6"/>
        <v>-5.2756137847900675E-2</v>
      </c>
      <c r="G148" s="327">
        <f t="shared" si="5"/>
        <v>9.2375259399414489E-2</v>
      </c>
      <c r="H148" s="158" t="e">
        <f>#REF!-$B125</f>
        <v>#REF!</v>
      </c>
      <c r="I148" s="158" t="e">
        <f>#REF!-$B125</f>
        <v>#REF!</v>
      </c>
      <c r="J148" s="158" t="e">
        <f>#REF!-$B125</f>
        <v>#REF!</v>
      </c>
      <c r="K148" s="158" t="e">
        <f>#REF!-$B125</f>
        <v>#REF!</v>
      </c>
      <c r="L148" s="158" t="e">
        <f>#REF!-$B125</f>
        <v>#REF!</v>
      </c>
      <c r="M148" s="158" t="e">
        <f>#REF!-$B125</f>
        <v>#REF!</v>
      </c>
      <c r="N148" s="158" t="e">
        <f>#REF!-$B125</f>
        <v>#REF!</v>
      </c>
      <c r="O148" s="158" t="e">
        <f>#REF!-$B125</f>
        <v>#REF!</v>
      </c>
      <c r="P148" s="158" t="e">
        <f>#REF!-$B125</f>
        <v>#REF!</v>
      </c>
      <c r="Q148" s="158" t="e">
        <f>#REF!-$B125</f>
        <v>#REF!</v>
      </c>
      <c r="R148" s="158" t="e">
        <f>#REF!-$B125</f>
        <v>#REF!</v>
      </c>
      <c r="S148" s="159" t="e">
        <f>#REF!-$B125</f>
        <v>#REF!</v>
      </c>
    </row>
    <row r="149" spans="1:19" x14ac:dyDescent="0.25">
      <c r="A149" s="126">
        <v>47908</v>
      </c>
      <c r="B149" s="170">
        <f>+'Fundamental Prices'!C154</f>
        <v>4.8252319999999997</v>
      </c>
      <c r="C149" s="326">
        <v>4.7623299690551759</v>
      </c>
      <c r="D149" s="409">
        <v>4.8445013996429438</v>
      </c>
      <c r="E149" s="109"/>
      <c r="F149" s="326">
        <f t="shared" si="6"/>
        <v>-6.2902030944823828E-2</v>
      </c>
      <c r="G149" s="327">
        <f t="shared" si="5"/>
        <v>1.9269399642944052E-2</v>
      </c>
      <c r="H149" s="158" t="e">
        <f>#REF!-$B126</f>
        <v>#REF!</v>
      </c>
      <c r="I149" s="158" t="e">
        <f>#REF!-$B126</f>
        <v>#REF!</v>
      </c>
      <c r="J149" s="158" t="e">
        <f>#REF!-$B126</f>
        <v>#REF!</v>
      </c>
      <c r="K149" s="158" t="e">
        <f>#REF!-$B126</f>
        <v>#REF!</v>
      </c>
      <c r="L149" s="158" t="e">
        <f>#REF!-$B126</f>
        <v>#REF!</v>
      </c>
      <c r="M149" s="158" t="e">
        <f>#REF!-$B126</f>
        <v>#REF!</v>
      </c>
      <c r="N149" s="158" t="e">
        <f>#REF!-$B126</f>
        <v>#REF!</v>
      </c>
      <c r="O149" s="158" t="e">
        <f>#REF!-$B126</f>
        <v>#REF!</v>
      </c>
      <c r="P149" s="158" t="e">
        <f>#REF!-$B126</f>
        <v>#REF!</v>
      </c>
      <c r="Q149" s="158" t="e">
        <f>#REF!-$B126</f>
        <v>#REF!</v>
      </c>
      <c r="R149" s="158" t="e">
        <f>#REF!-$B126</f>
        <v>#REF!</v>
      </c>
      <c r="S149" s="159" t="e">
        <f>#REF!-$B126</f>
        <v>#REF!</v>
      </c>
    </row>
    <row r="150" spans="1:19" x14ac:dyDescent="0.25">
      <c r="A150" s="126">
        <v>47939</v>
      </c>
      <c r="B150" s="170">
        <f>+'Fundamental Prices'!C155</f>
        <v>4.7848620000000004</v>
      </c>
      <c r="C150" s="326">
        <v>4.6563776745910648</v>
      </c>
      <c r="D150" s="409">
        <v>4.7848822083587654</v>
      </c>
      <c r="E150" s="109"/>
      <c r="F150" s="326">
        <f t="shared" si="6"/>
        <v>-0.12848432540893562</v>
      </c>
      <c r="G150" s="327">
        <f t="shared" si="5"/>
        <v>2.0208358765039236E-5</v>
      </c>
      <c r="H150" s="158" t="e">
        <f>#REF!-$B127</f>
        <v>#REF!</v>
      </c>
      <c r="I150" s="158" t="e">
        <f>#REF!-$B127</f>
        <v>#REF!</v>
      </c>
      <c r="J150" s="158" t="e">
        <f>#REF!-$B127</f>
        <v>#REF!</v>
      </c>
      <c r="K150" s="158" t="e">
        <f>#REF!-$B127</f>
        <v>#REF!</v>
      </c>
      <c r="L150" s="158" t="e">
        <f>#REF!-$B127</f>
        <v>#REF!</v>
      </c>
      <c r="M150" s="158" t="e">
        <f>#REF!-$B127</f>
        <v>#REF!</v>
      </c>
      <c r="N150" s="158" t="e">
        <f>#REF!-$B127</f>
        <v>#REF!</v>
      </c>
      <c r="O150" s="158" t="e">
        <f>#REF!-$B127</f>
        <v>#REF!</v>
      </c>
      <c r="P150" s="158" t="e">
        <f>#REF!-$B127</f>
        <v>#REF!</v>
      </c>
      <c r="Q150" s="158" t="e">
        <f>#REF!-$B127</f>
        <v>#REF!</v>
      </c>
      <c r="R150" s="158" t="e">
        <f>#REF!-$B127</f>
        <v>#REF!</v>
      </c>
      <c r="S150" s="159" t="e">
        <f>#REF!-$B127</f>
        <v>#REF!</v>
      </c>
    </row>
    <row r="151" spans="1:19" x14ac:dyDescent="0.25">
      <c r="A151" s="126">
        <v>47969</v>
      </c>
      <c r="B151" s="170">
        <f>+'Fundamental Prices'!C156</f>
        <v>4.8143789999999997</v>
      </c>
      <c r="C151" s="326">
        <v>4.7111494010009762</v>
      </c>
      <c r="D151" s="409">
        <v>4.8694523423233029</v>
      </c>
      <c r="E151" s="109"/>
      <c r="F151" s="326">
        <f t="shared" si="6"/>
        <v>-0.10322959899902351</v>
      </c>
      <c r="G151" s="327">
        <f t="shared" si="5"/>
        <v>5.5073342323303187E-2</v>
      </c>
      <c r="H151" s="158" t="e">
        <f>#REF!-$B128</f>
        <v>#REF!</v>
      </c>
      <c r="I151" s="158" t="e">
        <f>#REF!-$B128</f>
        <v>#REF!</v>
      </c>
      <c r="J151" s="158" t="e">
        <f>#REF!-$B128</f>
        <v>#REF!</v>
      </c>
      <c r="K151" s="158" t="e">
        <f>#REF!-$B128</f>
        <v>#REF!</v>
      </c>
      <c r="L151" s="158" t="e">
        <f>#REF!-$B128</f>
        <v>#REF!</v>
      </c>
      <c r="M151" s="158" t="e">
        <f>#REF!-$B128</f>
        <v>#REF!</v>
      </c>
      <c r="N151" s="158" t="e">
        <f>#REF!-$B128</f>
        <v>#REF!</v>
      </c>
      <c r="O151" s="158" t="e">
        <f>#REF!-$B128</f>
        <v>#REF!</v>
      </c>
      <c r="P151" s="158" t="e">
        <f>#REF!-$B128</f>
        <v>#REF!</v>
      </c>
      <c r="Q151" s="158" t="e">
        <f>#REF!-$B128</f>
        <v>#REF!</v>
      </c>
      <c r="R151" s="158" t="e">
        <f>#REF!-$B128</f>
        <v>#REF!</v>
      </c>
      <c r="S151" s="159" t="e">
        <f>#REF!-$B128</f>
        <v>#REF!</v>
      </c>
    </row>
    <row r="152" spans="1:19" x14ac:dyDescent="0.25">
      <c r="A152" s="126">
        <v>48000</v>
      </c>
      <c r="B152" s="170">
        <f>+'Fundamental Prices'!C157</f>
        <v>4.8793290000000002</v>
      </c>
      <c r="C152" s="326">
        <v>4.8169157080688478</v>
      </c>
      <c r="D152" s="409">
        <v>4.9615879015960695</v>
      </c>
      <c r="E152" s="109"/>
      <c r="F152" s="326">
        <f t="shared" si="6"/>
        <v>-6.2413291931152415E-2</v>
      </c>
      <c r="G152" s="327">
        <f t="shared" si="5"/>
        <v>8.22589015960693E-2</v>
      </c>
      <c r="H152" s="158" t="e">
        <f>#REF!-$B129</f>
        <v>#REF!</v>
      </c>
      <c r="I152" s="158" t="e">
        <f>#REF!-$B129</f>
        <v>#REF!</v>
      </c>
      <c r="J152" s="158" t="e">
        <f>#REF!-$B129</f>
        <v>#REF!</v>
      </c>
      <c r="K152" s="158" t="e">
        <f>#REF!-$B129</f>
        <v>#REF!</v>
      </c>
      <c r="L152" s="158" t="e">
        <f>#REF!-$B129</f>
        <v>#REF!</v>
      </c>
      <c r="M152" s="158" t="e">
        <f>#REF!-$B129</f>
        <v>#REF!</v>
      </c>
      <c r="N152" s="158" t="e">
        <f>#REF!-$B129</f>
        <v>#REF!</v>
      </c>
      <c r="O152" s="158" t="e">
        <f>#REF!-$B129</f>
        <v>#REF!</v>
      </c>
      <c r="P152" s="158" t="e">
        <f>#REF!-$B129</f>
        <v>#REF!</v>
      </c>
      <c r="Q152" s="158" t="e">
        <f>#REF!-$B129</f>
        <v>#REF!</v>
      </c>
      <c r="R152" s="158" t="e">
        <f>#REF!-$B129</f>
        <v>#REF!</v>
      </c>
      <c r="S152" s="159" t="e">
        <f>#REF!-$B129</f>
        <v>#REF!</v>
      </c>
    </row>
    <row r="153" spans="1:19" x14ac:dyDescent="0.25">
      <c r="A153" s="126">
        <v>48030</v>
      </c>
      <c r="B153" s="170">
        <f>+'Fundamental Prices'!C158</f>
        <v>5.209098</v>
      </c>
      <c r="C153" s="326">
        <v>5.1743739361267087</v>
      </c>
      <c r="D153" s="409">
        <v>5.3253382439117436</v>
      </c>
      <c r="E153" s="109"/>
      <c r="F153" s="326">
        <f t="shared" si="6"/>
        <v>-3.47240638732913E-2</v>
      </c>
      <c r="G153" s="327">
        <f t="shared" si="5"/>
        <v>0.11624024391174359</v>
      </c>
      <c r="H153" s="158" t="e">
        <f>#REF!-$B130</f>
        <v>#REF!</v>
      </c>
      <c r="I153" s="158" t="e">
        <f>#REF!-$B130</f>
        <v>#REF!</v>
      </c>
      <c r="J153" s="158" t="e">
        <f>#REF!-$B130</f>
        <v>#REF!</v>
      </c>
      <c r="K153" s="158" t="e">
        <f>#REF!-$B130</f>
        <v>#REF!</v>
      </c>
      <c r="L153" s="158" t="e">
        <f>#REF!-$B130</f>
        <v>#REF!</v>
      </c>
      <c r="M153" s="158" t="e">
        <f>#REF!-$B130</f>
        <v>#REF!</v>
      </c>
      <c r="N153" s="158" t="e">
        <f>#REF!-$B130</f>
        <v>#REF!</v>
      </c>
      <c r="O153" s="158" t="e">
        <f>#REF!-$B130</f>
        <v>#REF!</v>
      </c>
      <c r="P153" s="158" t="e">
        <f>#REF!-$B130</f>
        <v>#REF!</v>
      </c>
      <c r="Q153" s="158" t="e">
        <f>#REF!-$B130</f>
        <v>#REF!</v>
      </c>
      <c r="R153" s="158" t="e">
        <f>#REF!-$B130</f>
        <v>#REF!</v>
      </c>
      <c r="S153" s="159" t="e">
        <f>#REF!-$B130</f>
        <v>#REF!</v>
      </c>
    </row>
    <row r="154" spans="1:19" x14ac:dyDescent="0.25">
      <c r="A154" s="126">
        <v>48061</v>
      </c>
      <c r="B154" s="170">
        <f>+'Fundamental Prices'!C159</f>
        <v>5.2610200000000003</v>
      </c>
      <c r="C154" s="326">
        <v>5.2222602343750006</v>
      </c>
      <c r="D154" s="409">
        <v>5.4003550076675415</v>
      </c>
      <c r="E154" s="109"/>
      <c r="F154" s="326">
        <f t="shared" si="6"/>
        <v>-3.8759765624999609E-2</v>
      </c>
      <c r="G154" s="327">
        <f t="shared" si="5"/>
        <v>0.13933500766754126</v>
      </c>
      <c r="H154" s="158" t="e">
        <f>#REF!-$B131</f>
        <v>#REF!</v>
      </c>
      <c r="I154" s="158" t="e">
        <f>#REF!-$B131</f>
        <v>#REF!</v>
      </c>
      <c r="J154" s="158" t="e">
        <f>#REF!-$B131</f>
        <v>#REF!</v>
      </c>
      <c r="K154" s="158" t="e">
        <f>#REF!-$B131</f>
        <v>#REF!</v>
      </c>
      <c r="L154" s="158" t="e">
        <f>#REF!-$B131</f>
        <v>#REF!</v>
      </c>
      <c r="M154" s="158" t="e">
        <f>#REF!-$B131</f>
        <v>#REF!</v>
      </c>
      <c r="N154" s="158" t="e">
        <f>#REF!-$B131</f>
        <v>#REF!</v>
      </c>
      <c r="O154" s="158" t="e">
        <f>#REF!-$B131</f>
        <v>#REF!</v>
      </c>
      <c r="P154" s="158" t="e">
        <f>#REF!-$B131</f>
        <v>#REF!</v>
      </c>
      <c r="Q154" s="158" t="e">
        <f>#REF!-$B131</f>
        <v>#REF!</v>
      </c>
      <c r="R154" s="158" t="e">
        <f>#REF!-$B131</f>
        <v>#REF!</v>
      </c>
      <c r="S154" s="159" t="e">
        <f>#REF!-$B131</f>
        <v>#REF!</v>
      </c>
    </row>
    <row r="155" spans="1:19" x14ac:dyDescent="0.25">
      <c r="A155" s="126">
        <v>48092</v>
      </c>
      <c r="B155" s="170">
        <f>+'Fundamental Prices'!C160</f>
        <v>5.1639810000000006</v>
      </c>
      <c r="C155" s="326">
        <v>5.1104282961425787</v>
      </c>
      <c r="D155" s="409">
        <v>5.2503085051116951</v>
      </c>
      <c r="E155" s="109"/>
      <c r="F155" s="326">
        <f t="shared" si="6"/>
        <v>-5.3552703857421946E-2</v>
      </c>
      <c r="G155" s="327">
        <f t="shared" si="5"/>
        <v>8.6327505111694514E-2</v>
      </c>
      <c r="H155" s="158" t="e">
        <f>#REF!-$B132</f>
        <v>#REF!</v>
      </c>
      <c r="I155" s="158" t="e">
        <f>#REF!-$B132</f>
        <v>#REF!</v>
      </c>
      <c r="J155" s="158" t="e">
        <f>#REF!-$B132</f>
        <v>#REF!</v>
      </c>
      <c r="K155" s="158" t="e">
        <f>#REF!-$B132</f>
        <v>#REF!</v>
      </c>
      <c r="L155" s="158" t="e">
        <f>#REF!-$B132</f>
        <v>#REF!</v>
      </c>
      <c r="M155" s="158" t="e">
        <f>#REF!-$B132</f>
        <v>#REF!</v>
      </c>
      <c r="N155" s="158" t="e">
        <f>#REF!-$B132</f>
        <v>#REF!</v>
      </c>
      <c r="O155" s="158" t="e">
        <f>#REF!-$B132</f>
        <v>#REF!</v>
      </c>
      <c r="P155" s="158" t="e">
        <f>#REF!-$B132</f>
        <v>#REF!</v>
      </c>
      <c r="Q155" s="158" t="e">
        <f>#REF!-$B132</f>
        <v>#REF!</v>
      </c>
      <c r="R155" s="158" t="e">
        <f>#REF!-$B132</f>
        <v>#REF!</v>
      </c>
      <c r="S155" s="159" t="e">
        <f>#REF!-$B132</f>
        <v>#REF!</v>
      </c>
    </row>
    <row r="156" spans="1:19" x14ac:dyDescent="0.25">
      <c r="A156" s="126">
        <v>48122</v>
      </c>
      <c r="B156" s="170">
        <f>+'Fundamental Prices'!C161</f>
        <v>5.0026660000000005</v>
      </c>
      <c r="C156" s="326">
        <v>4.9224204288635258</v>
      </c>
      <c r="D156" s="409">
        <v>5.0850889431152346</v>
      </c>
      <c r="E156" s="109"/>
      <c r="F156" s="326">
        <f t="shared" si="6"/>
        <v>-8.024557113647468E-2</v>
      </c>
      <c r="G156" s="327">
        <f t="shared" si="5"/>
        <v>8.2422943115234126E-2</v>
      </c>
      <c r="H156" s="158" t="e">
        <f>#REF!-$B133</f>
        <v>#REF!</v>
      </c>
      <c r="I156" s="158" t="e">
        <f>#REF!-$B133</f>
        <v>#REF!</v>
      </c>
      <c r="J156" s="158" t="e">
        <f>#REF!-$B133</f>
        <v>#REF!</v>
      </c>
      <c r="K156" s="158" t="e">
        <f>#REF!-$B133</f>
        <v>#REF!</v>
      </c>
      <c r="L156" s="158" t="e">
        <f>#REF!-$B133</f>
        <v>#REF!</v>
      </c>
      <c r="M156" s="158" t="e">
        <f>#REF!-$B133</f>
        <v>#REF!</v>
      </c>
      <c r="N156" s="158" t="e">
        <f>#REF!-$B133</f>
        <v>#REF!</v>
      </c>
      <c r="O156" s="158" t="e">
        <f>#REF!-$B133</f>
        <v>#REF!</v>
      </c>
      <c r="P156" s="158" t="e">
        <f>#REF!-$B133</f>
        <v>#REF!</v>
      </c>
      <c r="Q156" s="158" t="e">
        <f>#REF!-$B133</f>
        <v>#REF!</v>
      </c>
      <c r="R156" s="158" t="e">
        <f>#REF!-$B133</f>
        <v>#REF!</v>
      </c>
      <c r="S156" s="159" t="e">
        <f>#REF!-$B133</f>
        <v>#REF!</v>
      </c>
    </row>
    <row r="157" spans="1:19" x14ac:dyDescent="0.25">
      <c r="A157" s="126">
        <v>48153</v>
      </c>
      <c r="B157" s="170">
        <f>+'Fundamental Prices'!C162</f>
        <v>5.0728140000000002</v>
      </c>
      <c r="C157" s="326">
        <v>5.0098599938049322</v>
      </c>
      <c r="D157" s="409">
        <v>5.1390367678298956</v>
      </c>
      <c r="E157" s="109"/>
      <c r="F157" s="326">
        <f t="shared" si="6"/>
        <v>-6.2954006195067969E-2</v>
      </c>
      <c r="G157" s="327">
        <f t="shared" si="5"/>
        <v>6.6222767829895446E-2</v>
      </c>
      <c r="H157" s="161" t="e">
        <f>#REF!-$B134</f>
        <v>#REF!</v>
      </c>
      <c r="I157" s="161" t="e">
        <f>#REF!-$B134</f>
        <v>#REF!</v>
      </c>
      <c r="J157" s="161" t="e">
        <f>#REF!-$B134</f>
        <v>#REF!</v>
      </c>
      <c r="K157" s="161" t="e">
        <f>#REF!-$B134</f>
        <v>#REF!</v>
      </c>
      <c r="L157" s="161" t="e">
        <f>#REF!-$B134</f>
        <v>#REF!</v>
      </c>
      <c r="M157" s="161" t="e">
        <f>#REF!-$B134</f>
        <v>#REF!</v>
      </c>
      <c r="N157" s="161" t="e">
        <f>#REF!-$B134</f>
        <v>#REF!</v>
      </c>
      <c r="O157" s="161" t="e">
        <f>#REF!-$B134</f>
        <v>#REF!</v>
      </c>
      <c r="P157" s="161" t="e">
        <f>#REF!-$B134</f>
        <v>#REF!</v>
      </c>
      <c r="Q157" s="161" t="e">
        <f>#REF!-$B134</f>
        <v>#REF!</v>
      </c>
      <c r="R157" s="161" t="e">
        <f>#REF!-$B134</f>
        <v>#REF!</v>
      </c>
      <c r="S157" s="162" t="e">
        <f>#REF!-$B134</f>
        <v>#REF!</v>
      </c>
    </row>
    <row r="158" spans="1:19" x14ac:dyDescent="0.25">
      <c r="A158" s="160">
        <v>48183</v>
      </c>
      <c r="B158" s="297">
        <f>+'Fundamental Prices'!C163</f>
        <v>5.2486060000000005</v>
      </c>
      <c r="C158" s="328">
        <v>5.1959287882385263</v>
      </c>
      <c r="D158" s="410">
        <v>5.3302111769256602</v>
      </c>
      <c r="E158" s="109"/>
      <c r="F158" s="328">
        <f t="shared" si="6"/>
        <v>-5.2677211761474219E-2</v>
      </c>
      <c r="G158" s="329">
        <f t="shared" si="5"/>
        <v>8.1605176925659606E-2</v>
      </c>
      <c r="H158" s="158" t="e">
        <f>#REF!-$B135</f>
        <v>#REF!</v>
      </c>
      <c r="I158" s="158" t="e">
        <f>#REF!-$B135</f>
        <v>#REF!</v>
      </c>
      <c r="J158" s="158" t="e">
        <f>#REF!-$B135</f>
        <v>#REF!</v>
      </c>
      <c r="K158" s="158" t="e">
        <f>#REF!-$B135</f>
        <v>#REF!</v>
      </c>
      <c r="L158" s="158" t="e">
        <f>#REF!-$B135</f>
        <v>#REF!</v>
      </c>
      <c r="M158" s="158" t="e">
        <f>#REF!-$B135</f>
        <v>#REF!</v>
      </c>
      <c r="N158" s="158" t="e">
        <f>#REF!-$B135</f>
        <v>#REF!</v>
      </c>
      <c r="O158" s="158" t="e">
        <f>#REF!-$B135</f>
        <v>#REF!</v>
      </c>
      <c r="P158" s="158" t="e">
        <f>#REF!-$B135</f>
        <v>#REF!</v>
      </c>
      <c r="Q158" s="158" t="e">
        <f>#REF!-$B135</f>
        <v>#REF!</v>
      </c>
      <c r="R158" s="158" t="e">
        <f>#REF!-$B135</f>
        <v>#REF!</v>
      </c>
      <c r="S158" s="159" t="e">
        <f>#REF!-$B135</f>
        <v>#REF!</v>
      </c>
    </row>
    <row r="159" spans="1:19" x14ac:dyDescent="0.25">
      <c r="A159" s="126">
        <v>48214</v>
      </c>
      <c r="B159" s="170">
        <f>+'Fundamental Prices'!C164</f>
        <v>5.2813280000000002</v>
      </c>
      <c r="C159" s="330">
        <v>5.2324578561096198</v>
      </c>
      <c r="D159" s="409">
        <v>5.3877065362243659</v>
      </c>
      <c r="E159" s="109"/>
      <c r="F159" s="326">
        <f t="shared" si="6"/>
        <v>-4.8870143890380469E-2</v>
      </c>
      <c r="G159" s="327">
        <f t="shared" si="5"/>
        <v>0.10637853622436566</v>
      </c>
      <c r="H159" s="158" t="e">
        <f>#REF!-$B136</f>
        <v>#REF!</v>
      </c>
      <c r="I159" s="158" t="e">
        <f>#REF!-$B136</f>
        <v>#REF!</v>
      </c>
      <c r="J159" s="158" t="e">
        <f>#REF!-$B136</f>
        <v>#REF!</v>
      </c>
      <c r="K159" s="158" t="e">
        <f>#REF!-$B136</f>
        <v>#REF!</v>
      </c>
      <c r="L159" s="158" t="e">
        <f>#REF!-$B136</f>
        <v>#REF!</v>
      </c>
      <c r="M159" s="158" t="e">
        <f>#REF!-$B136</f>
        <v>#REF!</v>
      </c>
      <c r="N159" s="158" t="e">
        <f>#REF!-$B136</f>
        <v>#REF!</v>
      </c>
      <c r="O159" s="158" t="e">
        <f>#REF!-$B136</f>
        <v>#REF!</v>
      </c>
      <c r="P159" s="158" t="e">
        <f>#REF!-$B136</f>
        <v>#REF!</v>
      </c>
      <c r="Q159" s="158" t="e">
        <f>#REF!-$B136</f>
        <v>#REF!</v>
      </c>
      <c r="R159" s="158" t="e">
        <f>#REF!-$B136</f>
        <v>#REF!</v>
      </c>
      <c r="S159" s="159" t="e">
        <f>#REF!-$B136</f>
        <v>#REF!</v>
      </c>
    </row>
    <row r="160" spans="1:19" x14ac:dyDescent="0.25">
      <c r="A160" s="126">
        <v>48245</v>
      </c>
      <c r="B160" s="170">
        <f>+'Fundamental Prices'!C165</f>
        <v>5.3102860000000005</v>
      </c>
      <c r="C160" s="326">
        <v>5.2508074118957522</v>
      </c>
      <c r="D160" s="409">
        <v>5.3874234511718759</v>
      </c>
      <c r="E160" s="109"/>
      <c r="F160" s="326">
        <f t="shared" si="6"/>
        <v>-5.9478588104248331E-2</v>
      </c>
      <c r="G160" s="327">
        <f t="shared" si="5"/>
        <v>7.7137451171875426E-2</v>
      </c>
      <c r="H160" s="158" t="e">
        <f>#REF!-$B137</f>
        <v>#REF!</v>
      </c>
      <c r="I160" s="158" t="e">
        <f>#REF!-$B137</f>
        <v>#REF!</v>
      </c>
      <c r="J160" s="158" t="e">
        <f>#REF!-$B137</f>
        <v>#REF!</v>
      </c>
      <c r="K160" s="158" t="e">
        <f>#REF!-$B137</f>
        <v>#REF!</v>
      </c>
      <c r="L160" s="158" t="e">
        <f>#REF!-$B137</f>
        <v>#REF!</v>
      </c>
      <c r="M160" s="158" t="e">
        <f>#REF!-$B137</f>
        <v>#REF!</v>
      </c>
      <c r="N160" s="158" t="e">
        <f>#REF!-$B137</f>
        <v>#REF!</v>
      </c>
      <c r="O160" s="158" t="e">
        <f>#REF!-$B137</f>
        <v>#REF!</v>
      </c>
      <c r="P160" s="158" t="e">
        <f>#REF!-$B137</f>
        <v>#REF!</v>
      </c>
      <c r="Q160" s="158" t="e">
        <f>#REF!-$B137</f>
        <v>#REF!</v>
      </c>
      <c r="R160" s="158" t="e">
        <f>#REF!-$B137</f>
        <v>#REF!</v>
      </c>
      <c r="S160" s="159" t="e">
        <f>#REF!-$B137</f>
        <v>#REF!</v>
      </c>
    </row>
    <row r="161" spans="1:19" x14ac:dyDescent="0.25">
      <c r="A161" s="126">
        <v>48274</v>
      </c>
      <c r="B161" s="170">
        <f>+'Fundamental Prices'!C166</f>
        <v>5.2892070000000002</v>
      </c>
      <c r="C161" s="326">
        <v>5.222926100952149</v>
      </c>
      <c r="D161" s="409">
        <v>5.3390054218597411</v>
      </c>
      <c r="E161" s="109"/>
      <c r="F161" s="326">
        <f t="shared" si="6"/>
        <v>-6.6280899047851172E-2</v>
      </c>
      <c r="G161" s="327">
        <f t="shared" si="5"/>
        <v>4.9798421859740927E-2</v>
      </c>
      <c r="H161" s="158" t="e">
        <f>#REF!-$B138</f>
        <v>#REF!</v>
      </c>
      <c r="I161" s="158" t="e">
        <f>#REF!-$B138</f>
        <v>#REF!</v>
      </c>
      <c r="J161" s="158" t="e">
        <f>#REF!-$B138</f>
        <v>#REF!</v>
      </c>
      <c r="K161" s="158" t="e">
        <f>#REF!-$B138</f>
        <v>#REF!</v>
      </c>
      <c r="L161" s="158" t="e">
        <f>#REF!-$B138</f>
        <v>#REF!</v>
      </c>
      <c r="M161" s="158" t="e">
        <f>#REF!-$B138</f>
        <v>#REF!</v>
      </c>
      <c r="N161" s="158" t="e">
        <f>#REF!-$B138</f>
        <v>#REF!</v>
      </c>
      <c r="O161" s="158" t="e">
        <f>#REF!-$B138</f>
        <v>#REF!</v>
      </c>
      <c r="P161" s="158" t="e">
        <f>#REF!-$B138</f>
        <v>#REF!</v>
      </c>
      <c r="Q161" s="158" t="e">
        <f>#REF!-$B138</f>
        <v>#REF!</v>
      </c>
      <c r="R161" s="158" t="e">
        <f>#REF!-$B138</f>
        <v>#REF!</v>
      </c>
      <c r="S161" s="159" t="e">
        <f>#REF!-$B138</f>
        <v>#REF!</v>
      </c>
    </row>
    <row r="162" spans="1:19" x14ac:dyDescent="0.25">
      <c r="A162" s="126">
        <v>48305</v>
      </c>
      <c r="B162" s="170">
        <f>+'Fundamental Prices'!C167</f>
        <v>5.1269140000000002</v>
      </c>
      <c r="C162" s="326">
        <v>4.9972723908081056</v>
      </c>
      <c r="D162" s="409">
        <v>5.1530787129058844</v>
      </c>
      <c r="E162" s="109"/>
      <c r="F162" s="326">
        <f t="shared" si="6"/>
        <v>-0.1296416091918946</v>
      </c>
      <c r="G162" s="327">
        <f t="shared" si="5"/>
        <v>2.616471290588418E-2</v>
      </c>
      <c r="H162" s="158" t="e">
        <f>#REF!-$B139</f>
        <v>#REF!</v>
      </c>
      <c r="I162" s="158" t="e">
        <f>#REF!-$B139</f>
        <v>#REF!</v>
      </c>
      <c r="J162" s="158" t="e">
        <f>#REF!-$B139</f>
        <v>#REF!</v>
      </c>
      <c r="K162" s="158" t="e">
        <f>#REF!-$B139</f>
        <v>#REF!</v>
      </c>
      <c r="L162" s="158" t="e">
        <f>#REF!-$B139</f>
        <v>#REF!</v>
      </c>
      <c r="M162" s="158" t="e">
        <f>#REF!-$B139</f>
        <v>#REF!</v>
      </c>
      <c r="N162" s="158" t="e">
        <f>#REF!-$B139</f>
        <v>#REF!</v>
      </c>
      <c r="O162" s="158" t="e">
        <f>#REF!-$B139</f>
        <v>#REF!</v>
      </c>
      <c r="P162" s="158" t="e">
        <f>#REF!-$B139</f>
        <v>#REF!</v>
      </c>
      <c r="Q162" s="158" t="e">
        <f>#REF!-$B139</f>
        <v>#REF!</v>
      </c>
      <c r="R162" s="158" t="e">
        <f>#REF!-$B139</f>
        <v>#REF!</v>
      </c>
      <c r="S162" s="159" t="e">
        <f>#REF!-$B139</f>
        <v>#REF!</v>
      </c>
    </row>
    <row r="163" spans="1:19" x14ac:dyDescent="0.25">
      <c r="A163" s="126">
        <v>48335</v>
      </c>
      <c r="B163" s="170">
        <f>+'Fundamental Prices'!C168</f>
        <v>5.1550760000000002</v>
      </c>
      <c r="C163" s="326">
        <v>5.0549696843872072</v>
      </c>
      <c r="D163" s="409">
        <v>5.2241130416641237</v>
      </c>
      <c r="E163" s="109"/>
      <c r="F163" s="326">
        <f t="shared" si="6"/>
        <v>-0.10010631561279304</v>
      </c>
      <c r="G163" s="327">
        <f t="shared" si="5"/>
        <v>6.90370416641235E-2</v>
      </c>
      <c r="H163" s="158" t="e">
        <f>#REF!-$B140</f>
        <v>#REF!</v>
      </c>
      <c r="I163" s="158" t="e">
        <f>#REF!-$B140</f>
        <v>#REF!</v>
      </c>
      <c r="J163" s="158" t="e">
        <f>#REF!-$B140</f>
        <v>#REF!</v>
      </c>
      <c r="K163" s="158" t="e">
        <f>#REF!-$B140</f>
        <v>#REF!</v>
      </c>
      <c r="L163" s="158" t="e">
        <f>#REF!-$B140</f>
        <v>#REF!</v>
      </c>
      <c r="M163" s="158" t="e">
        <f>#REF!-$B140</f>
        <v>#REF!</v>
      </c>
      <c r="N163" s="158" t="e">
        <f>#REF!-$B140</f>
        <v>#REF!</v>
      </c>
      <c r="O163" s="158" t="e">
        <f>#REF!-$B140</f>
        <v>#REF!</v>
      </c>
      <c r="P163" s="158" t="e">
        <f>#REF!-$B140</f>
        <v>#REF!</v>
      </c>
      <c r="Q163" s="158" t="e">
        <f>#REF!-$B140</f>
        <v>#REF!</v>
      </c>
      <c r="R163" s="158" t="e">
        <f>#REF!-$B140</f>
        <v>#REF!</v>
      </c>
      <c r="S163" s="159" t="e">
        <f>#REF!-$B140</f>
        <v>#REF!</v>
      </c>
    </row>
    <row r="164" spans="1:19" x14ac:dyDescent="0.25">
      <c r="A164" s="126">
        <v>48366</v>
      </c>
      <c r="B164" s="170">
        <f>+'Fundamental Prices'!C169</f>
        <v>5.1877849999999999</v>
      </c>
      <c r="C164" s="326">
        <v>5.1297547952270506</v>
      </c>
      <c r="D164" s="409">
        <v>5.2827439824676512</v>
      </c>
      <c r="E164" s="109"/>
      <c r="F164" s="326">
        <f t="shared" si="6"/>
        <v>-5.803020477294929E-2</v>
      </c>
      <c r="G164" s="327">
        <f t="shared" si="5"/>
        <v>9.4958982467651332E-2</v>
      </c>
      <c r="H164" s="158" t="e">
        <f>#REF!-$B141</f>
        <v>#REF!</v>
      </c>
      <c r="I164" s="158" t="e">
        <f>#REF!-$B141</f>
        <v>#REF!</v>
      </c>
      <c r="J164" s="158" t="e">
        <f>#REF!-$B141</f>
        <v>#REF!</v>
      </c>
      <c r="K164" s="158" t="e">
        <f>#REF!-$B141</f>
        <v>#REF!</v>
      </c>
      <c r="L164" s="158" t="e">
        <f>#REF!-$B141</f>
        <v>#REF!</v>
      </c>
      <c r="M164" s="158" t="e">
        <f>#REF!-$B141</f>
        <v>#REF!</v>
      </c>
      <c r="N164" s="158" t="e">
        <f>#REF!-$B141</f>
        <v>#REF!</v>
      </c>
      <c r="O164" s="158" t="e">
        <f>#REF!-$B141</f>
        <v>#REF!</v>
      </c>
      <c r="P164" s="158" t="e">
        <f>#REF!-$B141</f>
        <v>#REF!</v>
      </c>
      <c r="Q164" s="158" t="e">
        <f>#REF!-$B141</f>
        <v>#REF!</v>
      </c>
      <c r="R164" s="158" t="e">
        <f>#REF!-$B141</f>
        <v>#REF!</v>
      </c>
      <c r="S164" s="159" t="e">
        <f>#REF!-$B141</f>
        <v>#REF!</v>
      </c>
    </row>
    <row r="165" spans="1:19" x14ac:dyDescent="0.25">
      <c r="A165" s="126">
        <v>48396</v>
      </c>
      <c r="B165" s="170">
        <f>+'Fundamental Prices'!C170</f>
        <v>5.3328730000000002</v>
      </c>
      <c r="C165" s="326">
        <v>5.2949865520935058</v>
      </c>
      <c r="D165" s="409">
        <v>5.469157112930298</v>
      </c>
      <c r="E165" s="109"/>
      <c r="F165" s="326">
        <f t="shared" si="6"/>
        <v>-3.7886447906494425E-2</v>
      </c>
      <c r="G165" s="327">
        <f t="shared" si="5"/>
        <v>0.13628411293029785</v>
      </c>
      <c r="H165" s="158" t="e">
        <f>#REF!-$B142</f>
        <v>#REF!</v>
      </c>
      <c r="I165" s="158" t="e">
        <f>#REF!-$B142</f>
        <v>#REF!</v>
      </c>
      <c r="J165" s="158" t="e">
        <f>#REF!-$B142</f>
        <v>#REF!</v>
      </c>
      <c r="K165" s="158" t="e">
        <f>#REF!-$B142</f>
        <v>#REF!</v>
      </c>
      <c r="L165" s="158" t="e">
        <f>#REF!-$B142</f>
        <v>#REF!</v>
      </c>
      <c r="M165" s="158" t="e">
        <f>#REF!-$B142</f>
        <v>#REF!</v>
      </c>
      <c r="N165" s="158" t="e">
        <f>#REF!-$B142</f>
        <v>#REF!</v>
      </c>
      <c r="O165" s="158" t="e">
        <f>#REF!-$B142</f>
        <v>#REF!</v>
      </c>
      <c r="P165" s="158" t="e">
        <f>#REF!-$B142</f>
        <v>#REF!</v>
      </c>
      <c r="Q165" s="158" t="e">
        <f>#REF!-$B142</f>
        <v>#REF!</v>
      </c>
      <c r="R165" s="158" t="e">
        <f>#REF!-$B142</f>
        <v>#REF!</v>
      </c>
      <c r="S165" s="159" t="e">
        <f>#REF!-$B142</f>
        <v>#REF!</v>
      </c>
    </row>
    <row r="166" spans="1:19" x14ac:dyDescent="0.25">
      <c r="A166" s="126">
        <v>48427</v>
      </c>
      <c r="B166" s="170">
        <f>+'Fundamental Prices'!C171</f>
        <v>5.378355</v>
      </c>
      <c r="C166" s="326">
        <v>5.3496474385070805</v>
      </c>
      <c r="D166" s="409">
        <v>5.5377333998489382</v>
      </c>
      <c r="E166" s="109"/>
      <c r="F166" s="326">
        <f t="shared" si="6"/>
        <v>-2.8707561492919531E-2</v>
      </c>
      <c r="G166" s="327">
        <f t="shared" si="5"/>
        <v>0.1593783998489382</v>
      </c>
      <c r="H166" s="158" t="e">
        <f>#REF!-$B143</f>
        <v>#REF!</v>
      </c>
      <c r="I166" s="158" t="e">
        <f>#REF!-$B143</f>
        <v>#REF!</v>
      </c>
      <c r="J166" s="158" t="e">
        <f>#REF!-$B143</f>
        <v>#REF!</v>
      </c>
      <c r="K166" s="158" t="e">
        <f>#REF!-$B143</f>
        <v>#REF!</v>
      </c>
      <c r="L166" s="158" t="e">
        <f>#REF!-$B143</f>
        <v>#REF!</v>
      </c>
      <c r="M166" s="158" t="e">
        <f>#REF!-$B143</f>
        <v>#REF!</v>
      </c>
      <c r="N166" s="158" t="e">
        <f>#REF!-$B143</f>
        <v>#REF!</v>
      </c>
      <c r="O166" s="158" t="e">
        <f>#REF!-$B143</f>
        <v>#REF!</v>
      </c>
      <c r="P166" s="158" t="e">
        <f>#REF!-$B143</f>
        <v>#REF!</v>
      </c>
      <c r="Q166" s="158" t="e">
        <f>#REF!-$B143</f>
        <v>#REF!</v>
      </c>
      <c r="R166" s="158" t="e">
        <f>#REF!-$B143</f>
        <v>#REF!</v>
      </c>
      <c r="S166" s="159" t="e">
        <f>#REF!-$B143</f>
        <v>#REF!</v>
      </c>
    </row>
    <row r="167" spans="1:19" x14ac:dyDescent="0.25">
      <c r="A167" s="126">
        <v>48458</v>
      </c>
      <c r="B167" s="170">
        <f>+'Fundamental Prices'!C172</f>
        <v>5.3007780000000002</v>
      </c>
      <c r="C167" s="326">
        <v>5.2480869408874513</v>
      </c>
      <c r="D167" s="409">
        <v>5.3916244908599857</v>
      </c>
      <c r="E167" s="109"/>
      <c r="F167" s="326">
        <f t="shared" si="6"/>
        <v>-5.2691059112548899E-2</v>
      </c>
      <c r="G167" s="327">
        <f t="shared" si="5"/>
        <v>9.0846490859985529E-2</v>
      </c>
      <c r="H167" s="158" t="e">
        <f>#REF!-$B144</f>
        <v>#REF!</v>
      </c>
      <c r="I167" s="158" t="e">
        <f>#REF!-$B144</f>
        <v>#REF!</v>
      </c>
      <c r="J167" s="158" t="e">
        <f>#REF!-$B144</f>
        <v>#REF!</v>
      </c>
      <c r="K167" s="158" t="e">
        <f>#REF!-$B144</f>
        <v>#REF!</v>
      </c>
      <c r="L167" s="158" t="e">
        <f>#REF!-$B144</f>
        <v>#REF!</v>
      </c>
      <c r="M167" s="158" t="e">
        <f>#REF!-$B144</f>
        <v>#REF!</v>
      </c>
      <c r="N167" s="158" t="e">
        <f>#REF!-$B144</f>
        <v>#REF!</v>
      </c>
      <c r="O167" s="158" t="e">
        <f>#REF!-$B144</f>
        <v>#REF!</v>
      </c>
      <c r="P167" s="158" t="e">
        <f>#REF!-$B144</f>
        <v>#REF!</v>
      </c>
      <c r="Q167" s="158" t="e">
        <f>#REF!-$B144</f>
        <v>#REF!</v>
      </c>
      <c r="R167" s="158" t="e">
        <f>#REF!-$B144</f>
        <v>#REF!</v>
      </c>
      <c r="S167" s="159" t="e">
        <f>#REF!-$B144</f>
        <v>#REF!</v>
      </c>
    </row>
    <row r="168" spans="1:19" x14ac:dyDescent="0.25">
      <c r="A168" s="126">
        <v>48488</v>
      </c>
      <c r="B168" s="170">
        <f>+'Fundamental Prices'!C173</f>
        <v>5.2663419999999999</v>
      </c>
      <c r="C168" s="326">
        <v>5.1850831499023435</v>
      </c>
      <c r="D168" s="409">
        <v>5.3547354211730953</v>
      </c>
      <c r="E168" s="109"/>
      <c r="F168" s="326">
        <f t="shared" si="6"/>
        <v>-8.1258850097656321E-2</v>
      </c>
      <c r="G168" s="327">
        <f t="shared" si="5"/>
        <v>8.8393421173095454E-2</v>
      </c>
      <c r="H168" s="158" t="e">
        <f>#REF!-$B145</f>
        <v>#REF!</v>
      </c>
      <c r="I168" s="158" t="e">
        <f>#REF!-$B145</f>
        <v>#REF!</v>
      </c>
      <c r="J168" s="158" t="e">
        <f>#REF!-$B145</f>
        <v>#REF!</v>
      </c>
      <c r="K168" s="158" t="e">
        <f>#REF!-$B145</f>
        <v>#REF!</v>
      </c>
      <c r="L168" s="158" t="e">
        <f>#REF!-$B145</f>
        <v>#REF!</v>
      </c>
      <c r="M168" s="158" t="e">
        <f>#REF!-$B145</f>
        <v>#REF!</v>
      </c>
      <c r="N168" s="158" t="e">
        <f>#REF!-$B145</f>
        <v>#REF!</v>
      </c>
      <c r="O168" s="158" t="e">
        <f>#REF!-$B145</f>
        <v>#REF!</v>
      </c>
      <c r="P168" s="158" t="e">
        <f>#REF!-$B145</f>
        <v>#REF!</v>
      </c>
      <c r="Q168" s="158" t="e">
        <f>#REF!-$B145</f>
        <v>#REF!</v>
      </c>
      <c r="R168" s="158" t="e">
        <f>#REF!-$B145</f>
        <v>#REF!</v>
      </c>
      <c r="S168" s="159" t="e">
        <f>#REF!-$B145</f>
        <v>#REF!</v>
      </c>
    </row>
    <row r="169" spans="1:19" x14ac:dyDescent="0.25">
      <c r="A169" s="126">
        <v>48519</v>
      </c>
      <c r="B169" s="170">
        <f>+'Fundamental Prices'!C174</f>
        <v>5.3893849999999999</v>
      </c>
      <c r="C169" s="326">
        <v>5.2834922845458987</v>
      </c>
      <c r="D169" s="409">
        <v>5.4428476054763797</v>
      </c>
      <c r="E169" s="109"/>
      <c r="F169" s="326">
        <f t="shared" si="6"/>
        <v>-0.10589271545410117</v>
      </c>
      <c r="G169" s="327">
        <f t="shared" si="5"/>
        <v>5.3462605476379821E-2</v>
      </c>
      <c r="H169" s="161" t="e">
        <f>#REF!-$B146</f>
        <v>#REF!</v>
      </c>
      <c r="I169" s="161" t="e">
        <f>#REF!-$B146</f>
        <v>#REF!</v>
      </c>
      <c r="J169" s="161" t="e">
        <f>#REF!-$B146</f>
        <v>#REF!</v>
      </c>
      <c r="K169" s="161" t="e">
        <f>#REF!-$B146</f>
        <v>#REF!</v>
      </c>
      <c r="L169" s="161" t="e">
        <f>#REF!-$B146</f>
        <v>#REF!</v>
      </c>
      <c r="M169" s="161" t="e">
        <f>#REF!-$B146</f>
        <v>#REF!</v>
      </c>
      <c r="N169" s="161" t="e">
        <f>#REF!-$B146</f>
        <v>#REF!</v>
      </c>
      <c r="O169" s="161" t="e">
        <f>#REF!-$B146</f>
        <v>#REF!</v>
      </c>
      <c r="P169" s="161" t="e">
        <f>#REF!-$B146</f>
        <v>#REF!</v>
      </c>
      <c r="Q169" s="161" t="e">
        <f>#REF!-$B146</f>
        <v>#REF!</v>
      </c>
      <c r="R169" s="161" t="e">
        <f>#REF!-$B146</f>
        <v>#REF!</v>
      </c>
      <c r="S169" s="162" t="e">
        <f>#REF!-$B146</f>
        <v>#REF!</v>
      </c>
    </row>
    <row r="170" spans="1:19" x14ac:dyDescent="0.25">
      <c r="A170" s="160">
        <v>48549</v>
      </c>
      <c r="B170" s="297">
        <f>+'Fundamental Prices'!C175</f>
        <v>5.4021730000000003</v>
      </c>
      <c r="C170" s="328">
        <v>5.3251041370849617</v>
      </c>
      <c r="D170" s="410">
        <v>5.47466534199524</v>
      </c>
      <c r="E170" s="109"/>
      <c r="F170" s="328">
        <f t="shared" si="6"/>
        <v>-7.7068862915038672E-2</v>
      </c>
      <c r="G170" s="329">
        <f t="shared" si="5"/>
        <v>7.2492341995239684E-2</v>
      </c>
      <c r="H170" s="158" t="e">
        <f>#REF!-$B147</f>
        <v>#REF!</v>
      </c>
      <c r="I170" s="158" t="e">
        <f>#REF!-$B147</f>
        <v>#REF!</v>
      </c>
      <c r="J170" s="158" t="e">
        <f>#REF!-$B147</f>
        <v>#REF!</v>
      </c>
      <c r="K170" s="158" t="e">
        <f>#REF!-$B147</f>
        <v>#REF!</v>
      </c>
      <c r="L170" s="158" t="e">
        <f>#REF!-$B147</f>
        <v>#REF!</v>
      </c>
      <c r="M170" s="158" t="e">
        <f>#REF!-$B147</f>
        <v>#REF!</v>
      </c>
      <c r="N170" s="158" t="e">
        <f>#REF!-$B147</f>
        <v>#REF!</v>
      </c>
      <c r="O170" s="158" t="e">
        <f>#REF!-$B147</f>
        <v>#REF!</v>
      </c>
      <c r="P170" s="158" t="e">
        <f>#REF!-$B147</f>
        <v>#REF!</v>
      </c>
      <c r="Q170" s="158" t="e">
        <f>#REF!-$B147</f>
        <v>#REF!</v>
      </c>
      <c r="R170" s="158" t="e">
        <f>#REF!-$B147</f>
        <v>#REF!</v>
      </c>
      <c r="S170" s="159" t="e">
        <f>#REF!-$B147</f>
        <v>#REF!</v>
      </c>
    </row>
    <row r="171" spans="1:19" x14ac:dyDescent="0.25">
      <c r="A171" s="126">
        <v>48580</v>
      </c>
      <c r="B171" s="170">
        <f>+'Fundamental Prices'!C176</f>
        <v>5.1370089999999999</v>
      </c>
      <c r="C171" s="330">
        <v>5.074054993804932</v>
      </c>
      <c r="D171" s="409">
        <v>5.229568795379639</v>
      </c>
      <c r="E171" s="109"/>
      <c r="F171" s="326">
        <f t="shared" si="6"/>
        <v>-6.2954006195067969E-2</v>
      </c>
      <c r="G171" s="327">
        <f t="shared" si="5"/>
        <v>9.2559795379639098E-2</v>
      </c>
      <c r="H171" s="158" t="e">
        <f>#REF!-$B148</f>
        <v>#REF!</v>
      </c>
      <c r="I171" s="158" t="e">
        <f>#REF!-$B148</f>
        <v>#REF!</v>
      </c>
      <c r="J171" s="158" t="e">
        <f>#REF!-$B148</f>
        <v>#REF!</v>
      </c>
      <c r="K171" s="158" t="e">
        <f>#REF!-$B148</f>
        <v>#REF!</v>
      </c>
      <c r="L171" s="158" t="e">
        <f>#REF!-$B148</f>
        <v>#REF!</v>
      </c>
      <c r="M171" s="158" t="e">
        <f>#REF!-$B148</f>
        <v>#REF!</v>
      </c>
      <c r="N171" s="158" t="e">
        <f>#REF!-$B148</f>
        <v>#REF!</v>
      </c>
      <c r="O171" s="158" t="e">
        <f>#REF!-$B148</f>
        <v>#REF!</v>
      </c>
      <c r="P171" s="158" t="e">
        <f>#REF!-$B148</f>
        <v>#REF!</v>
      </c>
      <c r="Q171" s="158" t="e">
        <f>#REF!-$B148</f>
        <v>#REF!</v>
      </c>
      <c r="R171" s="158" t="e">
        <f>#REF!-$B148</f>
        <v>#REF!</v>
      </c>
      <c r="S171" s="159" t="e">
        <f>#REF!-$B148</f>
        <v>#REF!</v>
      </c>
    </row>
    <row r="172" spans="1:19" x14ac:dyDescent="0.25">
      <c r="A172" s="126">
        <v>48611</v>
      </c>
      <c r="B172" s="170">
        <f>+'Fundamental Prices'!C177</f>
        <v>5.1720519999999999</v>
      </c>
      <c r="C172" s="326">
        <v>5.0990145473022457</v>
      </c>
      <c r="D172" s="409">
        <v>5.2629171161193851</v>
      </c>
      <c r="E172" s="109"/>
      <c r="F172" s="326">
        <f t="shared" si="6"/>
        <v>-7.303745269775419E-2</v>
      </c>
      <c r="G172" s="327">
        <f t="shared" si="5"/>
        <v>9.0865116119385192E-2</v>
      </c>
      <c r="H172" s="158" t="e">
        <f>#REF!-$B149</f>
        <v>#REF!</v>
      </c>
      <c r="I172" s="158" t="e">
        <f>#REF!-$B149</f>
        <v>#REF!</v>
      </c>
      <c r="J172" s="158" t="e">
        <f>#REF!-$B149</f>
        <v>#REF!</v>
      </c>
      <c r="K172" s="158" t="e">
        <f>#REF!-$B149</f>
        <v>#REF!</v>
      </c>
      <c r="L172" s="158" t="e">
        <f>#REF!-$B149</f>
        <v>#REF!</v>
      </c>
      <c r="M172" s="158" t="e">
        <f>#REF!-$B149</f>
        <v>#REF!</v>
      </c>
      <c r="N172" s="158" t="e">
        <f>#REF!-$B149</f>
        <v>#REF!</v>
      </c>
      <c r="O172" s="158" t="e">
        <f>#REF!-$B149</f>
        <v>#REF!</v>
      </c>
      <c r="P172" s="158" t="e">
        <f>#REF!-$B149</f>
        <v>#REF!</v>
      </c>
      <c r="Q172" s="158" t="e">
        <f>#REF!-$B149</f>
        <v>#REF!</v>
      </c>
      <c r="R172" s="158" t="e">
        <f>#REF!-$B149</f>
        <v>#REF!</v>
      </c>
      <c r="S172" s="159" t="e">
        <f>#REF!-$B149</f>
        <v>#REF!</v>
      </c>
    </row>
    <row r="173" spans="1:19" x14ac:dyDescent="0.25">
      <c r="A173" s="126">
        <v>48639</v>
      </c>
      <c r="B173" s="170">
        <f>+'Fundamental Prices'!C178</f>
        <v>5.1213920000000002</v>
      </c>
      <c r="C173" s="326">
        <v>5.0176045205993658</v>
      </c>
      <c r="D173" s="409">
        <v>5.1430312803192137</v>
      </c>
      <c r="E173" s="109"/>
      <c r="F173" s="326">
        <f t="shared" si="6"/>
        <v>-0.10378747940063437</v>
      </c>
      <c r="G173" s="327">
        <f t="shared" si="5"/>
        <v>2.1639280319213583E-2</v>
      </c>
      <c r="H173" s="158" t="e">
        <f>#REF!-$B150</f>
        <v>#REF!</v>
      </c>
      <c r="I173" s="158" t="e">
        <f>#REF!-$B150</f>
        <v>#REF!</v>
      </c>
      <c r="J173" s="158" t="e">
        <f>#REF!-$B150</f>
        <v>#REF!</v>
      </c>
      <c r="K173" s="158" t="e">
        <f>#REF!-$B150</f>
        <v>#REF!</v>
      </c>
      <c r="L173" s="158" t="e">
        <f>#REF!-$B150</f>
        <v>#REF!</v>
      </c>
      <c r="M173" s="158" t="e">
        <f>#REF!-$B150</f>
        <v>#REF!</v>
      </c>
      <c r="N173" s="158" t="e">
        <f>#REF!-$B150</f>
        <v>#REF!</v>
      </c>
      <c r="O173" s="158" t="e">
        <f>#REF!-$B150</f>
        <v>#REF!</v>
      </c>
      <c r="P173" s="158" t="e">
        <f>#REF!-$B150</f>
        <v>#REF!</v>
      </c>
      <c r="Q173" s="158" t="e">
        <f>#REF!-$B150</f>
        <v>#REF!</v>
      </c>
      <c r="R173" s="158" t="e">
        <f>#REF!-$B150</f>
        <v>#REF!</v>
      </c>
      <c r="S173" s="159" t="e">
        <f>#REF!-$B150</f>
        <v>#REF!</v>
      </c>
    </row>
    <row r="174" spans="1:19" x14ac:dyDescent="0.25">
      <c r="A174" s="126">
        <v>48670</v>
      </c>
      <c r="B174" s="170">
        <f>+'Fundamental Prices'!C179</f>
        <v>5.1199710000000005</v>
      </c>
      <c r="C174" s="326">
        <v>4.9759126961669926</v>
      </c>
      <c r="D174" s="409">
        <v>5.1359185231170663</v>
      </c>
      <c r="E174" s="109"/>
      <c r="F174" s="326">
        <f t="shared" si="6"/>
        <v>-0.14405830383300788</v>
      </c>
      <c r="G174" s="327">
        <f t="shared" si="5"/>
        <v>1.594752311706582E-2</v>
      </c>
      <c r="H174" s="158" t="e">
        <f>#REF!-$B151</f>
        <v>#REF!</v>
      </c>
      <c r="I174" s="158" t="e">
        <f>#REF!-$B151</f>
        <v>#REF!</v>
      </c>
      <c r="J174" s="158" t="e">
        <f>#REF!-$B151</f>
        <v>#REF!</v>
      </c>
      <c r="K174" s="158" t="e">
        <f>#REF!-$B151</f>
        <v>#REF!</v>
      </c>
      <c r="L174" s="158" t="e">
        <f>#REF!-$B151</f>
        <v>#REF!</v>
      </c>
      <c r="M174" s="158" t="e">
        <f>#REF!-$B151</f>
        <v>#REF!</v>
      </c>
      <c r="N174" s="158" t="e">
        <f>#REF!-$B151</f>
        <v>#REF!</v>
      </c>
      <c r="O174" s="158" t="e">
        <f>#REF!-$B151</f>
        <v>#REF!</v>
      </c>
      <c r="P174" s="158" t="e">
        <f>#REF!-$B151</f>
        <v>#REF!</v>
      </c>
      <c r="Q174" s="158" t="e">
        <f>#REF!-$B151</f>
        <v>#REF!</v>
      </c>
      <c r="R174" s="158" t="e">
        <f>#REF!-$B151</f>
        <v>#REF!</v>
      </c>
      <c r="S174" s="159" t="e">
        <f>#REF!-$B151</f>
        <v>#REF!</v>
      </c>
    </row>
    <row r="175" spans="1:19" x14ac:dyDescent="0.25">
      <c r="A175" s="126">
        <v>48700</v>
      </c>
      <c r="B175" s="170">
        <f>+'Fundamental Prices'!C180</f>
        <v>5.1531530000000005</v>
      </c>
      <c r="C175" s="326">
        <v>5.0170020867614751</v>
      </c>
      <c r="D175" s="409">
        <v>5.1853205157547002</v>
      </c>
      <c r="E175" s="109"/>
      <c r="F175" s="326">
        <f t="shared" si="6"/>
        <v>-0.13615091323852546</v>
      </c>
      <c r="G175" s="327">
        <f t="shared" si="5"/>
        <v>3.2167515754699672E-2</v>
      </c>
      <c r="H175" s="158" t="e">
        <f>#REF!-$B152</f>
        <v>#REF!</v>
      </c>
      <c r="I175" s="158" t="e">
        <f>#REF!-$B152</f>
        <v>#REF!</v>
      </c>
      <c r="J175" s="158" t="e">
        <f>#REF!-$B152</f>
        <v>#REF!</v>
      </c>
      <c r="K175" s="158" t="e">
        <f>#REF!-$B152</f>
        <v>#REF!</v>
      </c>
      <c r="L175" s="158" t="e">
        <f>#REF!-$B152</f>
        <v>#REF!</v>
      </c>
      <c r="M175" s="158" t="e">
        <f>#REF!-$B152</f>
        <v>#REF!</v>
      </c>
      <c r="N175" s="158" t="e">
        <f>#REF!-$B152</f>
        <v>#REF!</v>
      </c>
      <c r="O175" s="158" t="e">
        <f>#REF!-$B152</f>
        <v>#REF!</v>
      </c>
      <c r="P175" s="158" t="e">
        <f>#REF!-$B152</f>
        <v>#REF!</v>
      </c>
      <c r="Q175" s="158" t="e">
        <f>#REF!-$B152</f>
        <v>#REF!</v>
      </c>
      <c r="R175" s="158" t="e">
        <f>#REF!-$B152</f>
        <v>#REF!</v>
      </c>
      <c r="S175" s="159" t="e">
        <f>#REF!-$B152</f>
        <v>#REF!</v>
      </c>
    </row>
    <row r="176" spans="1:19" x14ac:dyDescent="0.25">
      <c r="A176" s="126">
        <v>48731</v>
      </c>
      <c r="B176" s="170">
        <f>+'Fundamental Prices'!C181</f>
        <v>5.1891470000000002</v>
      </c>
      <c r="C176" s="326">
        <v>5.1089348074645997</v>
      </c>
      <c r="D176" s="409">
        <v>5.2693469187469484</v>
      </c>
      <c r="E176" s="109"/>
      <c r="F176" s="326">
        <f t="shared" si="6"/>
        <v>-8.0212192535400462E-2</v>
      </c>
      <c r="G176" s="327">
        <f t="shared" si="5"/>
        <v>8.0199918746948207E-2</v>
      </c>
      <c r="H176" s="158" t="e">
        <f>#REF!-$B153</f>
        <v>#REF!</v>
      </c>
      <c r="I176" s="158" t="e">
        <f>#REF!-$B153</f>
        <v>#REF!</v>
      </c>
      <c r="J176" s="158" t="e">
        <f>#REF!-$B153</f>
        <v>#REF!</v>
      </c>
      <c r="K176" s="158" t="e">
        <f>#REF!-$B153</f>
        <v>#REF!</v>
      </c>
      <c r="L176" s="158" t="e">
        <f>#REF!-$B153</f>
        <v>#REF!</v>
      </c>
      <c r="M176" s="158" t="e">
        <f>#REF!-$B153</f>
        <v>#REF!</v>
      </c>
      <c r="N176" s="158" t="e">
        <f>#REF!-$B153</f>
        <v>#REF!</v>
      </c>
      <c r="O176" s="158" t="e">
        <f>#REF!-$B153</f>
        <v>#REF!</v>
      </c>
      <c r="P176" s="158" t="e">
        <f>#REF!-$B153</f>
        <v>#REF!</v>
      </c>
      <c r="Q176" s="158" t="e">
        <f>#REF!-$B153</f>
        <v>#REF!</v>
      </c>
      <c r="R176" s="158" t="e">
        <f>#REF!-$B153</f>
        <v>#REF!</v>
      </c>
      <c r="S176" s="159" t="e">
        <f>#REF!-$B153</f>
        <v>#REF!</v>
      </c>
    </row>
    <row r="177" spans="1:19" x14ac:dyDescent="0.25">
      <c r="A177" s="126">
        <v>48761</v>
      </c>
      <c r="B177" s="170">
        <f>+'Fundamental Prices'!C182</f>
        <v>5.3484150000000001</v>
      </c>
      <c r="C177" s="326">
        <v>5.3050458784484862</v>
      </c>
      <c r="D177" s="409">
        <v>5.4674576158905035</v>
      </c>
      <c r="E177" s="109"/>
      <c r="F177" s="326">
        <f t="shared" si="6"/>
        <v>-4.3369121551513956E-2</v>
      </c>
      <c r="G177" s="327">
        <f t="shared" si="5"/>
        <v>0.11904261589050336</v>
      </c>
      <c r="H177" s="158" t="e">
        <f>#REF!-$B154</f>
        <v>#REF!</v>
      </c>
      <c r="I177" s="158" t="e">
        <f>#REF!-$B154</f>
        <v>#REF!</v>
      </c>
      <c r="J177" s="158" t="e">
        <f>#REF!-$B154</f>
        <v>#REF!</v>
      </c>
      <c r="K177" s="158" t="e">
        <f>#REF!-$B154</f>
        <v>#REF!</v>
      </c>
      <c r="L177" s="158" t="e">
        <f>#REF!-$B154</f>
        <v>#REF!</v>
      </c>
      <c r="M177" s="158" t="e">
        <f>#REF!-$B154</f>
        <v>#REF!</v>
      </c>
      <c r="N177" s="158" t="e">
        <f>#REF!-$B154</f>
        <v>#REF!</v>
      </c>
      <c r="O177" s="158" t="e">
        <f>#REF!-$B154</f>
        <v>#REF!</v>
      </c>
      <c r="P177" s="158" t="e">
        <f>#REF!-$B154</f>
        <v>#REF!</v>
      </c>
      <c r="Q177" s="158" t="e">
        <f>#REF!-$B154</f>
        <v>#REF!</v>
      </c>
      <c r="R177" s="158" t="e">
        <f>#REF!-$B154</f>
        <v>#REF!</v>
      </c>
      <c r="S177" s="159" t="e">
        <f>#REF!-$B154</f>
        <v>#REF!</v>
      </c>
    </row>
    <row r="178" spans="1:19" x14ac:dyDescent="0.25">
      <c r="A178" s="126">
        <v>48792</v>
      </c>
      <c r="B178" s="170">
        <f>+'Fundamental Prices'!C183</f>
        <v>5.3947860000000007</v>
      </c>
      <c r="C178" s="326">
        <v>5.3719874045715343</v>
      </c>
      <c r="D178" s="409">
        <v>5.5222515771255498</v>
      </c>
      <c r="E178" s="109"/>
      <c r="F178" s="326">
        <f t="shared" si="6"/>
        <v>-2.2798595428466406E-2</v>
      </c>
      <c r="G178" s="327">
        <f t="shared" si="5"/>
        <v>0.12746557712554907</v>
      </c>
      <c r="H178" s="158" t="e">
        <f>#REF!-$B155</f>
        <v>#REF!</v>
      </c>
      <c r="I178" s="158" t="e">
        <f>#REF!-$B155</f>
        <v>#REF!</v>
      </c>
      <c r="J178" s="158" t="e">
        <f>#REF!-$B155</f>
        <v>#REF!</v>
      </c>
      <c r="K178" s="158" t="e">
        <f>#REF!-$B155</f>
        <v>#REF!</v>
      </c>
      <c r="L178" s="158" t="e">
        <f>#REF!-$B155</f>
        <v>#REF!</v>
      </c>
      <c r="M178" s="158" t="e">
        <f>#REF!-$B155</f>
        <v>#REF!</v>
      </c>
      <c r="N178" s="158" t="e">
        <f>#REF!-$B155</f>
        <v>#REF!</v>
      </c>
      <c r="O178" s="158" t="e">
        <f>#REF!-$B155</f>
        <v>#REF!</v>
      </c>
      <c r="P178" s="158" t="e">
        <f>#REF!-$B155</f>
        <v>#REF!</v>
      </c>
      <c r="Q178" s="158" t="e">
        <f>#REF!-$B155</f>
        <v>#REF!</v>
      </c>
      <c r="R178" s="158" t="e">
        <f>#REF!-$B155</f>
        <v>#REF!</v>
      </c>
      <c r="S178" s="159" t="e">
        <f>#REF!-$B155</f>
        <v>#REF!</v>
      </c>
    </row>
    <row r="179" spans="1:19" x14ac:dyDescent="0.25">
      <c r="A179" s="126">
        <v>48823</v>
      </c>
      <c r="B179" s="170">
        <f>+'Fundamental Prices'!C184</f>
        <v>5.3243780000000003</v>
      </c>
      <c r="C179" s="326">
        <v>5.2481645638732912</v>
      </c>
      <c r="D179" s="409">
        <v>5.3925489575653076</v>
      </c>
      <c r="E179" s="109"/>
      <c r="F179" s="326">
        <f t="shared" si="6"/>
        <v>-7.6213436126709055E-2</v>
      </c>
      <c r="G179" s="327">
        <f t="shared" si="5"/>
        <v>6.8170957565307333E-2</v>
      </c>
      <c r="H179" s="158" t="e">
        <f>#REF!-$B156</f>
        <v>#REF!</v>
      </c>
      <c r="I179" s="158" t="e">
        <f>#REF!-$B156</f>
        <v>#REF!</v>
      </c>
      <c r="J179" s="158" t="e">
        <f>#REF!-$B156</f>
        <v>#REF!</v>
      </c>
      <c r="K179" s="158" t="e">
        <f>#REF!-$B156</f>
        <v>#REF!</v>
      </c>
      <c r="L179" s="158" t="e">
        <f>#REF!-$B156</f>
        <v>#REF!</v>
      </c>
      <c r="M179" s="158" t="e">
        <f>#REF!-$B156</f>
        <v>#REF!</v>
      </c>
      <c r="N179" s="158" t="e">
        <f>#REF!-$B156</f>
        <v>#REF!</v>
      </c>
      <c r="O179" s="158" t="e">
        <f>#REF!-$B156</f>
        <v>#REF!</v>
      </c>
      <c r="P179" s="158" t="e">
        <f>#REF!-$B156</f>
        <v>#REF!</v>
      </c>
      <c r="Q179" s="158" t="e">
        <f>#REF!-$B156</f>
        <v>#REF!</v>
      </c>
      <c r="R179" s="158" t="e">
        <f>#REF!-$B156</f>
        <v>#REF!</v>
      </c>
      <c r="S179" s="159" t="e">
        <f>#REF!-$B156</f>
        <v>#REF!</v>
      </c>
    </row>
    <row r="180" spans="1:19" x14ac:dyDescent="0.25">
      <c r="A180" s="126">
        <v>48853</v>
      </c>
      <c r="B180" s="170">
        <f>+'Fundamental Prices'!C185</f>
        <v>5.2749790000000001</v>
      </c>
      <c r="C180" s="326">
        <v>5.1508734702148438</v>
      </c>
      <c r="D180" s="409">
        <v>5.3275896071472166</v>
      </c>
      <c r="E180" s="109"/>
      <c r="F180" s="326">
        <f t="shared" si="6"/>
        <v>-0.12410552978515632</v>
      </c>
      <c r="G180" s="327">
        <f t="shared" ref="G180:G243" si="7">D180-$B180</f>
        <v>5.2610607147216548E-2</v>
      </c>
      <c r="H180" s="158" t="e">
        <f>#REF!-$B157</f>
        <v>#REF!</v>
      </c>
      <c r="I180" s="158" t="e">
        <f>#REF!-$B157</f>
        <v>#REF!</v>
      </c>
      <c r="J180" s="158" t="e">
        <f>#REF!-$B157</f>
        <v>#REF!</v>
      </c>
      <c r="K180" s="158" t="e">
        <f>#REF!-$B157</f>
        <v>#REF!</v>
      </c>
      <c r="L180" s="158" t="e">
        <f>#REF!-$B157</f>
        <v>#REF!</v>
      </c>
      <c r="M180" s="158" t="e">
        <f>#REF!-$B157</f>
        <v>#REF!</v>
      </c>
      <c r="N180" s="158" t="e">
        <f>#REF!-$B157</f>
        <v>#REF!</v>
      </c>
      <c r="O180" s="158" t="e">
        <f>#REF!-$B157</f>
        <v>#REF!</v>
      </c>
      <c r="P180" s="158" t="e">
        <f>#REF!-$B157</f>
        <v>#REF!</v>
      </c>
      <c r="Q180" s="158" t="e">
        <f>#REF!-$B157</f>
        <v>#REF!</v>
      </c>
      <c r="R180" s="158" t="e">
        <f>#REF!-$B157</f>
        <v>#REF!</v>
      </c>
      <c r="S180" s="159" t="e">
        <f>#REF!-$B157</f>
        <v>#REF!</v>
      </c>
    </row>
    <row r="181" spans="1:19" x14ac:dyDescent="0.25">
      <c r="A181" s="126">
        <v>48884</v>
      </c>
      <c r="B181" s="170">
        <f>+'Fundamental Prices'!C186</f>
        <v>5.4298150000000005</v>
      </c>
      <c r="C181" s="326">
        <v>5.3205548605346689</v>
      </c>
      <c r="D181" s="409">
        <v>5.4627683624649057</v>
      </c>
      <c r="E181" s="109"/>
      <c r="F181" s="326">
        <f t="shared" si="6"/>
        <v>-0.10926013946533164</v>
      </c>
      <c r="G181" s="327">
        <f t="shared" si="7"/>
        <v>3.2953362464905211E-2</v>
      </c>
      <c r="H181" s="161" t="e">
        <f>#REF!-$B158</f>
        <v>#REF!</v>
      </c>
      <c r="I181" s="161" t="e">
        <f>#REF!-$B158</f>
        <v>#REF!</v>
      </c>
      <c r="J181" s="161" t="e">
        <f>#REF!-$B158</f>
        <v>#REF!</v>
      </c>
      <c r="K181" s="161" t="e">
        <f>#REF!-$B158</f>
        <v>#REF!</v>
      </c>
      <c r="L181" s="161" t="e">
        <f>#REF!-$B158</f>
        <v>#REF!</v>
      </c>
      <c r="M181" s="161" t="e">
        <f>#REF!-$B158</f>
        <v>#REF!</v>
      </c>
      <c r="N181" s="161" t="e">
        <f>#REF!-$B158</f>
        <v>#REF!</v>
      </c>
      <c r="O181" s="161" t="e">
        <f>#REF!-$B158</f>
        <v>#REF!</v>
      </c>
      <c r="P181" s="161" t="e">
        <f>#REF!-$B158</f>
        <v>#REF!</v>
      </c>
      <c r="Q181" s="161" t="e">
        <f>#REF!-$B158</f>
        <v>#REF!</v>
      </c>
      <c r="R181" s="161" t="e">
        <f>#REF!-$B158</f>
        <v>#REF!</v>
      </c>
      <c r="S181" s="162" t="e">
        <f>#REF!-$B158</f>
        <v>#REF!</v>
      </c>
    </row>
    <row r="182" spans="1:19" x14ac:dyDescent="0.25">
      <c r="A182" s="160">
        <v>48914</v>
      </c>
      <c r="B182" s="297">
        <f>+'Fundamental Prices'!C187</f>
        <v>5.6204100000000006</v>
      </c>
      <c r="C182" s="328">
        <v>5.539815403137208</v>
      </c>
      <c r="D182" s="410">
        <v>5.6678407155609136</v>
      </c>
      <c r="E182" s="109"/>
      <c r="F182" s="328">
        <f t="shared" si="6"/>
        <v>-8.0594596862792578E-2</v>
      </c>
      <c r="G182" s="329">
        <f t="shared" si="7"/>
        <v>4.743071556091305E-2</v>
      </c>
      <c r="H182" s="158" t="e">
        <f>#REF!-$B159</f>
        <v>#REF!</v>
      </c>
      <c r="I182" s="158" t="e">
        <f>#REF!-$B159</f>
        <v>#REF!</v>
      </c>
      <c r="J182" s="158" t="e">
        <f>#REF!-$B159</f>
        <v>#REF!</v>
      </c>
      <c r="K182" s="158" t="e">
        <f>#REF!-$B159</f>
        <v>#REF!</v>
      </c>
      <c r="L182" s="158" t="e">
        <f>#REF!-$B159</f>
        <v>#REF!</v>
      </c>
      <c r="M182" s="158" t="e">
        <f>#REF!-$B159</f>
        <v>#REF!</v>
      </c>
      <c r="N182" s="158" t="e">
        <f>#REF!-$B159</f>
        <v>#REF!</v>
      </c>
      <c r="O182" s="158" t="e">
        <f>#REF!-$B159</f>
        <v>#REF!</v>
      </c>
      <c r="P182" s="158" t="e">
        <f>#REF!-$B159</f>
        <v>#REF!</v>
      </c>
      <c r="Q182" s="158" t="e">
        <f>#REF!-$B159</f>
        <v>#REF!</v>
      </c>
      <c r="R182" s="158" t="e">
        <f>#REF!-$B159</f>
        <v>#REF!</v>
      </c>
      <c r="S182" s="159" t="e">
        <f>#REF!-$B159</f>
        <v>#REF!</v>
      </c>
    </row>
    <row r="183" spans="1:19" x14ac:dyDescent="0.25">
      <c r="A183" s="126">
        <v>48945</v>
      </c>
      <c r="B183" s="170">
        <f>+'Fundamental Prices'!C188</f>
        <v>5.6578590000000002</v>
      </c>
      <c r="C183" s="330">
        <v>5.5949078548278814</v>
      </c>
      <c r="D183" s="409">
        <v>5.7378724849548339</v>
      </c>
      <c r="E183" s="109"/>
      <c r="F183" s="326">
        <f t="shared" si="6"/>
        <v>-6.295114517211875E-2</v>
      </c>
      <c r="G183" s="327">
        <f t="shared" si="7"/>
        <v>8.0013484954833736E-2</v>
      </c>
      <c r="H183" s="158" t="e">
        <f>#REF!-$B160</f>
        <v>#REF!</v>
      </c>
      <c r="I183" s="158" t="e">
        <f>#REF!-$B160</f>
        <v>#REF!</v>
      </c>
      <c r="J183" s="158" t="e">
        <f>#REF!-$B160</f>
        <v>#REF!</v>
      </c>
      <c r="K183" s="158" t="e">
        <f>#REF!-$B160</f>
        <v>#REF!</v>
      </c>
      <c r="L183" s="158" t="e">
        <f>#REF!-$B160</f>
        <v>#REF!</v>
      </c>
      <c r="M183" s="158" t="e">
        <f>#REF!-$B160</f>
        <v>#REF!</v>
      </c>
      <c r="N183" s="158" t="e">
        <f>#REF!-$B160</f>
        <v>#REF!</v>
      </c>
      <c r="O183" s="158" t="e">
        <f>#REF!-$B160</f>
        <v>#REF!</v>
      </c>
      <c r="P183" s="158" t="e">
        <f>#REF!-$B160</f>
        <v>#REF!</v>
      </c>
      <c r="Q183" s="158" t="e">
        <f>#REF!-$B160</f>
        <v>#REF!</v>
      </c>
      <c r="R183" s="158" t="e">
        <f>#REF!-$B160</f>
        <v>#REF!</v>
      </c>
      <c r="S183" s="159" t="e">
        <f>#REF!-$B160</f>
        <v>#REF!</v>
      </c>
    </row>
    <row r="184" spans="1:19" x14ac:dyDescent="0.25">
      <c r="A184" s="126">
        <v>48976</v>
      </c>
      <c r="B184" s="170">
        <f>+'Fundamental Prices'!C189</f>
        <v>5.4946440000000001</v>
      </c>
      <c r="C184" s="326">
        <v>5.4211916989746092</v>
      </c>
      <c r="D184" s="409">
        <v>5.5501861829223635</v>
      </c>
      <c r="E184" s="109"/>
      <c r="F184" s="326">
        <f t="shared" si="6"/>
        <v>-7.3452301025390909E-2</v>
      </c>
      <c r="G184" s="327">
        <f t="shared" si="7"/>
        <v>5.5542182922363459E-2</v>
      </c>
      <c r="H184" s="158" t="e">
        <f>#REF!-$B161</f>
        <v>#REF!</v>
      </c>
      <c r="I184" s="158" t="e">
        <f>#REF!-$B161</f>
        <v>#REF!</v>
      </c>
      <c r="J184" s="158" t="e">
        <f>#REF!-$B161</f>
        <v>#REF!</v>
      </c>
      <c r="K184" s="158" t="e">
        <f>#REF!-$B161</f>
        <v>#REF!</v>
      </c>
      <c r="L184" s="158" t="e">
        <f>#REF!-$B161</f>
        <v>#REF!</v>
      </c>
      <c r="M184" s="158" t="e">
        <f>#REF!-$B161</f>
        <v>#REF!</v>
      </c>
      <c r="N184" s="158" t="e">
        <f>#REF!-$B161</f>
        <v>#REF!</v>
      </c>
      <c r="O184" s="158" t="e">
        <f>#REF!-$B161</f>
        <v>#REF!</v>
      </c>
      <c r="P184" s="158" t="e">
        <f>#REF!-$B161</f>
        <v>#REF!</v>
      </c>
      <c r="Q184" s="158" t="e">
        <f>#REF!-$B161</f>
        <v>#REF!</v>
      </c>
      <c r="R184" s="158" t="e">
        <f>#REF!-$B161</f>
        <v>#REF!</v>
      </c>
      <c r="S184" s="159" t="e">
        <f>#REF!-$B161</f>
        <v>#REF!</v>
      </c>
    </row>
    <row r="185" spans="1:19" x14ac:dyDescent="0.25">
      <c r="A185" s="126">
        <v>49004</v>
      </c>
      <c r="B185" s="170">
        <f>+'Fundamental Prices'!C190</f>
        <v>5.3359839999999998</v>
      </c>
      <c r="C185" s="326">
        <v>5.2256848323669436</v>
      </c>
      <c r="D185" s="409">
        <v>5.3284179580535884</v>
      </c>
      <c r="E185" s="109"/>
      <c r="F185" s="326">
        <f t="shared" si="6"/>
        <v>-0.11029916763305625</v>
      </c>
      <c r="G185" s="327">
        <f t="shared" si="7"/>
        <v>-7.566041946411417E-3</v>
      </c>
      <c r="H185" s="158" t="e">
        <f>#REF!-$B162</f>
        <v>#REF!</v>
      </c>
      <c r="I185" s="158" t="e">
        <f>#REF!-$B162</f>
        <v>#REF!</v>
      </c>
      <c r="J185" s="158" t="e">
        <f>#REF!-$B162</f>
        <v>#REF!</v>
      </c>
      <c r="K185" s="158" t="e">
        <f>#REF!-$B162</f>
        <v>#REF!</v>
      </c>
      <c r="L185" s="158" t="e">
        <f>#REF!-$B162</f>
        <v>#REF!</v>
      </c>
      <c r="M185" s="158" t="e">
        <f>#REF!-$B162</f>
        <v>#REF!</v>
      </c>
      <c r="N185" s="158" t="e">
        <f>#REF!-$B162</f>
        <v>#REF!</v>
      </c>
      <c r="O185" s="158" t="e">
        <f>#REF!-$B162</f>
        <v>#REF!</v>
      </c>
      <c r="P185" s="158" t="e">
        <f>#REF!-$B162</f>
        <v>#REF!</v>
      </c>
      <c r="Q185" s="158" t="e">
        <f>#REF!-$B162</f>
        <v>#REF!</v>
      </c>
      <c r="R185" s="158" t="e">
        <f>#REF!-$B162</f>
        <v>#REF!</v>
      </c>
      <c r="S185" s="159" t="e">
        <f>#REF!-$B162</f>
        <v>#REF!</v>
      </c>
    </row>
    <row r="186" spans="1:19" x14ac:dyDescent="0.25">
      <c r="A186" s="126">
        <v>49035</v>
      </c>
      <c r="B186" s="170">
        <f>+'Fundamental Prices'!C191</f>
        <v>5.2726920000000002</v>
      </c>
      <c r="C186" s="326">
        <v>5.1382948938293458</v>
      </c>
      <c r="D186" s="409">
        <v>5.2817549482269293</v>
      </c>
      <c r="E186" s="109"/>
      <c r="F186" s="326">
        <f t="shared" si="6"/>
        <v>-0.13439710617065437</v>
      </c>
      <c r="G186" s="327">
        <f t="shared" si="7"/>
        <v>9.0629482269291017E-3</v>
      </c>
      <c r="H186" s="158" t="e">
        <f>#REF!-$B163</f>
        <v>#REF!</v>
      </c>
      <c r="I186" s="158" t="e">
        <f>#REF!-$B163</f>
        <v>#REF!</v>
      </c>
      <c r="J186" s="158" t="e">
        <f>#REF!-$B163</f>
        <v>#REF!</v>
      </c>
      <c r="K186" s="158" t="e">
        <f>#REF!-$B163</f>
        <v>#REF!</v>
      </c>
      <c r="L186" s="158" t="e">
        <f>#REF!-$B163</f>
        <v>#REF!</v>
      </c>
      <c r="M186" s="158" t="e">
        <f>#REF!-$B163</f>
        <v>#REF!</v>
      </c>
      <c r="N186" s="158" t="e">
        <f>#REF!-$B163</f>
        <v>#REF!</v>
      </c>
      <c r="O186" s="158" t="e">
        <f>#REF!-$B163</f>
        <v>#REF!</v>
      </c>
      <c r="P186" s="158" t="e">
        <f>#REF!-$B163</f>
        <v>#REF!</v>
      </c>
      <c r="Q186" s="158" t="e">
        <f>#REF!-$B163</f>
        <v>#REF!</v>
      </c>
      <c r="R186" s="158" t="e">
        <f>#REF!-$B163</f>
        <v>#REF!</v>
      </c>
      <c r="S186" s="159" t="e">
        <f>#REF!-$B163</f>
        <v>#REF!</v>
      </c>
    </row>
    <row r="187" spans="1:19" x14ac:dyDescent="0.25">
      <c r="A187" s="126">
        <v>49065</v>
      </c>
      <c r="B187" s="170">
        <f>+'Fundamental Prices'!C192</f>
        <v>5.3065040000000003</v>
      </c>
      <c r="C187" s="326">
        <v>5.1733137686767581</v>
      </c>
      <c r="D187" s="409">
        <v>5.3456404908218387</v>
      </c>
      <c r="E187" s="109"/>
      <c r="F187" s="326">
        <f t="shared" si="6"/>
        <v>-0.13319023132324226</v>
      </c>
      <c r="G187" s="327">
        <f t="shared" si="7"/>
        <v>3.9136490821838343E-2</v>
      </c>
      <c r="H187" s="158" t="e">
        <f>#REF!-$B164</f>
        <v>#REF!</v>
      </c>
      <c r="I187" s="158" t="e">
        <f>#REF!-$B164</f>
        <v>#REF!</v>
      </c>
      <c r="J187" s="158" t="e">
        <f>#REF!-$B164</f>
        <v>#REF!</v>
      </c>
      <c r="K187" s="158" t="e">
        <f>#REF!-$B164</f>
        <v>#REF!</v>
      </c>
      <c r="L187" s="158" t="e">
        <f>#REF!-$B164</f>
        <v>#REF!</v>
      </c>
      <c r="M187" s="158" t="e">
        <f>#REF!-$B164</f>
        <v>#REF!</v>
      </c>
      <c r="N187" s="158" t="e">
        <f>#REF!-$B164</f>
        <v>#REF!</v>
      </c>
      <c r="O187" s="158" t="e">
        <f>#REF!-$B164</f>
        <v>#REF!</v>
      </c>
      <c r="P187" s="158" t="e">
        <f>#REF!-$B164</f>
        <v>#REF!</v>
      </c>
      <c r="Q187" s="158" t="e">
        <f>#REF!-$B164</f>
        <v>#REF!</v>
      </c>
      <c r="R187" s="158" t="e">
        <f>#REF!-$B164</f>
        <v>#REF!</v>
      </c>
      <c r="S187" s="159" t="e">
        <f>#REF!-$B164</f>
        <v>#REF!</v>
      </c>
    </row>
    <row r="188" spans="1:19" x14ac:dyDescent="0.25">
      <c r="A188" s="126">
        <v>49096</v>
      </c>
      <c r="B188" s="170">
        <f>+'Fundamental Prices'!C193</f>
        <v>5.3419050000000006</v>
      </c>
      <c r="C188" s="326">
        <v>5.2617176029968267</v>
      </c>
      <c r="D188" s="409">
        <v>5.4261871216583257</v>
      </c>
      <c r="E188" s="109"/>
      <c r="F188" s="326">
        <f t="shared" si="6"/>
        <v>-8.0187397003173899E-2</v>
      </c>
      <c r="G188" s="327">
        <f t="shared" si="7"/>
        <v>8.428212165832516E-2</v>
      </c>
      <c r="H188" s="158" t="e">
        <f>#REF!-$B165</f>
        <v>#REF!</v>
      </c>
      <c r="I188" s="158" t="e">
        <f>#REF!-$B165</f>
        <v>#REF!</v>
      </c>
      <c r="J188" s="158" t="e">
        <f>#REF!-$B165</f>
        <v>#REF!</v>
      </c>
      <c r="K188" s="158" t="e">
        <f>#REF!-$B165</f>
        <v>#REF!</v>
      </c>
      <c r="L188" s="158" t="e">
        <f>#REF!-$B165</f>
        <v>#REF!</v>
      </c>
      <c r="M188" s="158" t="e">
        <f>#REF!-$B165</f>
        <v>#REF!</v>
      </c>
      <c r="N188" s="158" t="e">
        <f>#REF!-$B165</f>
        <v>#REF!</v>
      </c>
      <c r="O188" s="158" t="e">
        <f>#REF!-$B165</f>
        <v>#REF!</v>
      </c>
      <c r="P188" s="158" t="e">
        <f>#REF!-$B165</f>
        <v>#REF!</v>
      </c>
      <c r="Q188" s="158" t="e">
        <f>#REF!-$B165</f>
        <v>#REF!</v>
      </c>
      <c r="R188" s="158" t="e">
        <f>#REF!-$B165</f>
        <v>#REF!</v>
      </c>
      <c r="S188" s="159" t="e">
        <f>#REF!-$B165</f>
        <v>#REF!</v>
      </c>
    </row>
    <row r="189" spans="1:19" x14ac:dyDescent="0.25">
      <c r="A189" s="126">
        <v>49126</v>
      </c>
      <c r="B189" s="170">
        <f>+'Fundamental Prices'!C194</f>
        <v>5.5979780000000003</v>
      </c>
      <c r="C189" s="326">
        <v>5.5539370148925782</v>
      </c>
      <c r="D189" s="409">
        <v>5.7229662984161376</v>
      </c>
      <c r="E189" s="109"/>
      <c r="F189" s="326">
        <f t="shared" si="6"/>
        <v>-4.4040985107422159E-2</v>
      </c>
      <c r="G189" s="327">
        <f t="shared" si="7"/>
        <v>0.12498829841613723</v>
      </c>
      <c r="H189" s="158" t="e">
        <f>#REF!-$B166</f>
        <v>#REF!</v>
      </c>
      <c r="I189" s="158" t="e">
        <f>#REF!-$B166</f>
        <v>#REF!</v>
      </c>
      <c r="J189" s="158" t="e">
        <f>#REF!-$B166</f>
        <v>#REF!</v>
      </c>
      <c r="K189" s="158" t="e">
        <f>#REF!-$B166</f>
        <v>#REF!</v>
      </c>
      <c r="L189" s="158" t="e">
        <f>#REF!-$B166</f>
        <v>#REF!</v>
      </c>
      <c r="M189" s="158" t="e">
        <f>#REF!-$B166</f>
        <v>#REF!</v>
      </c>
      <c r="N189" s="158" t="e">
        <f>#REF!-$B166</f>
        <v>#REF!</v>
      </c>
      <c r="O189" s="158" t="e">
        <f>#REF!-$B166</f>
        <v>#REF!</v>
      </c>
      <c r="P189" s="158" t="e">
        <f>#REF!-$B166</f>
        <v>#REF!</v>
      </c>
      <c r="Q189" s="158" t="e">
        <f>#REF!-$B166</f>
        <v>#REF!</v>
      </c>
      <c r="R189" s="158" t="e">
        <f>#REF!-$B166</f>
        <v>#REF!</v>
      </c>
      <c r="S189" s="159" t="e">
        <f>#REF!-$B166</f>
        <v>#REF!</v>
      </c>
    </row>
    <row r="190" spans="1:19" x14ac:dyDescent="0.25">
      <c r="A190" s="126">
        <v>49157</v>
      </c>
      <c r="B190" s="170">
        <f>+'Fundamental Prices'!C195</f>
        <v>5.6409450000000003</v>
      </c>
      <c r="C190" s="326">
        <v>5.6164464801025398</v>
      </c>
      <c r="D190" s="409">
        <v>5.7846464055252076</v>
      </c>
      <c r="E190" s="109"/>
      <c r="F190" s="326">
        <f t="shared" si="6"/>
        <v>-2.4498519897460547E-2</v>
      </c>
      <c r="G190" s="327">
        <f t="shared" si="7"/>
        <v>0.14370140552520727</v>
      </c>
      <c r="H190" s="158" t="e">
        <f>#REF!-$B167</f>
        <v>#REF!</v>
      </c>
      <c r="I190" s="158" t="e">
        <f>#REF!-$B167</f>
        <v>#REF!</v>
      </c>
      <c r="J190" s="158" t="e">
        <f>#REF!-$B167</f>
        <v>#REF!</v>
      </c>
      <c r="K190" s="158" t="e">
        <f>#REF!-$B167</f>
        <v>#REF!</v>
      </c>
      <c r="L190" s="158" t="e">
        <f>#REF!-$B167</f>
        <v>#REF!</v>
      </c>
      <c r="M190" s="158" t="e">
        <f>#REF!-$B167</f>
        <v>#REF!</v>
      </c>
      <c r="N190" s="158" t="e">
        <f>#REF!-$B167</f>
        <v>#REF!</v>
      </c>
      <c r="O190" s="158" t="e">
        <f>#REF!-$B167</f>
        <v>#REF!</v>
      </c>
      <c r="P190" s="158" t="e">
        <f>#REF!-$B167</f>
        <v>#REF!</v>
      </c>
      <c r="Q190" s="158" t="e">
        <f>#REF!-$B167</f>
        <v>#REF!</v>
      </c>
      <c r="R190" s="158" t="e">
        <f>#REF!-$B167</f>
        <v>#REF!</v>
      </c>
      <c r="S190" s="159" t="e">
        <f>#REF!-$B167</f>
        <v>#REF!</v>
      </c>
    </row>
    <row r="191" spans="1:19" x14ac:dyDescent="0.25">
      <c r="A191" s="126">
        <v>49188</v>
      </c>
      <c r="B191" s="170">
        <f>+'Fundamental Prices'!C196</f>
        <v>5.5341740000000001</v>
      </c>
      <c r="C191" s="326">
        <v>5.4558853685607911</v>
      </c>
      <c r="D191" s="409">
        <v>5.6082729971160887</v>
      </c>
      <c r="E191" s="109"/>
      <c r="F191" s="326">
        <f t="shared" si="6"/>
        <v>-7.8288631439209055E-2</v>
      </c>
      <c r="G191" s="327">
        <f t="shared" si="7"/>
        <v>7.4098997116088583E-2</v>
      </c>
      <c r="H191" s="158" t="e">
        <f>#REF!-$B168</f>
        <v>#REF!</v>
      </c>
      <c r="I191" s="158" t="e">
        <f>#REF!-$B168</f>
        <v>#REF!</v>
      </c>
      <c r="J191" s="158" t="e">
        <f>#REF!-$B168</f>
        <v>#REF!</v>
      </c>
      <c r="K191" s="158" t="e">
        <f>#REF!-$B168</f>
        <v>#REF!</v>
      </c>
      <c r="L191" s="158" t="e">
        <f>#REF!-$B168</f>
        <v>#REF!</v>
      </c>
      <c r="M191" s="158" t="e">
        <f>#REF!-$B168</f>
        <v>#REF!</v>
      </c>
      <c r="N191" s="158" t="e">
        <f>#REF!-$B168</f>
        <v>#REF!</v>
      </c>
      <c r="O191" s="158" t="e">
        <f>#REF!-$B168</f>
        <v>#REF!</v>
      </c>
      <c r="P191" s="158" t="e">
        <f>#REF!-$B168</f>
        <v>#REF!</v>
      </c>
      <c r="Q191" s="158" t="e">
        <f>#REF!-$B168</f>
        <v>#REF!</v>
      </c>
      <c r="R191" s="158" t="e">
        <f>#REF!-$B168</f>
        <v>#REF!</v>
      </c>
      <c r="S191" s="159" t="e">
        <f>#REF!-$B168</f>
        <v>#REF!</v>
      </c>
    </row>
    <row r="192" spans="1:19" x14ac:dyDescent="0.25">
      <c r="A192" s="126">
        <v>49218</v>
      </c>
      <c r="B192" s="170">
        <f>+'Fundamental Prices'!C197</f>
        <v>5.3979210000000002</v>
      </c>
      <c r="C192" s="326">
        <v>5.2667525582275392</v>
      </c>
      <c r="D192" s="409">
        <v>5.4465495400390624</v>
      </c>
      <c r="E192" s="109"/>
      <c r="F192" s="326">
        <f t="shared" si="6"/>
        <v>-0.13116844177246101</v>
      </c>
      <c r="G192" s="327">
        <f t="shared" si="7"/>
        <v>4.8628540039062251E-2</v>
      </c>
      <c r="H192" s="158" t="e">
        <f>#REF!-$B169</f>
        <v>#REF!</v>
      </c>
      <c r="I192" s="158" t="e">
        <f>#REF!-$B169</f>
        <v>#REF!</v>
      </c>
      <c r="J192" s="158" t="e">
        <f>#REF!-$B169</f>
        <v>#REF!</v>
      </c>
      <c r="K192" s="158" t="e">
        <f>#REF!-$B169</f>
        <v>#REF!</v>
      </c>
      <c r="L192" s="158" t="e">
        <f>#REF!-$B169</f>
        <v>#REF!</v>
      </c>
      <c r="M192" s="158" t="e">
        <f>#REF!-$B169</f>
        <v>#REF!</v>
      </c>
      <c r="N192" s="158" t="e">
        <f>#REF!-$B169</f>
        <v>#REF!</v>
      </c>
      <c r="O192" s="158" t="e">
        <f>#REF!-$B169</f>
        <v>#REF!</v>
      </c>
      <c r="P192" s="158" t="e">
        <f>#REF!-$B169</f>
        <v>#REF!</v>
      </c>
      <c r="Q192" s="158" t="e">
        <f>#REF!-$B169</f>
        <v>#REF!</v>
      </c>
      <c r="R192" s="158" t="e">
        <f>#REF!-$B169</f>
        <v>#REF!</v>
      </c>
      <c r="S192" s="159" t="e">
        <f>#REF!-$B169</f>
        <v>#REF!</v>
      </c>
    </row>
    <row r="193" spans="1:19" x14ac:dyDescent="0.25">
      <c r="A193" s="126">
        <v>49249</v>
      </c>
      <c r="B193" s="170">
        <f>+'Fundamental Prices'!C198</f>
        <v>5.6313059999999995</v>
      </c>
      <c r="C193" s="326">
        <v>5.5228602984008788</v>
      </c>
      <c r="D193" s="409">
        <v>5.6651205303726195</v>
      </c>
      <c r="E193" s="109"/>
      <c r="F193" s="326">
        <f t="shared" si="6"/>
        <v>-0.1084457015991207</v>
      </c>
      <c r="G193" s="327">
        <f t="shared" si="7"/>
        <v>3.3814530372620055E-2</v>
      </c>
      <c r="H193" s="161" t="e">
        <f>#REF!-$B170</f>
        <v>#REF!</v>
      </c>
      <c r="I193" s="161" t="e">
        <f>#REF!-$B170</f>
        <v>#REF!</v>
      </c>
      <c r="J193" s="161" t="e">
        <f>#REF!-$B170</f>
        <v>#REF!</v>
      </c>
      <c r="K193" s="161" t="e">
        <f>#REF!-$B170</f>
        <v>#REF!</v>
      </c>
      <c r="L193" s="161" t="e">
        <f>#REF!-$B170</f>
        <v>#REF!</v>
      </c>
      <c r="M193" s="161" t="e">
        <f>#REF!-$B170</f>
        <v>#REF!</v>
      </c>
      <c r="N193" s="161" t="e">
        <f>#REF!-$B170</f>
        <v>#REF!</v>
      </c>
      <c r="O193" s="161" t="e">
        <f>#REF!-$B170</f>
        <v>#REF!</v>
      </c>
      <c r="P193" s="161" t="e">
        <f>#REF!-$B170</f>
        <v>#REF!</v>
      </c>
      <c r="Q193" s="161" t="e">
        <f>#REF!-$B170</f>
        <v>#REF!</v>
      </c>
      <c r="R193" s="161" t="e">
        <f>#REF!-$B170</f>
        <v>#REF!</v>
      </c>
      <c r="S193" s="162" t="e">
        <f>#REF!-$B170</f>
        <v>#REF!</v>
      </c>
    </row>
    <row r="194" spans="1:19" x14ac:dyDescent="0.25">
      <c r="A194" s="160">
        <v>49279</v>
      </c>
      <c r="B194" s="297">
        <f>+'Fundamental Prices'!C199</f>
        <v>5.8291979999999999</v>
      </c>
      <c r="C194" s="328">
        <v>5.7560339565734866</v>
      </c>
      <c r="D194" s="410">
        <v>5.8844087906341551</v>
      </c>
      <c r="E194" s="109"/>
      <c r="F194" s="328">
        <f t="shared" si="6"/>
        <v>-7.3164043426513281E-2</v>
      </c>
      <c r="G194" s="329">
        <f t="shared" si="7"/>
        <v>5.5210790634155238E-2</v>
      </c>
      <c r="H194" s="158" t="e">
        <f>#REF!-$B171</f>
        <v>#REF!</v>
      </c>
      <c r="I194" s="158" t="e">
        <f>#REF!-$B171</f>
        <v>#REF!</v>
      </c>
      <c r="J194" s="158" t="e">
        <f>#REF!-$B171</f>
        <v>#REF!</v>
      </c>
      <c r="K194" s="158" t="e">
        <f>#REF!-$B171</f>
        <v>#REF!</v>
      </c>
      <c r="L194" s="158" t="e">
        <f>#REF!-$B171</f>
        <v>#REF!</v>
      </c>
      <c r="M194" s="158" t="e">
        <f>#REF!-$B171</f>
        <v>#REF!</v>
      </c>
      <c r="N194" s="158" t="e">
        <f>#REF!-$B171</f>
        <v>#REF!</v>
      </c>
      <c r="O194" s="158" t="e">
        <f>#REF!-$B171</f>
        <v>#REF!</v>
      </c>
      <c r="P194" s="158" t="e">
        <f>#REF!-$B171</f>
        <v>#REF!</v>
      </c>
      <c r="Q194" s="158" t="e">
        <f>#REF!-$B171</f>
        <v>#REF!</v>
      </c>
      <c r="R194" s="158" t="e">
        <f>#REF!-$B171</f>
        <v>#REF!</v>
      </c>
      <c r="S194" s="159" t="e">
        <f>#REF!-$B171</f>
        <v>#REF!</v>
      </c>
    </row>
    <row r="195" spans="1:19" x14ac:dyDescent="0.25">
      <c r="A195" s="126">
        <v>49310</v>
      </c>
      <c r="B195" s="170">
        <f>+'Fundamental Prices'!C200</f>
        <v>5.870215</v>
      </c>
      <c r="C195" s="330">
        <v>5.8074669874572757</v>
      </c>
      <c r="D195" s="409">
        <v>5.9562065924072263</v>
      </c>
      <c r="E195" s="109"/>
      <c r="F195" s="326">
        <f t="shared" si="6"/>
        <v>-6.2748012542724219E-2</v>
      </c>
      <c r="G195" s="327">
        <f t="shared" si="7"/>
        <v>8.5991592407226314E-2</v>
      </c>
      <c r="H195" s="158" t="e">
        <f>#REF!-$B172</f>
        <v>#REF!</v>
      </c>
      <c r="I195" s="158" t="e">
        <f>#REF!-$B172</f>
        <v>#REF!</v>
      </c>
      <c r="J195" s="158" t="e">
        <f>#REF!-$B172</f>
        <v>#REF!</v>
      </c>
      <c r="K195" s="158" t="e">
        <f>#REF!-$B172</f>
        <v>#REF!</v>
      </c>
      <c r="L195" s="158" t="e">
        <f>#REF!-$B172</f>
        <v>#REF!</v>
      </c>
      <c r="M195" s="158" t="e">
        <f>#REF!-$B172</f>
        <v>#REF!</v>
      </c>
      <c r="N195" s="158" t="e">
        <f>#REF!-$B172</f>
        <v>#REF!</v>
      </c>
      <c r="O195" s="158" t="e">
        <f>#REF!-$B172</f>
        <v>#REF!</v>
      </c>
      <c r="P195" s="158" t="e">
        <f>#REF!-$B172</f>
        <v>#REF!</v>
      </c>
      <c r="Q195" s="158" t="e">
        <f>#REF!-$B172</f>
        <v>#REF!</v>
      </c>
      <c r="R195" s="158" t="e">
        <f>#REF!-$B172</f>
        <v>#REF!</v>
      </c>
      <c r="S195" s="159" t="e">
        <f>#REF!-$B172</f>
        <v>#REF!</v>
      </c>
    </row>
    <row r="196" spans="1:19" x14ac:dyDescent="0.25">
      <c r="A196" s="126">
        <v>49341</v>
      </c>
      <c r="B196" s="170">
        <f>+'Fundamental Prices'!C201</f>
        <v>5.8998939999999997</v>
      </c>
      <c r="C196" s="326">
        <v>5.8269032773437495</v>
      </c>
      <c r="D196" s="409">
        <v>5.9648532399597167</v>
      </c>
      <c r="E196" s="109"/>
      <c r="F196" s="326">
        <f t="shared" ref="F196:F259" si="8">C196-$B196</f>
        <v>-7.2990722656250284E-2</v>
      </c>
      <c r="G196" s="327">
        <f t="shared" si="7"/>
        <v>6.4959239959716975E-2</v>
      </c>
      <c r="H196" s="158" t="e">
        <f>#REF!-$B173</f>
        <v>#REF!</v>
      </c>
      <c r="I196" s="158" t="e">
        <f>#REF!-$B173</f>
        <v>#REF!</v>
      </c>
      <c r="J196" s="158" t="e">
        <f>#REF!-$B173</f>
        <v>#REF!</v>
      </c>
      <c r="K196" s="158" t="e">
        <f>#REF!-$B173</f>
        <v>#REF!</v>
      </c>
      <c r="L196" s="158" t="e">
        <f>#REF!-$B173</f>
        <v>#REF!</v>
      </c>
      <c r="M196" s="158" t="e">
        <f>#REF!-$B173</f>
        <v>#REF!</v>
      </c>
      <c r="N196" s="158" t="e">
        <f>#REF!-$B173</f>
        <v>#REF!</v>
      </c>
      <c r="O196" s="158" t="e">
        <f>#REF!-$B173</f>
        <v>#REF!</v>
      </c>
      <c r="P196" s="158" t="e">
        <f>#REF!-$B173</f>
        <v>#REF!</v>
      </c>
      <c r="Q196" s="158" t="e">
        <f>#REF!-$B173</f>
        <v>#REF!</v>
      </c>
      <c r="R196" s="158" t="e">
        <f>#REF!-$B173</f>
        <v>#REF!</v>
      </c>
      <c r="S196" s="159" t="e">
        <f>#REF!-$B173</f>
        <v>#REF!</v>
      </c>
    </row>
    <row r="197" spans="1:19" x14ac:dyDescent="0.25">
      <c r="A197" s="126">
        <v>49369</v>
      </c>
      <c r="B197" s="170">
        <f>+'Fundamental Prices'!C202</f>
        <v>5.7203529999999994</v>
      </c>
      <c r="C197" s="326">
        <v>5.6107652734069822</v>
      </c>
      <c r="D197" s="409">
        <v>5.7385323498992911</v>
      </c>
      <c r="E197" s="109"/>
      <c r="F197" s="326">
        <f t="shared" si="8"/>
        <v>-0.10958772659301719</v>
      </c>
      <c r="G197" s="327">
        <f t="shared" si="7"/>
        <v>1.8179349899291708E-2</v>
      </c>
      <c r="H197" s="158" t="e">
        <f>#REF!-$B174</f>
        <v>#REF!</v>
      </c>
      <c r="I197" s="158" t="e">
        <f>#REF!-$B174</f>
        <v>#REF!</v>
      </c>
      <c r="J197" s="158" t="e">
        <f>#REF!-$B174</f>
        <v>#REF!</v>
      </c>
      <c r="K197" s="158" t="e">
        <f>#REF!-$B174</f>
        <v>#REF!</v>
      </c>
      <c r="L197" s="158" t="e">
        <f>#REF!-$B174</f>
        <v>#REF!</v>
      </c>
      <c r="M197" s="158" t="e">
        <f>#REF!-$B174</f>
        <v>#REF!</v>
      </c>
      <c r="N197" s="158" t="e">
        <f>#REF!-$B174</f>
        <v>#REF!</v>
      </c>
      <c r="O197" s="158" t="e">
        <f>#REF!-$B174</f>
        <v>#REF!</v>
      </c>
      <c r="P197" s="158" t="e">
        <f>#REF!-$B174</f>
        <v>#REF!</v>
      </c>
      <c r="Q197" s="158" t="e">
        <f>#REF!-$B174</f>
        <v>#REF!</v>
      </c>
      <c r="R197" s="158" t="e">
        <f>#REF!-$B174</f>
        <v>#REF!</v>
      </c>
      <c r="S197" s="159" t="e">
        <f>#REF!-$B174</f>
        <v>#REF!</v>
      </c>
    </row>
    <row r="198" spans="1:19" x14ac:dyDescent="0.25">
      <c r="A198" s="126">
        <v>49400</v>
      </c>
      <c r="B198" s="170">
        <f>+'Fundamental Prices'!C203</f>
        <v>5.4619169999999997</v>
      </c>
      <c r="C198" s="326">
        <v>5.3216285707397457</v>
      </c>
      <c r="D198" s="409">
        <v>5.4853742315216065</v>
      </c>
      <c r="E198" s="109"/>
      <c r="F198" s="326">
        <f t="shared" si="8"/>
        <v>-0.14028842926025398</v>
      </c>
      <c r="G198" s="327">
        <f t="shared" si="7"/>
        <v>2.3457231521606836E-2</v>
      </c>
      <c r="H198" s="158" t="e">
        <f>#REF!-$B175</f>
        <v>#REF!</v>
      </c>
      <c r="I198" s="158" t="e">
        <f>#REF!-$B175</f>
        <v>#REF!</v>
      </c>
      <c r="J198" s="158" t="e">
        <f>#REF!-$B175</f>
        <v>#REF!</v>
      </c>
      <c r="K198" s="158" t="e">
        <f>#REF!-$B175</f>
        <v>#REF!</v>
      </c>
      <c r="L198" s="158" t="e">
        <f>#REF!-$B175</f>
        <v>#REF!</v>
      </c>
      <c r="M198" s="158" t="e">
        <f>#REF!-$B175</f>
        <v>#REF!</v>
      </c>
      <c r="N198" s="158" t="e">
        <f>#REF!-$B175</f>
        <v>#REF!</v>
      </c>
      <c r="O198" s="158" t="e">
        <f>#REF!-$B175</f>
        <v>#REF!</v>
      </c>
      <c r="P198" s="158" t="e">
        <f>#REF!-$B175</f>
        <v>#REF!</v>
      </c>
      <c r="Q198" s="158" t="e">
        <f>#REF!-$B175</f>
        <v>#REF!</v>
      </c>
      <c r="R198" s="158" t="e">
        <f>#REF!-$B175</f>
        <v>#REF!</v>
      </c>
      <c r="S198" s="159" t="e">
        <f>#REF!-$B175</f>
        <v>#REF!</v>
      </c>
    </row>
    <row r="199" spans="1:19" x14ac:dyDescent="0.25">
      <c r="A199" s="126">
        <v>49430</v>
      </c>
      <c r="B199" s="170">
        <f>+'Fundamental Prices'!C204</f>
        <v>5.4959179999999996</v>
      </c>
      <c r="C199" s="326">
        <v>5.3623892142944332</v>
      </c>
      <c r="D199" s="409">
        <v>5.5423582055740352</v>
      </c>
      <c r="E199" s="109"/>
      <c r="F199" s="326">
        <f t="shared" si="8"/>
        <v>-0.13352878570556648</v>
      </c>
      <c r="G199" s="327">
        <f t="shared" si="7"/>
        <v>4.6440205574035609E-2</v>
      </c>
      <c r="H199" s="158" t="e">
        <f>#REF!-$B176</f>
        <v>#REF!</v>
      </c>
      <c r="I199" s="158" t="e">
        <f>#REF!-$B176</f>
        <v>#REF!</v>
      </c>
      <c r="J199" s="158" t="e">
        <f>#REF!-$B176</f>
        <v>#REF!</v>
      </c>
      <c r="K199" s="158" t="e">
        <f>#REF!-$B176</f>
        <v>#REF!</v>
      </c>
      <c r="L199" s="158" t="e">
        <f>#REF!-$B176</f>
        <v>#REF!</v>
      </c>
      <c r="M199" s="158" t="e">
        <f>#REF!-$B176</f>
        <v>#REF!</v>
      </c>
      <c r="N199" s="158" t="e">
        <f>#REF!-$B176</f>
        <v>#REF!</v>
      </c>
      <c r="O199" s="158" t="e">
        <f>#REF!-$B176</f>
        <v>#REF!</v>
      </c>
      <c r="P199" s="158" t="e">
        <f>#REF!-$B176</f>
        <v>#REF!</v>
      </c>
      <c r="Q199" s="158" t="e">
        <f>#REF!-$B176</f>
        <v>#REF!</v>
      </c>
      <c r="R199" s="158" t="e">
        <f>#REF!-$B176</f>
        <v>#REF!</v>
      </c>
      <c r="S199" s="159" t="e">
        <f>#REF!-$B176</f>
        <v>#REF!</v>
      </c>
    </row>
    <row r="200" spans="1:19" x14ac:dyDescent="0.25">
      <c r="A200" s="126">
        <v>49461</v>
      </c>
      <c r="B200" s="170">
        <f>+'Fundamental Prices'!C205</f>
        <v>5.5312549999999998</v>
      </c>
      <c r="C200" s="326">
        <v>5.4507676724243161</v>
      </c>
      <c r="D200" s="409">
        <v>5.622624352340698</v>
      </c>
      <c r="E200" s="109"/>
      <c r="F200" s="326">
        <f t="shared" si="8"/>
        <v>-8.0487327575683665E-2</v>
      </c>
      <c r="G200" s="327">
        <f t="shared" si="7"/>
        <v>9.1369352340698207E-2</v>
      </c>
      <c r="H200" s="158" t="e">
        <f>#REF!-$B177</f>
        <v>#REF!</v>
      </c>
      <c r="I200" s="158" t="e">
        <f>#REF!-$B177</f>
        <v>#REF!</v>
      </c>
      <c r="J200" s="158" t="e">
        <f>#REF!-$B177</f>
        <v>#REF!</v>
      </c>
      <c r="K200" s="158" t="e">
        <f>#REF!-$B177</f>
        <v>#REF!</v>
      </c>
      <c r="L200" s="158" t="e">
        <f>#REF!-$B177</f>
        <v>#REF!</v>
      </c>
      <c r="M200" s="158" t="e">
        <f>#REF!-$B177</f>
        <v>#REF!</v>
      </c>
      <c r="N200" s="158" t="e">
        <f>#REF!-$B177</f>
        <v>#REF!</v>
      </c>
      <c r="O200" s="158" t="e">
        <f>#REF!-$B177</f>
        <v>#REF!</v>
      </c>
      <c r="P200" s="158" t="e">
        <f>#REF!-$B177</f>
        <v>#REF!</v>
      </c>
      <c r="Q200" s="158" t="e">
        <f>#REF!-$B177</f>
        <v>#REF!</v>
      </c>
      <c r="R200" s="158" t="e">
        <f>#REF!-$B177</f>
        <v>#REF!</v>
      </c>
      <c r="S200" s="159" t="e">
        <f>#REF!-$B177</f>
        <v>#REF!</v>
      </c>
    </row>
    <row r="201" spans="1:19" x14ac:dyDescent="0.25">
      <c r="A201" s="126">
        <v>49491</v>
      </c>
      <c r="B201" s="170">
        <f>+'Fundamental Prices'!C206</f>
        <v>5.8170609999999998</v>
      </c>
      <c r="C201" s="326">
        <v>5.7776720382080073</v>
      </c>
      <c r="D201" s="409">
        <v>5.9473312236175531</v>
      </c>
      <c r="E201" s="109"/>
      <c r="F201" s="326">
        <f t="shared" si="8"/>
        <v>-3.9388961791992472E-2</v>
      </c>
      <c r="G201" s="327">
        <f t="shared" si="7"/>
        <v>0.13027022361755325</v>
      </c>
      <c r="H201" s="158" t="e">
        <f>#REF!-$B178</f>
        <v>#REF!</v>
      </c>
      <c r="I201" s="158" t="e">
        <f>#REF!-$B178</f>
        <v>#REF!</v>
      </c>
      <c r="J201" s="158" t="e">
        <f>#REF!-$B178</f>
        <v>#REF!</v>
      </c>
      <c r="K201" s="158" t="e">
        <f>#REF!-$B178</f>
        <v>#REF!</v>
      </c>
      <c r="L201" s="158" t="e">
        <f>#REF!-$B178</f>
        <v>#REF!</v>
      </c>
      <c r="M201" s="158" t="e">
        <f>#REF!-$B178</f>
        <v>#REF!</v>
      </c>
      <c r="N201" s="158" t="e">
        <f>#REF!-$B178</f>
        <v>#REF!</v>
      </c>
      <c r="O201" s="158" t="e">
        <f>#REF!-$B178</f>
        <v>#REF!</v>
      </c>
      <c r="P201" s="158" t="e">
        <f>#REF!-$B178</f>
        <v>#REF!</v>
      </c>
      <c r="Q201" s="158" t="e">
        <f>#REF!-$B178</f>
        <v>#REF!</v>
      </c>
      <c r="R201" s="158" t="e">
        <f>#REF!-$B178</f>
        <v>#REF!</v>
      </c>
      <c r="S201" s="159" t="e">
        <f>#REF!-$B178</f>
        <v>#REF!</v>
      </c>
    </row>
    <row r="202" spans="1:19" x14ac:dyDescent="0.25">
      <c r="A202" s="126">
        <v>49522</v>
      </c>
      <c r="B202" s="170">
        <f>+'Fundamental Prices'!C207</f>
        <v>5.8538959999999998</v>
      </c>
      <c r="C202" s="326">
        <v>5.8270023270568849</v>
      </c>
      <c r="D202" s="409">
        <v>6.0013105364761348</v>
      </c>
      <c r="E202" s="109"/>
      <c r="F202" s="326">
        <f t="shared" si="8"/>
        <v>-2.6893672943114844E-2</v>
      </c>
      <c r="G202" s="327">
        <f t="shared" si="7"/>
        <v>0.14741453647613501</v>
      </c>
      <c r="H202" s="158" t="e">
        <f>#REF!-$B179</f>
        <v>#REF!</v>
      </c>
      <c r="I202" s="158" t="e">
        <f>#REF!-$B179</f>
        <v>#REF!</v>
      </c>
      <c r="J202" s="158" t="e">
        <f>#REF!-$B179</f>
        <v>#REF!</v>
      </c>
      <c r="K202" s="158" t="e">
        <f>#REF!-$B179</f>
        <v>#REF!</v>
      </c>
      <c r="L202" s="158" t="e">
        <f>#REF!-$B179</f>
        <v>#REF!</v>
      </c>
      <c r="M202" s="158" t="e">
        <f>#REF!-$B179</f>
        <v>#REF!</v>
      </c>
      <c r="N202" s="158" t="e">
        <f>#REF!-$B179</f>
        <v>#REF!</v>
      </c>
      <c r="O202" s="158" t="e">
        <f>#REF!-$B179</f>
        <v>#REF!</v>
      </c>
      <c r="P202" s="158" t="e">
        <f>#REF!-$B179</f>
        <v>#REF!</v>
      </c>
      <c r="Q202" s="158" t="e">
        <f>#REF!-$B179</f>
        <v>#REF!</v>
      </c>
      <c r="R202" s="158" t="e">
        <f>#REF!-$B179</f>
        <v>#REF!</v>
      </c>
      <c r="S202" s="159" t="e">
        <f>#REF!-$B179</f>
        <v>#REF!</v>
      </c>
    </row>
    <row r="203" spans="1:19" x14ac:dyDescent="0.25">
      <c r="A203" s="126">
        <v>49553</v>
      </c>
      <c r="B203" s="170">
        <f>+'Fundamental Prices'!C208</f>
        <v>5.7560129999999994</v>
      </c>
      <c r="C203" s="326">
        <v>5.6776003908996575</v>
      </c>
      <c r="D203" s="409">
        <v>5.8305664229278555</v>
      </c>
      <c r="E203" s="109"/>
      <c r="F203" s="326">
        <f t="shared" si="8"/>
        <v>-7.8412609100341868E-2</v>
      </c>
      <c r="G203" s="327">
        <f t="shared" si="7"/>
        <v>7.4553422927856161E-2</v>
      </c>
      <c r="H203" s="158" t="e">
        <f>#REF!-$B180</f>
        <v>#REF!</v>
      </c>
      <c r="I203" s="158" t="e">
        <f>#REF!-$B180</f>
        <v>#REF!</v>
      </c>
      <c r="J203" s="158" t="e">
        <f>#REF!-$B180</f>
        <v>#REF!</v>
      </c>
      <c r="K203" s="158" t="e">
        <f>#REF!-$B180</f>
        <v>#REF!</v>
      </c>
      <c r="L203" s="158" t="e">
        <f>#REF!-$B180</f>
        <v>#REF!</v>
      </c>
      <c r="M203" s="158" t="e">
        <f>#REF!-$B180</f>
        <v>#REF!</v>
      </c>
      <c r="N203" s="158" t="e">
        <f>#REF!-$B180</f>
        <v>#REF!</v>
      </c>
      <c r="O203" s="158" t="e">
        <f>#REF!-$B180</f>
        <v>#REF!</v>
      </c>
      <c r="P203" s="158" t="e">
        <f>#REF!-$B180</f>
        <v>#REF!</v>
      </c>
      <c r="Q203" s="158" t="e">
        <f>#REF!-$B180</f>
        <v>#REF!</v>
      </c>
      <c r="R203" s="158" t="e">
        <f>#REF!-$B180</f>
        <v>#REF!</v>
      </c>
      <c r="S203" s="159" t="e">
        <f>#REF!-$B180</f>
        <v>#REF!</v>
      </c>
    </row>
    <row r="204" spans="1:19" x14ac:dyDescent="0.25">
      <c r="A204" s="126">
        <v>49583</v>
      </c>
      <c r="B204" s="170">
        <f>+'Fundamental Prices'!C209</f>
        <v>5.6083129999999999</v>
      </c>
      <c r="C204" s="326">
        <v>5.4762171099548338</v>
      </c>
      <c r="D204" s="409">
        <v>5.6562653849487301</v>
      </c>
      <c r="E204" s="109"/>
      <c r="F204" s="326">
        <f t="shared" si="8"/>
        <v>-0.13209589004516609</v>
      </c>
      <c r="G204" s="327">
        <f t="shared" si="7"/>
        <v>4.795238494873022E-2</v>
      </c>
      <c r="H204" s="158" t="e">
        <f>#REF!-$B181</f>
        <v>#REF!</v>
      </c>
      <c r="I204" s="158" t="e">
        <f>#REF!-$B181</f>
        <v>#REF!</v>
      </c>
      <c r="J204" s="158" t="e">
        <f>#REF!-$B181</f>
        <v>#REF!</v>
      </c>
      <c r="K204" s="158" t="e">
        <f>#REF!-$B181</f>
        <v>#REF!</v>
      </c>
      <c r="L204" s="158" t="e">
        <f>#REF!-$B181</f>
        <v>#REF!</v>
      </c>
      <c r="M204" s="158" t="e">
        <f>#REF!-$B181</f>
        <v>#REF!</v>
      </c>
      <c r="N204" s="158" t="e">
        <f>#REF!-$B181</f>
        <v>#REF!</v>
      </c>
      <c r="O204" s="158" t="e">
        <f>#REF!-$B181</f>
        <v>#REF!</v>
      </c>
      <c r="P204" s="158" t="e">
        <f>#REF!-$B181</f>
        <v>#REF!</v>
      </c>
      <c r="Q204" s="158" t="e">
        <f>#REF!-$B181</f>
        <v>#REF!</v>
      </c>
      <c r="R204" s="158" t="e">
        <f>#REF!-$B181</f>
        <v>#REF!</v>
      </c>
      <c r="S204" s="159" t="e">
        <f>#REF!-$B181</f>
        <v>#REF!</v>
      </c>
    </row>
    <row r="205" spans="1:19" x14ac:dyDescent="0.25">
      <c r="A205" s="126">
        <v>49614</v>
      </c>
      <c r="B205" s="170">
        <f>+'Fundamental Prices'!C210</f>
        <v>5.6565309999999993</v>
      </c>
      <c r="C205" s="326">
        <v>5.5470095537719724</v>
      </c>
      <c r="D205" s="409">
        <v>5.6897885845718381</v>
      </c>
      <c r="E205" s="109"/>
      <c r="F205" s="326">
        <f t="shared" si="8"/>
        <v>-0.10952144622802695</v>
      </c>
      <c r="G205" s="327">
        <f t="shared" si="7"/>
        <v>3.3257584571838805E-2</v>
      </c>
      <c r="H205" s="161" t="e">
        <f>#REF!-$B182</f>
        <v>#REF!</v>
      </c>
      <c r="I205" s="161" t="e">
        <f>#REF!-$B182</f>
        <v>#REF!</v>
      </c>
      <c r="J205" s="161" t="e">
        <f>#REF!-$B182</f>
        <v>#REF!</v>
      </c>
      <c r="K205" s="161" t="e">
        <f>#REF!-$B182</f>
        <v>#REF!</v>
      </c>
      <c r="L205" s="161" t="e">
        <f>#REF!-$B182</f>
        <v>#REF!</v>
      </c>
      <c r="M205" s="161" t="e">
        <f>#REF!-$B182</f>
        <v>#REF!</v>
      </c>
      <c r="N205" s="161" t="e">
        <f>#REF!-$B182</f>
        <v>#REF!</v>
      </c>
      <c r="O205" s="161" t="e">
        <f>#REF!-$B182</f>
        <v>#REF!</v>
      </c>
      <c r="P205" s="161" t="e">
        <f>#REF!-$B182</f>
        <v>#REF!</v>
      </c>
      <c r="Q205" s="161" t="e">
        <f>#REF!-$B182</f>
        <v>#REF!</v>
      </c>
      <c r="R205" s="161" t="e">
        <f>#REF!-$B182</f>
        <v>#REF!</v>
      </c>
      <c r="S205" s="162" t="e">
        <f>#REF!-$B182</f>
        <v>#REF!</v>
      </c>
    </row>
    <row r="206" spans="1:19" x14ac:dyDescent="0.25">
      <c r="A206" s="160">
        <v>49644</v>
      </c>
      <c r="B206" s="297">
        <f>+'Fundamental Prices'!C211</f>
        <v>5.8133549999999996</v>
      </c>
      <c r="C206" s="328">
        <v>5.7434291577148437</v>
      </c>
      <c r="D206" s="410">
        <v>5.8715355324554439</v>
      </c>
      <c r="E206" s="109"/>
      <c r="F206" s="328">
        <f t="shared" si="8"/>
        <v>-6.9925842285155859E-2</v>
      </c>
      <c r="G206" s="329">
        <f t="shared" si="7"/>
        <v>5.81805324554443E-2</v>
      </c>
      <c r="H206" s="158" t="e">
        <f>#REF!-$B183</f>
        <v>#REF!</v>
      </c>
      <c r="I206" s="158" t="e">
        <f>#REF!-$B183</f>
        <v>#REF!</v>
      </c>
      <c r="J206" s="158" t="e">
        <f>#REF!-$B183</f>
        <v>#REF!</v>
      </c>
      <c r="K206" s="158" t="e">
        <f>#REF!-$B183</f>
        <v>#REF!</v>
      </c>
      <c r="L206" s="158" t="e">
        <f>#REF!-$B183</f>
        <v>#REF!</v>
      </c>
      <c r="M206" s="158" t="e">
        <f>#REF!-$B183</f>
        <v>#REF!</v>
      </c>
      <c r="N206" s="158" t="e">
        <f>#REF!-$B183</f>
        <v>#REF!</v>
      </c>
      <c r="O206" s="158" t="e">
        <f>#REF!-$B183</f>
        <v>#REF!</v>
      </c>
      <c r="P206" s="158" t="e">
        <f>#REF!-$B183</f>
        <v>#REF!</v>
      </c>
      <c r="Q206" s="158" t="e">
        <f>#REF!-$B183</f>
        <v>#REF!</v>
      </c>
      <c r="R206" s="158" t="e">
        <f>#REF!-$B183</f>
        <v>#REF!</v>
      </c>
      <c r="S206" s="159" t="e">
        <f>#REF!-$B183</f>
        <v>#REF!</v>
      </c>
    </row>
    <row r="207" spans="1:19" x14ac:dyDescent="0.25">
      <c r="A207" s="126">
        <v>49675</v>
      </c>
      <c r="B207" s="170">
        <f>+'Fundamental Prices'!C212</f>
        <v>5.8512499999999994</v>
      </c>
      <c r="C207" s="330">
        <v>5.788295040130615</v>
      </c>
      <c r="D207" s="409">
        <v>5.9438085937499991</v>
      </c>
      <c r="E207" s="109"/>
      <c r="F207" s="326">
        <f t="shared" si="8"/>
        <v>-6.2954959869384375E-2</v>
      </c>
      <c r="G207" s="327">
        <f t="shared" si="7"/>
        <v>9.2558593749999751E-2</v>
      </c>
      <c r="H207" s="158" t="e">
        <f>#REF!-$B184</f>
        <v>#REF!</v>
      </c>
      <c r="I207" s="158" t="e">
        <f>#REF!-$B184</f>
        <v>#REF!</v>
      </c>
      <c r="J207" s="158" t="e">
        <f>#REF!-$B184</f>
        <v>#REF!</v>
      </c>
      <c r="K207" s="158" t="e">
        <f>#REF!-$B184</f>
        <v>#REF!</v>
      </c>
      <c r="L207" s="158" t="e">
        <f>#REF!-$B184</f>
        <v>#REF!</v>
      </c>
      <c r="M207" s="158" t="e">
        <f>#REF!-$B184</f>
        <v>#REF!</v>
      </c>
      <c r="N207" s="158" t="e">
        <f>#REF!-$B184</f>
        <v>#REF!</v>
      </c>
      <c r="O207" s="158" t="e">
        <f>#REF!-$B184</f>
        <v>#REF!</v>
      </c>
      <c r="P207" s="158" t="e">
        <f>#REF!-$B184</f>
        <v>#REF!</v>
      </c>
      <c r="Q207" s="158" t="e">
        <f>#REF!-$B184</f>
        <v>#REF!</v>
      </c>
      <c r="R207" s="158" t="e">
        <f>#REF!-$B184</f>
        <v>#REF!</v>
      </c>
      <c r="S207" s="159" t="e">
        <f>#REF!-$B184</f>
        <v>#REF!</v>
      </c>
    </row>
    <row r="208" spans="1:19" x14ac:dyDescent="0.25">
      <c r="A208" s="126">
        <v>49706</v>
      </c>
      <c r="B208" s="170">
        <f>+'Fundamental Prices'!C213</f>
        <v>5.8761929999999998</v>
      </c>
      <c r="C208" s="326">
        <v>5.7960916816406245</v>
      </c>
      <c r="D208" s="409">
        <v>5.9105969916992187</v>
      </c>
      <c r="E208" s="109"/>
      <c r="F208" s="326">
        <f t="shared" si="8"/>
        <v>-8.0101318359375284E-2</v>
      </c>
      <c r="G208" s="327">
        <f t="shared" si="7"/>
        <v>3.4403991699218928E-2</v>
      </c>
      <c r="H208" s="158" t="e">
        <f>#REF!-$B185</f>
        <v>#REF!</v>
      </c>
      <c r="I208" s="158" t="e">
        <f>#REF!-$B185</f>
        <v>#REF!</v>
      </c>
      <c r="J208" s="158" t="e">
        <f>#REF!-$B185</f>
        <v>#REF!</v>
      </c>
      <c r="K208" s="158" t="e">
        <f>#REF!-$B185</f>
        <v>#REF!</v>
      </c>
      <c r="L208" s="158" t="e">
        <f>#REF!-$B185</f>
        <v>#REF!</v>
      </c>
      <c r="M208" s="158" t="e">
        <f>#REF!-$B185</f>
        <v>#REF!</v>
      </c>
      <c r="N208" s="158" t="e">
        <f>#REF!-$B185</f>
        <v>#REF!</v>
      </c>
      <c r="O208" s="158" t="e">
        <f>#REF!-$B185</f>
        <v>#REF!</v>
      </c>
      <c r="P208" s="158" t="e">
        <f>#REF!-$B185</f>
        <v>#REF!</v>
      </c>
      <c r="Q208" s="158" t="e">
        <f>#REF!-$B185</f>
        <v>#REF!</v>
      </c>
      <c r="R208" s="158" t="e">
        <f>#REF!-$B185</f>
        <v>#REF!</v>
      </c>
      <c r="S208" s="159" t="e">
        <f>#REF!-$B185</f>
        <v>#REF!</v>
      </c>
    </row>
    <row r="209" spans="1:19" x14ac:dyDescent="0.25">
      <c r="A209" s="126">
        <v>49735</v>
      </c>
      <c r="B209" s="170">
        <f>+'Fundamental Prices'!C214</f>
        <v>5.7778119999999999</v>
      </c>
      <c r="C209" s="326">
        <v>5.6679319722290042</v>
      </c>
      <c r="D209" s="409">
        <v>5.797992158615112</v>
      </c>
      <c r="E209" s="109"/>
      <c r="F209" s="326">
        <f t="shared" si="8"/>
        <v>-0.1098800277709957</v>
      </c>
      <c r="G209" s="327">
        <f t="shared" si="7"/>
        <v>2.018015861511202E-2</v>
      </c>
      <c r="H209" s="158" t="e">
        <f>#REF!-$B186</f>
        <v>#REF!</v>
      </c>
      <c r="I209" s="158" t="e">
        <f>#REF!-$B186</f>
        <v>#REF!</v>
      </c>
      <c r="J209" s="158" t="e">
        <f>#REF!-$B186</f>
        <v>#REF!</v>
      </c>
      <c r="K209" s="158" t="e">
        <f>#REF!-$B186</f>
        <v>#REF!</v>
      </c>
      <c r="L209" s="158" t="e">
        <f>#REF!-$B186</f>
        <v>#REF!</v>
      </c>
      <c r="M209" s="158" t="e">
        <f>#REF!-$B186</f>
        <v>#REF!</v>
      </c>
      <c r="N209" s="158" t="e">
        <f>#REF!-$B186</f>
        <v>#REF!</v>
      </c>
      <c r="O209" s="158" t="e">
        <f>#REF!-$B186</f>
        <v>#REF!</v>
      </c>
      <c r="P209" s="158" t="e">
        <f>#REF!-$B186</f>
        <v>#REF!</v>
      </c>
      <c r="Q209" s="158" t="e">
        <f>#REF!-$B186</f>
        <v>#REF!</v>
      </c>
      <c r="R209" s="158" t="e">
        <f>#REF!-$B186</f>
        <v>#REF!</v>
      </c>
      <c r="S209" s="159" t="e">
        <f>#REF!-$B186</f>
        <v>#REF!</v>
      </c>
    </row>
    <row r="210" spans="1:19" x14ac:dyDescent="0.25">
      <c r="A210" s="126">
        <v>49766</v>
      </c>
      <c r="B210" s="170">
        <f>+'Fundamental Prices'!C215</f>
        <v>5.5518719999999995</v>
      </c>
      <c r="C210" s="326">
        <v>5.4085394423217767</v>
      </c>
      <c r="D210" s="409">
        <v>5.574511455795288</v>
      </c>
      <c r="E210" s="109"/>
      <c r="F210" s="326">
        <f t="shared" si="8"/>
        <v>-0.14333255767822273</v>
      </c>
      <c r="G210" s="327">
        <f t="shared" si="7"/>
        <v>2.2639455795288477E-2</v>
      </c>
      <c r="H210" s="158" t="e">
        <f>#REF!-$B187</f>
        <v>#REF!</v>
      </c>
      <c r="I210" s="158" t="e">
        <f>#REF!-$B187</f>
        <v>#REF!</v>
      </c>
      <c r="J210" s="158" t="e">
        <f>#REF!-$B187</f>
        <v>#REF!</v>
      </c>
      <c r="K210" s="158" t="e">
        <f>#REF!-$B187</f>
        <v>#REF!</v>
      </c>
      <c r="L210" s="158" t="e">
        <f>#REF!-$B187</f>
        <v>#REF!</v>
      </c>
      <c r="M210" s="158" t="e">
        <f>#REF!-$B187</f>
        <v>#REF!</v>
      </c>
      <c r="N210" s="158" t="e">
        <f>#REF!-$B187</f>
        <v>#REF!</v>
      </c>
      <c r="O210" s="158" t="e">
        <f>#REF!-$B187</f>
        <v>#REF!</v>
      </c>
      <c r="P210" s="158" t="e">
        <f>#REF!-$B187</f>
        <v>#REF!</v>
      </c>
      <c r="Q210" s="158" t="e">
        <f>#REF!-$B187</f>
        <v>#REF!</v>
      </c>
      <c r="R210" s="158" t="e">
        <f>#REF!-$B187</f>
        <v>#REF!</v>
      </c>
      <c r="S210" s="159" t="e">
        <f>#REF!-$B187</f>
        <v>#REF!</v>
      </c>
    </row>
    <row r="211" spans="1:19" x14ac:dyDescent="0.25">
      <c r="A211" s="126">
        <v>49796</v>
      </c>
      <c r="B211" s="170">
        <f>+'Fundamental Prices'!C216</f>
        <v>5.5863889999999996</v>
      </c>
      <c r="C211" s="326">
        <v>5.4534433861389155</v>
      </c>
      <c r="D211" s="409">
        <v>5.6358337565078731</v>
      </c>
      <c r="E211" s="109"/>
      <c r="F211" s="326">
        <f t="shared" si="8"/>
        <v>-0.13294561386108406</v>
      </c>
      <c r="G211" s="327">
        <f t="shared" si="7"/>
        <v>4.94447565078735E-2</v>
      </c>
      <c r="H211" s="158" t="e">
        <f>#REF!-$B188</f>
        <v>#REF!</v>
      </c>
      <c r="I211" s="158" t="e">
        <f>#REF!-$B188</f>
        <v>#REF!</v>
      </c>
      <c r="J211" s="158" t="e">
        <f>#REF!-$B188</f>
        <v>#REF!</v>
      </c>
      <c r="K211" s="158" t="e">
        <f>#REF!-$B188</f>
        <v>#REF!</v>
      </c>
      <c r="L211" s="158" t="e">
        <f>#REF!-$B188</f>
        <v>#REF!</v>
      </c>
      <c r="M211" s="158" t="e">
        <f>#REF!-$B188</f>
        <v>#REF!</v>
      </c>
      <c r="N211" s="158" t="e">
        <f>#REF!-$B188</f>
        <v>#REF!</v>
      </c>
      <c r="O211" s="158" t="e">
        <f>#REF!-$B188</f>
        <v>#REF!</v>
      </c>
      <c r="P211" s="158" t="e">
        <f>#REF!-$B188</f>
        <v>#REF!</v>
      </c>
      <c r="Q211" s="158" t="e">
        <f>#REF!-$B188</f>
        <v>#REF!</v>
      </c>
      <c r="R211" s="158" t="e">
        <f>#REF!-$B188</f>
        <v>#REF!</v>
      </c>
      <c r="S211" s="159" t="e">
        <f>#REF!-$B188</f>
        <v>#REF!</v>
      </c>
    </row>
    <row r="212" spans="1:19" x14ac:dyDescent="0.25">
      <c r="A212" s="126">
        <v>49827</v>
      </c>
      <c r="B212" s="170">
        <f>+'Fundamental Prices'!C217</f>
        <v>5.6272859999999998</v>
      </c>
      <c r="C212" s="326">
        <v>5.544331040130615</v>
      </c>
      <c r="D212" s="409">
        <v>5.7233235881195066</v>
      </c>
      <c r="E212" s="109"/>
      <c r="F212" s="326">
        <f t="shared" si="8"/>
        <v>-8.2954959869384837E-2</v>
      </c>
      <c r="G212" s="327">
        <f t="shared" si="7"/>
        <v>9.60375881195068E-2</v>
      </c>
      <c r="H212" s="158" t="e">
        <f>#REF!-$B189</f>
        <v>#REF!</v>
      </c>
      <c r="I212" s="158" t="e">
        <f>#REF!-$B189</f>
        <v>#REF!</v>
      </c>
      <c r="J212" s="158" t="e">
        <f>#REF!-$B189</f>
        <v>#REF!</v>
      </c>
      <c r="K212" s="158" t="e">
        <f>#REF!-$B189</f>
        <v>#REF!</v>
      </c>
      <c r="L212" s="158" t="e">
        <f>#REF!-$B189</f>
        <v>#REF!</v>
      </c>
      <c r="M212" s="158" t="e">
        <f>#REF!-$B189</f>
        <v>#REF!</v>
      </c>
      <c r="N212" s="158" t="e">
        <f>#REF!-$B189</f>
        <v>#REF!</v>
      </c>
      <c r="O212" s="158" t="e">
        <f>#REF!-$B189</f>
        <v>#REF!</v>
      </c>
      <c r="P212" s="158" t="e">
        <f>#REF!-$B189</f>
        <v>#REF!</v>
      </c>
      <c r="Q212" s="158" t="e">
        <f>#REF!-$B189</f>
        <v>#REF!</v>
      </c>
      <c r="R212" s="158" t="e">
        <f>#REF!-$B189</f>
        <v>#REF!</v>
      </c>
      <c r="S212" s="159" t="e">
        <f>#REF!-$B189</f>
        <v>#REF!</v>
      </c>
    </row>
    <row r="213" spans="1:19" x14ac:dyDescent="0.25">
      <c r="A213" s="126">
        <v>49857</v>
      </c>
      <c r="B213" s="170">
        <f>+'Fundamental Prices'!C218</f>
        <v>5.793679</v>
      </c>
      <c r="C213" s="326">
        <v>5.7532495795288083</v>
      </c>
      <c r="D213" s="409">
        <v>5.9285688220062251</v>
      </c>
      <c r="E213" s="109"/>
      <c r="F213" s="326">
        <f t="shared" si="8"/>
        <v>-4.042942047119169E-2</v>
      </c>
      <c r="G213" s="327">
        <f t="shared" si="7"/>
        <v>0.13488982200622512</v>
      </c>
      <c r="H213" s="158" t="e">
        <f>#REF!-$B190</f>
        <v>#REF!</v>
      </c>
      <c r="I213" s="158" t="e">
        <f>#REF!-$B190</f>
        <v>#REF!</v>
      </c>
      <c r="J213" s="158" t="e">
        <f>#REF!-$B190</f>
        <v>#REF!</v>
      </c>
      <c r="K213" s="158" t="e">
        <f>#REF!-$B190</f>
        <v>#REF!</v>
      </c>
      <c r="L213" s="158" t="e">
        <f>#REF!-$B190</f>
        <v>#REF!</v>
      </c>
      <c r="M213" s="158" t="e">
        <f>#REF!-$B190</f>
        <v>#REF!</v>
      </c>
      <c r="N213" s="158" t="e">
        <f>#REF!-$B190</f>
        <v>#REF!</v>
      </c>
      <c r="O213" s="158" t="e">
        <f>#REF!-$B190</f>
        <v>#REF!</v>
      </c>
      <c r="P213" s="158" t="e">
        <f>#REF!-$B190</f>
        <v>#REF!</v>
      </c>
      <c r="Q213" s="158" t="e">
        <f>#REF!-$B190</f>
        <v>#REF!</v>
      </c>
      <c r="R213" s="158" t="e">
        <f>#REF!-$B190</f>
        <v>#REF!</v>
      </c>
      <c r="S213" s="159" t="e">
        <f>#REF!-$B190</f>
        <v>#REF!</v>
      </c>
    </row>
    <row r="214" spans="1:19" x14ac:dyDescent="0.25">
      <c r="A214" s="126">
        <v>49888</v>
      </c>
      <c r="B214" s="170">
        <f>+'Fundamental Prices'!C219</f>
        <v>5.8349869999999999</v>
      </c>
      <c r="C214" s="326">
        <v>5.8049395260925296</v>
      </c>
      <c r="D214" s="409">
        <v>5.9849640593643185</v>
      </c>
      <c r="E214" s="109"/>
      <c r="F214" s="326">
        <f t="shared" si="8"/>
        <v>-3.0047473907470312E-2</v>
      </c>
      <c r="G214" s="327">
        <f t="shared" si="7"/>
        <v>0.1499770593643186</v>
      </c>
      <c r="H214" s="158" t="e">
        <f>#REF!-$B191</f>
        <v>#REF!</v>
      </c>
      <c r="I214" s="158" t="e">
        <f>#REF!-$B191</f>
        <v>#REF!</v>
      </c>
      <c r="J214" s="158" t="e">
        <f>#REF!-$B191</f>
        <v>#REF!</v>
      </c>
      <c r="K214" s="158" t="e">
        <f>#REF!-$B191</f>
        <v>#REF!</v>
      </c>
      <c r="L214" s="158" t="e">
        <f>#REF!-$B191</f>
        <v>#REF!</v>
      </c>
      <c r="M214" s="158" t="e">
        <f>#REF!-$B191</f>
        <v>#REF!</v>
      </c>
      <c r="N214" s="158" t="e">
        <f>#REF!-$B191</f>
        <v>#REF!</v>
      </c>
      <c r="O214" s="158" t="e">
        <f>#REF!-$B191</f>
        <v>#REF!</v>
      </c>
      <c r="P214" s="158" t="e">
        <f>#REF!-$B191</f>
        <v>#REF!</v>
      </c>
      <c r="Q214" s="158" t="e">
        <f>#REF!-$B191</f>
        <v>#REF!</v>
      </c>
      <c r="R214" s="158" t="e">
        <f>#REF!-$B191</f>
        <v>#REF!</v>
      </c>
      <c r="S214" s="159" t="e">
        <f>#REF!-$B191</f>
        <v>#REF!</v>
      </c>
    </row>
    <row r="215" spans="1:19" x14ac:dyDescent="0.25">
      <c r="A215" s="126">
        <v>49919</v>
      </c>
      <c r="B215" s="170">
        <f>+'Fundamental Prices'!C220</f>
        <v>5.8066529999999998</v>
      </c>
      <c r="C215" s="326">
        <v>5.7326473199157713</v>
      </c>
      <c r="D215" s="409">
        <v>5.8955434857635494</v>
      </c>
      <c r="E215" s="109"/>
      <c r="F215" s="326">
        <f t="shared" si="8"/>
        <v>-7.4005680084228587E-2</v>
      </c>
      <c r="G215" s="327">
        <f t="shared" si="7"/>
        <v>8.889048576354952E-2</v>
      </c>
      <c r="H215" s="158" t="e">
        <f>#REF!-$B192</f>
        <v>#REF!</v>
      </c>
      <c r="I215" s="158" t="e">
        <f>#REF!-$B192</f>
        <v>#REF!</v>
      </c>
      <c r="J215" s="158" t="e">
        <f>#REF!-$B192</f>
        <v>#REF!</v>
      </c>
      <c r="K215" s="158" t="e">
        <f>#REF!-$B192</f>
        <v>#REF!</v>
      </c>
      <c r="L215" s="158" t="e">
        <f>#REF!-$B192</f>
        <v>#REF!</v>
      </c>
      <c r="M215" s="158" t="e">
        <f>#REF!-$B192</f>
        <v>#REF!</v>
      </c>
      <c r="N215" s="158" t="e">
        <f>#REF!-$B192</f>
        <v>#REF!</v>
      </c>
      <c r="O215" s="158" t="e">
        <f>#REF!-$B192</f>
        <v>#REF!</v>
      </c>
      <c r="P215" s="158" t="e">
        <f>#REF!-$B192</f>
        <v>#REF!</v>
      </c>
      <c r="Q215" s="158" t="e">
        <f>#REF!-$B192</f>
        <v>#REF!</v>
      </c>
      <c r="R215" s="158" t="e">
        <f>#REF!-$B192</f>
        <v>#REF!</v>
      </c>
      <c r="S215" s="159" t="e">
        <f>#REF!-$B192</f>
        <v>#REF!</v>
      </c>
    </row>
    <row r="216" spans="1:19" x14ac:dyDescent="0.25">
      <c r="A216" s="126">
        <v>49949</v>
      </c>
      <c r="B216" s="170">
        <f>+'Fundamental Prices'!C221</f>
        <v>5.7683849999999994</v>
      </c>
      <c r="C216" s="326">
        <v>5.6444640061950677</v>
      </c>
      <c r="D216" s="409">
        <v>5.844132699737548</v>
      </c>
      <c r="E216" s="109"/>
      <c r="F216" s="326">
        <f t="shared" si="8"/>
        <v>-0.12392099380493171</v>
      </c>
      <c r="G216" s="327">
        <f t="shared" si="7"/>
        <v>7.5747699737548579E-2</v>
      </c>
      <c r="H216" s="158" t="e">
        <f>#REF!-$B193</f>
        <v>#REF!</v>
      </c>
      <c r="I216" s="158" t="e">
        <f>#REF!-$B193</f>
        <v>#REF!</v>
      </c>
      <c r="J216" s="158" t="e">
        <f>#REF!-$B193</f>
        <v>#REF!</v>
      </c>
      <c r="K216" s="158" t="e">
        <f>#REF!-$B193</f>
        <v>#REF!</v>
      </c>
      <c r="L216" s="158" t="e">
        <f>#REF!-$B193</f>
        <v>#REF!</v>
      </c>
      <c r="M216" s="158" t="e">
        <f>#REF!-$B193</f>
        <v>#REF!</v>
      </c>
      <c r="N216" s="158" t="e">
        <f>#REF!-$B193</f>
        <v>#REF!</v>
      </c>
      <c r="O216" s="158" t="e">
        <f>#REF!-$B193</f>
        <v>#REF!</v>
      </c>
      <c r="P216" s="158" t="e">
        <f>#REF!-$B193</f>
        <v>#REF!</v>
      </c>
      <c r="Q216" s="158" t="e">
        <f>#REF!-$B193</f>
        <v>#REF!</v>
      </c>
      <c r="R216" s="158" t="e">
        <f>#REF!-$B193</f>
        <v>#REF!</v>
      </c>
      <c r="S216" s="159" t="e">
        <f>#REF!-$B193</f>
        <v>#REF!</v>
      </c>
    </row>
    <row r="217" spans="1:19" x14ac:dyDescent="0.25">
      <c r="A217" s="126">
        <v>49980</v>
      </c>
      <c r="B217" s="170">
        <f>+'Fundamental Prices'!C222</f>
        <v>5.8464519999999993</v>
      </c>
      <c r="C217" s="326">
        <v>5.7370378421325681</v>
      </c>
      <c r="D217" s="409">
        <v>5.8972137998123166</v>
      </c>
      <c r="E217" s="109"/>
      <c r="F217" s="326">
        <f t="shared" si="8"/>
        <v>-0.10941415786743125</v>
      </c>
      <c r="G217" s="327">
        <f t="shared" si="7"/>
        <v>5.0761799812317321E-2</v>
      </c>
      <c r="H217" s="161" t="e">
        <f>#REF!-$B194</f>
        <v>#REF!</v>
      </c>
      <c r="I217" s="161" t="e">
        <f>#REF!-$B194</f>
        <v>#REF!</v>
      </c>
      <c r="J217" s="161" t="e">
        <f>#REF!-$B194</f>
        <v>#REF!</v>
      </c>
      <c r="K217" s="161" t="e">
        <f>#REF!-$B194</f>
        <v>#REF!</v>
      </c>
      <c r="L217" s="161" t="e">
        <f>#REF!-$B194</f>
        <v>#REF!</v>
      </c>
      <c r="M217" s="161" t="e">
        <f>#REF!-$B194</f>
        <v>#REF!</v>
      </c>
      <c r="N217" s="161" t="e">
        <f>#REF!-$B194</f>
        <v>#REF!</v>
      </c>
      <c r="O217" s="161" t="e">
        <f>#REF!-$B194</f>
        <v>#REF!</v>
      </c>
      <c r="P217" s="161" t="e">
        <f>#REF!-$B194</f>
        <v>#REF!</v>
      </c>
      <c r="Q217" s="161" t="e">
        <f>#REF!-$B194</f>
        <v>#REF!</v>
      </c>
      <c r="R217" s="161" t="e">
        <f>#REF!-$B194</f>
        <v>#REF!</v>
      </c>
      <c r="S217" s="162" t="e">
        <f>#REF!-$B194</f>
        <v>#REF!</v>
      </c>
    </row>
    <row r="218" spans="1:19" x14ac:dyDescent="0.25">
      <c r="A218" s="160">
        <v>50010</v>
      </c>
      <c r="B218" s="297">
        <f>+'Fundamental Prices'!C223</f>
        <v>6.1133749999999996</v>
      </c>
      <c r="C218" s="328">
        <v>6.0429551544189453</v>
      </c>
      <c r="D218" s="410">
        <v>6.1774554386138911</v>
      </c>
      <c r="E218" s="109"/>
      <c r="F218" s="328">
        <f t="shared" si="8"/>
        <v>-7.0419845581054297E-2</v>
      </c>
      <c r="G218" s="329">
        <f t="shared" si="7"/>
        <v>6.4080438613891566E-2</v>
      </c>
      <c r="H218" s="158" t="e">
        <f>#REF!-$B195</f>
        <v>#REF!</v>
      </c>
      <c r="I218" s="158" t="e">
        <f>#REF!-$B195</f>
        <v>#REF!</v>
      </c>
      <c r="J218" s="158" t="e">
        <f>#REF!-$B195</f>
        <v>#REF!</v>
      </c>
      <c r="K218" s="158" t="e">
        <f>#REF!-$B195</f>
        <v>#REF!</v>
      </c>
      <c r="L218" s="158" t="e">
        <f>#REF!-$B195</f>
        <v>#REF!</v>
      </c>
      <c r="M218" s="158" t="e">
        <f>#REF!-$B195</f>
        <v>#REF!</v>
      </c>
      <c r="N218" s="158" t="e">
        <f>#REF!-$B195</f>
        <v>#REF!</v>
      </c>
      <c r="O218" s="158" t="e">
        <f>#REF!-$B195</f>
        <v>#REF!</v>
      </c>
      <c r="P218" s="158" t="e">
        <f>#REF!-$B195</f>
        <v>#REF!</v>
      </c>
      <c r="Q218" s="158" t="e">
        <f>#REF!-$B195</f>
        <v>#REF!</v>
      </c>
      <c r="R218" s="158" t="e">
        <f>#REF!-$B195</f>
        <v>#REF!</v>
      </c>
      <c r="S218" s="159" t="e">
        <f>#REF!-$B195</f>
        <v>#REF!</v>
      </c>
    </row>
    <row r="219" spans="1:19" x14ac:dyDescent="0.25">
      <c r="A219" s="126">
        <v>50041</v>
      </c>
      <c r="B219" s="170">
        <f>+'Fundamental Prices'!C224</f>
        <v>6.1603939999999993</v>
      </c>
      <c r="C219" s="330">
        <v>6.1015016927185055</v>
      </c>
      <c r="D219" s="409">
        <v>6.2655062856140127</v>
      </c>
      <c r="E219" s="109"/>
      <c r="F219" s="326">
        <f t="shared" si="8"/>
        <v>-5.889230728149375E-2</v>
      </c>
      <c r="G219" s="327">
        <f t="shared" si="7"/>
        <v>0.10511228561401342</v>
      </c>
      <c r="H219" s="158" t="e">
        <f>#REF!-$B196</f>
        <v>#REF!</v>
      </c>
      <c r="I219" s="158" t="e">
        <f>#REF!-$B196</f>
        <v>#REF!</v>
      </c>
      <c r="J219" s="158" t="e">
        <f>#REF!-$B196</f>
        <v>#REF!</v>
      </c>
      <c r="K219" s="158" t="e">
        <f>#REF!-$B196</f>
        <v>#REF!</v>
      </c>
      <c r="L219" s="158" t="e">
        <f>#REF!-$B196</f>
        <v>#REF!</v>
      </c>
      <c r="M219" s="158" t="e">
        <f>#REF!-$B196</f>
        <v>#REF!</v>
      </c>
      <c r="N219" s="158" t="e">
        <f>#REF!-$B196</f>
        <v>#REF!</v>
      </c>
      <c r="O219" s="158" t="e">
        <f>#REF!-$B196</f>
        <v>#REF!</v>
      </c>
      <c r="P219" s="158" t="e">
        <f>#REF!-$B196</f>
        <v>#REF!</v>
      </c>
      <c r="Q219" s="158" t="e">
        <f>#REF!-$B196</f>
        <v>#REF!</v>
      </c>
      <c r="R219" s="158" t="e">
        <f>#REF!-$B196</f>
        <v>#REF!</v>
      </c>
      <c r="S219" s="159" t="e">
        <f>#REF!-$B196</f>
        <v>#REF!</v>
      </c>
    </row>
    <row r="220" spans="1:19" x14ac:dyDescent="0.25">
      <c r="A220" s="126">
        <v>50072</v>
      </c>
      <c r="B220" s="170">
        <f>+'Fundamental Prices'!C225</f>
        <v>6.1991509999999996</v>
      </c>
      <c r="C220" s="326">
        <v>6.1304518117675775</v>
      </c>
      <c r="D220" s="409">
        <v>6.2805520620117186</v>
      </c>
      <c r="E220" s="109"/>
      <c r="F220" s="326">
        <f t="shared" si="8"/>
        <v>-6.8699188232422159E-2</v>
      </c>
      <c r="G220" s="327">
        <f t="shared" si="7"/>
        <v>8.1401062011718928E-2</v>
      </c>
      <c r="H220" s="158" t="e">
        <f>#REF!-$B197</f>
        <v>#REF!</v>
      </c>
      <c r="I220" s="158" t="e">
        <f>#REF!-$B197</f>
        <v>#REF!</v>
      </c>
      <c r="J220" s="158" t="e">
        <f>#REF!-$B197</f>
        <v>#REF!</v>
      </c>
      <c r="K220" s="158" t="e">
        <f>#REF!-$B197</f>
        <v>#REF!</v>
      </c>
      <c r="L220" s="158" t="e">
        <f>#REF!-$B197</f>
        <v>#REF!</v>
      </c>
      <c r="M220" s="158" t="e">
        <f>#REF!-$B197</f>
        <v>#REF!</v>
      </c>
      <c r="N220" s="158" t="e">
        <f>#REF!-$B197</f>
        <v>#REF!</v>
      </c>
      <c r="O220" s="158" t="e">
        <f>#REF!-$B197</f>
        <v>#REF!</v>
      </c>
      <c r="P220" s="158" t="e">
        <f>#REF!-$B197</f>
        <v>#REF!</v>
      </c>
      <c r="Q220" s="158" t="e">
        <f>#REF!-$B197</f>
        <v>#REF!</v>
      </c>
      <c r="R220" s="158" t="e">
        <f>#REF!-$B197</f>
        <v>#REF!</v>
      </c>
      <c r="S220" s="159" t="e">
        <f>#REF!-$B197</f>
        <v>#REF!</v>
      </c>
    </row>
    <row r="221" spans="1:19" x14ac:dyDescent="0.25">
      <c r="A221" s="126">
        <v>50100</v>
      </c>
      <c r="B221" s="170">
        <f>+'Fundamental Prices'!C226</f>
        <v>6.1074579999999994</v>
      </c>
      <c r="C221" s="326">
        <v>5.9935138891296385</v>
      </c>
      <c r="D221" s="409">
        <v>6.1319254015045157</v>
      </c>
      <c r="E221" s="109"/>
      <c r="F221" s="326">
        <f t="shared" si="8"/>
        <v>-0.11394411087036094</v>
      </c>
      <c r="G221" s="327">
        <f t="shared" si="7"/>
        <v>2.4467401504516317E-2</v>
      </c>
      <c r="H221" s="158" t="e">
        <f>#REF!-$B198</f>
        <v>#REF!</v>
      </c>
      <c r="I221" s="158" t="e">
        <f>#REF!-$B198</f>
        <v>#REF!</v>
      </c>
      <c r="J221" s="158" t="e">
        <f>#REF!-$B198</f>
        <v>#REF!</v>
      </c>
      <c r="K221" s="158" t="e">
        <f>#REF!-$B198</f>
        <v>#REF!</v>
      </c>
      <c r="L221" s="158" t="e">
        <f>#REF!-$B198</f>
        <v>#REF!</v>
      </c>
      <c r="M221" s="158" t="e">
        <f>#REF!-$B198</f>
        <v>#REF!</v>
      </c>
      <c r="N221" s="158" t="e">
        <f>#REF!-$B198</f>
        <v>#REF!</v>
      </c>
      <c r="O221" s="158" t="e">
        <f>#REF!-$B198</f>
        <v>#REF!</v>
      </c>
      <c r="P221" s="158" t="e">
        <f>#REF!-$B198</f>
        <v>#REF!</v>
      </c>
      <c r="Q221" s="158" t="e">
        <f>#REF!-$B198</f>
        <v>#REF!</v>
      </c>
      <c r="R221" s="158" t="e">
        <f>#REF!-$B198</f>
        <v>#REF!</v>
      </c>
      <c r="S221" s="159" t="e">
        <f>#REF!-$B198</f>
        <v>#REF!</v>
      </c>
    </row>
    <row r="222" spans="1:19" x14ac:dyDescent="0.25">
      <c r="A222" s="126">
        <v>50131</v>
      </c>
      <c r="B222" s="170">
        <f>+'Fundamental Prices'!C227</f>
        <v>5.9311569999999998</v>
      </c>
      <c r="C222" s="326">
        <v>5.789007475311279</v>
      </c>
      <c r="D222" s="409">
        <v>5.951866218978882</v>
      </c>
      <c r="E222" s="109"/>
      <c r="F222" s="326">
        <f t="shared" si="8"/>
        <v>-0.14214952468872077</v>
      </c>
      <c r="G222" s="327">
        <f t="shared" si="7"/>
        <v>2.0709218978882227E-2</v>
      </c>
      <c r="H222" s="158" t="e">
        <f>#REF!-$B199</f>
        <v>#REF!</v>
      </c>
      <c r="I222" s="158" t="e">
        <f>#REF!-$B199</f>
        <v>#REF!</v>
      </c>
      <c r="J222" s="158" t="e">
        <f>#REF!-$B199</f>
        <v>#REF!</v>
      </c>
      <c r="K222" s="158" t="e">
        <f>#REF!-$B199</f>
        <v>#REF!</v>
      </c>
      <c r="L222" s="158" t="e">
        <f>#REF!-$B199</f>
        <v>#REF!</v>
      </c>
      <c r="M222" s="158" t="e">
        <f>#REF!-$B199</f>
        <v>#REF!</v>
      </c>
      <c r="N222" s="158" t="e">
        <f>#REF!-$B199</f>
        <v>#REF!</v>
      </c>
      <c r="O222" s="158" t="e">
        <f>#REF!-$B199</f>
        <v>#REF!</v>
      </c>
      <c r="P222" s="158" t="e">
        <f>#REF!-$B199</f>
        <v>#REF!</v>
      </c>
      <c r="Q222" s="158" t="e">
        <f>#REF!-$B199</f>
        <v>#REF!</v>
      </c>
      <c r="R222" s="158" t="e">
        <f>#REF!-$B199</f>
        <v>#REF!</v>
      </c>
      <c r="S222" s="159" t="e">
        <f>#REF!-$B199</f>
        <v>#REF!</v>
      </c>
    </row>
    <row r="223" spans="1:19" x14ac:dyDescent="0.25">
      <c r="A223" s="126">
        <v>50161</v>
      </c>
      <c r="B223" s="170">
        <f>+'Fundamental Prices'!C228</f>
        <v>5.9678610000000001</v>
      </c>
      <c r="C223" s="326">
        <v>5.8301317557678223</v>
      </c>
      <c r="D223" s="409">
        <v>6.0225380906448365</v>
      </c>
      <c r="E223" s="109"/>
      <c r="F223" s="326">
        <f t="shared" si="8"/>
        <v>-0.13772924423217781</v>
      </c>
      <c r="G223" s="327">
        <f t="shared" si="7"/>
        <v>5.467709064483639E-2</v>
      </c>
      <c r="H223" s="158" t="e">
        <f>#REF!-$B200</f>
        <v>#REF!</v>
      </c>
      <c r="I223" s="158" t="e">
        <f>#REF!-$B200</f>
        <v>#REF!</v>
      </c>
      <c r="J223" s="158" t="e">
        <f>#REF!-$B200</f>
        <v>#REF!</v>
      </c>
      <c r="K223" s="158" t="e">
        <f>#REF!-$B200</f>
        <v>#REF!</v>
      </c>
      <c r="L223" s="158" t="e">
        <f>#REF!-$B200</f>
        <v>#REF!</v>
      </c>
      <c r="M223" s="158" t="e">
        <f>#REF!-$B200</f>
        <v>#REF!</v>
      </c>
      <c r="N223" s="158" t="e">
        <f>#REF!-$B200</f>
        <v>#REF!</v>
      </c>
      <c r="O223" s="158" t="e">
        <f>#REF!-$B200</f>
        <v>#REF!</v>
      </c>
      <c r="P223" s="158" t="e">
        <f>#REF!-$B200</f>
        <v>#REF!</v>
      </c>
      <c r="Q223" s="158" t="e">
        <f>#REF!-$B200</f>
        <v>#REF!</v>
      </c>
      <c r="R223" s="158" t="e">
        <f>#REF!-$B200</f>
        <v>#REF!</v>
      </c>
      <c r="S223" s="159" t="e">
        <f>#REF!-$B200</f>
        <v>#REF!</v>
      </c>
    </row>
    <row r="224" spans="1:19" x14ac:dyDescent="0.25">
      <c r="A224" s="126">
        <v>50192</v>
      </c>
      <c r="B224" s="170">
        <f>+'Fundamental Prices'!C229</f>
        <v>6.0274109999999999</v>
      </c>
      <c r="C224" s="326">
        <v>5.9490579955444334</v>
      </c>
      <c r="D224" s="409">
        <v>6.137996889816284</v>
      </c>
      <c r="E224" s="109"/>
      <c r="F224" s="326">
        <f t="shared" si="8"/>
        <v>-7.8353004455566477E-2</v>
      </c>
      <c r="G224" s="327">
        <f t="shared" si="7"/>
        <v>0.11058588981628414</v>
      </c>
      <c r="H224" s="158" t="e">
        <f>#REF!-$B201</f>
        <v>#REF!</v>
      </c>
      <c r="I224" s="158" t="e">
        <f>#REF!-$B201</f>
        <v>#REF!</v>
      </c>
      <c r="J224" s="158" t="e">
        <f>#REF!-$B201</f>
        <v>#REF!</v>
      </c>
      <c r="K224" s="158" t="e">
        <f>#REF!-$B201</f>
        <v>#REF!</v>
      </c>
      <c r="L224" s="158" t="e">
        <f>#REF!-$B201</f>
        <v>#REF!</v>
      </c>
      <c r="M224" s="158" t="e">
        <f>#REF!-$B201</f>
        <v>#REF!</v>
      </c>
      <c r="N224" s="158" t="e">
        <f>#REF!-$B201</f>
        <v>#REF!</v>
      </c>
      <c r="O224" s="158" t="e">
        <f>#REF!-$B201</f>
        <v>#REF!</v>
      </c>
      <c r="P224" s="158" t="e">
        <f>#REF!-$B201</f>
        <v>#REF!</v>
      </c>
      <c r="Q224" s="158" t="e">
        <f>#REF!-$B201</f>
        <v>#REF!</v>
      </c>
      <c r="R224" s="158" t="e">
        <f>#REF!-$B201</f>
        <v>#REF!</v>
      </c>
      <c r="S224" s="159" t="e">
        <f>#REF!-$B201</f>
        <v>#REF!</v>
      </c>
    </row>
    <row r="225" spans="1:19" x14ac:dyDescent="0.25">
      <c r="A225" s="126">
        <v>50222</v>
      </c>
      <c r="B225" s="170">
        <f>+'Fundamental Prices'!C230</f>
        <v>6.2857839999999996</v>
      </c>
      <c r="C225" s="326">
        <v>6.2477297054138177</v>
      </c>
      <c r="D225" s="409">
        <v>6.4328164802398682</v>
      </c>
      <c r="E225" s="109"/>
      <c r="F225" s="326">
        <f t="shared" si="8"/>
        <v>-3.8054294586181925E-2</v>
      </c>
      <c r="G225" s="327">
        <f t="shared" si="7"/>
        <v>0.14703248023986859</v>
      </c>
      <c r="H225" s="158" t="e">
        <f>#REF!-$B202</f>
        <v>#REF!</v>
      </c>
      <c r="I225" s="158" t="e">
        <f>#REF!-$B202</f>
        <v>#REF!</v>
      </c>
      <c r="J225" s="158" t="e">
        <f>#REF!-$B202</f>
        <v>#REF!</v>
      </c>
      <c r="K225" s="158" t="e">
        <f>#REF!-$B202</f>
        <v>#REF!</v>
      </c>
      <c r="L225" s="158" t="e">
        <f>#REF!-$B202</f>
        <v>#REF!</v>
      </c>
      <c r="M225" s="158" t="e">
        <f>#REF!-$B202</f>
        <v>#REF!</v>
      </c>
      <c r="N225" s="158" t="e">
        <f>#REF!-$B202</f>
        <v>#REF!</v>
      </c>
      <c r="O225" s="158" t="e">
        <f>#REF!-$B202</f>
        <v>#REF!</v>
      </c>
      <c r="P225" s="158" t="e">
        <f>#REF!-$B202</f>
        <v>#REF!</v>
      </c>
      <c r="Q225" s="158" t="e">
        <f>#REF!-$B202</f>
        <v>#REF!</v>
      </c>
      <c r="R225" s="158" t="e">
        <f>#REF!-$B202</f>
        <v>#REF!</v>
      </c>
      <c r="S225" s="159" t="e">
        <f>#REF!-$B202</f>
        <v>#REF!</v>
      </c>
    </row>
    <row r="226" spans="1:19" x14ac:dyDescent="0.25">
      <c r="A226" s="126">
        <v>50253</v>
      </c>
      <c r="B226" s="170">
        <f>+'Fundamental Prices'!C231</f>
        <v>6.3274869999999996</v>
      </c>
      <c r="C226" s="326">
        <v>6.2977184758300782</v>
      </c>
      <c r="D226" s="409">
        <v>6.4739883933181757</v>
      </c>
      <c r="E226" s="109"/>
      <c r="F226" s="326">
        <f t="shared" si="8"/>
        <v>-2.9768524169921484E-2</v>
      </c>
      <c r="G226" s="327">
        <f t="shared" si="7"/>
        <v>0.14650139331817602</v>
      </c>
      <c r="H226" s="158" t="e">
        <f>#REF!-$B203</f>
        <v>#REF!</v>
      </c>
      <c r="I226" s="158" t="e">
        <f>#REF!-$B203</f>
        <v>#REF!</v>
      </c>
      <c r="J226" s="158" t="e">
        <f>#REF!-$B203</f>
        <v>#REF!</v>
      </c>
      <c r="K226" s="158" t="e">
        <f>#REF!-$B203</f>
        <v>#REF!</v>
      </c>
      <c r="L226" s="158" t="e">
        <f>#REF!-$B203</f>
        <v>#REF!</v>
      </c>
      <c r="M226" s="158" t="e">
        <f>#REF!-$B203</f>
        <v>#REF!</v>
      </c>
      <c r="N226" s="158" t="e">
        <f>#REF!-$B203</f>
        <v>#REF!</v>
      </c>
      <c r="O226" s="158" t="e">
        <f>#REF!-$B203</f>
        <v>#REF!</v>
      </c>
      <c r="P226" s="158" t="e">
        <f>#REF!-$B203</f>
        <v>#REF!</v>
      </c>
      <c r="Q226" s="158" t="e">
        <f>#REF!-$B203</f>
        <v>#REF!</v>
      </c>
      <c r="R226" s="158" t="e">
        <f>#REF!-$B203</f>
        <v>#REF!</v>
      </c>
      <c r="S226" s="159" t="e">
        <f>#REF!-$B203</f>
        <v>#REF!</v>
      </c>
    </row>
    <row r="227" spans="1:19" x14ac:dyDescent="0.25">
      <c r="A227" s="126">
        <v>50284</v>
      </c>
      <c r="B227" s="170">
        <f>+'Fundamental Prices'!C232</f>
        <v>6.2402479999999994</v>
      </c>
      <c r="C227" s="326">
        <v>6.1672336643676751</v>
      </c>
      <c r="D227" s="409">
        <v>6.3357789200286856</v>
      </c>
      <c r="E227" s="109"/>
      <c r="F227" s="326">
        <f t="shared" si="8"/>
        <v>-7.301433563232429E-2</v>
      </c>
      <c r="G227" s="327">
        <f t="shared" si="7"/>
        <v>9.5530920028686239E-2</v>
      </c>
      <c r="H227" s="158" t="e">
        <f>#REF!-$B204</f>
        <v>#REF!</v>
      </c>
      <c r="I227" s="158" t="e">
        <f>#REF!-$B204</f>
        <v>#REF!</v>
      </c>
      <c r="J227" s="158" t="e">
        <f>#REF!-$B204</f>
        <v>#REF!</v>
      </c>
      <c r="K227" s="158" t="e">
        <f>#REF!-$B204</f>
        <v>#REF!</v>
      </c>
      <c r="L227" s="158" t="e">
        <f>#REF!-$B204</f>
        <v>#REF!</v>
      </c>
      <c r="M227" s="158" t="e">
        <f>#REF!-$B204</f>
        <v>#REF!</v>
      </c>
      <c r="N227" s="158" t="e">
        <f>#REF!-$B204</f>
        <v>#REF!</v>
      </c>
      <c r="O227" s="158" t="e">
        <f>#REF!-$B204</f>
        <v>#REF!</v>
      </c>
      <c r="P227" s="158" t="e">
        <f>#REF!-$B204</f>
        <v>#REF!</v>
      </c>
      <c r="Q227" s="158" t="e">
        <f>#REF!-$B204</f>
        <v>#REF!</v>
      </c>
      <c r="R227" s="158" t="e">
        <f>#REF!-$B204</f>
        <v>#REF!</v>
      </c>
      <c r="S227" s="159" t="e">
        <f>#REF!-$B204</f>
        <v>#REF!</v>
      </c>
    </row>
    <row r="228" spans="1:19" x14ac:dyDescent="0.25">
      <c r="A228" s="126">
        <v>50314</v>
      </c>
      <c r="B228" s="170">
        <f>+'Fundamental Prices'!C233</f>
        <v>6.1724139999999998</v>
      </c>
      <c r="C228" s="326">
        <v>6.0361567520751951</v>
      </c>
      <c r="D228" s="409">
        <v>6.2464398407592769</v>
      </c>
      <c r="E228" s="109"/>
      <c r="F228" s="326">
        <f t="shared" si="8"/>
        <v>-0.13625724792480476</v>
      </c>
      <c r="G228" s="327">
        <f t="shared" si="7"/>
        <v>7.4025840759277095E-2</v>
      </c>
      <c r="H228" s="158" t="e">
        <f>#REF!-$B205</f>
        <v>#REF!</v>
      </c>
      <c r="I228" s="158" t="e">
        <f>#REF!-$B205</f>
        <v>#REF!</v>
      </c>
      <c r="J228" s="158" t="e">
        <f>#REF!-$B205</f>
        <v>#REF!</v>
      </c>
      <c r="K228" s="158" t="e">
        <f>#REF!-$B205</f>
        <v>#REF!</v>
      </c>
      <c r="L228" s="158" t="e">
        <f>#REF!-$B205</f>
        <v>#REF!</v>
      </c>
      <c r="M228" s="158" t="e">
        <f>#REF!-$B205</f>
        <v>#REF!</v>
      </c>
      <c r="N228" s="158" t="e">
        <f>#REF!-$B205</f>
        <v>#REF!</v>
      </c>
      <c r="O228" s="158" t="e">
        <f>#REF!-$B205</f>
        <v>#REF!</v>
      </c>
      <c r="P228" s="158" t="e">
        <f>#REF!-$B205</f>
        <v>#REF!</v>
      </c>
      <c r="Q228" s="158" t="e">
        <f>#REF!-$B205</f>
        <v>#REF!</v>
      </c>
      <c r="R228" s="158" t="e">
        <f>#REF!-$B205</f>
        <v>#REF!</v>
      </c>
      <c r="S228" s="159" t="e">
        <f>#REF!-$B205</f>
        <v>#REF!</v>
      </c>
    </row>
    <row r="229" spans="1:19" x14ac:dyDescent="0.25">
      <c r="A229" s="126">
        <v>50345</v>
      </c>
      <c r="B229" s="170">
        <f>+'Fundamental Prices'!C234</f>
        <v>6.2503219999999997</v>
      </c>
      <c r="C229" s="326">
        <v>6.1291642966003419</v>
      </c>
      <c r="D229" s="409">
        <v>6.3019220795364381</v>
      </c>
      <c r="E229" s="109"/>
      <c r="F229" s="326">
        <f t="shared" si="8"/>
        <v>-0.12115770339965781</v>
      </c>
      <c r="G229" s="327">
        <f t="shared" si="7"/>
        <v>5.1600079536438415E-2</v>
      </c>
      <c r="H229" s="161" t="e">
        <f>#REF!-$B206</f>
        <v>#REF!</v>
      </c>
      <c r="I229" s="161" t="e">
        <f>#REF!-$B206</f>
        <v>#REF!</v>
      </c>
      <c r="J229" s="161" t="e">
        <f>#REF!-$B206</f>
        <v>#REF!</v>
      </c>
      <c r="K229" s="161" t="e">
        <f>#REF!-$B206</f>
        <v>#REF!</v>
      </c>
      <c r="L229" s="161" t="e">
        <f>#REF!-$B206</f>
        <v>#REF!</v>
      </c>
      <c r="M229" s="161" t="e">
        <f>#REF!-$B206</f>
        <v>#REF!</v>
      </c>
      <c r="N229" s="161" t="e">
        <f>#REF!-$B206</f>
        <v>#REF!</v>
      </c>
      <c r="O229" s="161" t="e">
        <f>#REF!-$B206</f>
        <v>#REF!</v>
      </c>
      <c r="P229" s="161" t="e">
        <f>#REF!-$B206</f>
        <v>#REF!</v>
      </c>
      <c r="Q229" s="161" t="e">
        <f>#REF!-$B206</f>
        <v>#REF!</v>
      </c>
      <c r="R229" s="161" t="e">
        <f>#REF!-$B206</f>
        <v>#REF!</v>
      </c>
      <c r="S229" s="162" t="e">
        <f>#REF!-$B206</f>
        <v>#REF!</v>
      </c>
    </row>
    <row r="230" spans="1:19" x14ac:dyDescent="0.25">
      <c r="A230" s="160">
        <v>50375</v>
      </c>
      <c r="B230" s="297">
        <f>+'Fundamental Prices'!C235</f>
        <v>6.5111119999999998</v>
      </c>
      <c r="C230" s="328">
        <v>6.4399234929199221</v>
      </c>
      <c r="D230" s="410">
        <v>6.588959681045532</v>
      </c>
      <c r="E230" s="109"/>
      <c r="F230" s="328">
        <f t="shared" si="8"/>
        <v>-7.1188507080077734E-2</v>
      </c>
      <c r="G230" s="329">
        <f t="shared" si="7"/>
        <v>7.7847681045532191E-2</v>
      </c>
      <c r="H230" s="158" t="e">
        <f>#REF!-$B207</f>
        <v>#REF!</v>
      </c>
      <c r="I230" s="158" t="e">
        <f>#REF!-$B207</f>
        <v>#REF!</v>
      </c>
      <c r="J230" s="158" t="e">
        <f>#REF!-$B207</f>
        <v>#REF!</v>
      </c>
      <c r="K230" s="158" t="e">
        <f>#REF!-$B207</f>
        <v>#REF!</v>
      </c>
      <c r="L230" s="158" t="e">
        <f>#REF!-$B207</f>
        <v>#REF!</v>
      </c>
      <c r="M230" s="158" t="e">
        <f>#REF!-$B207</f>
        <v>#REF!</v>
      </c>
      <c r="N230" s="158" t="e">
        <f>#REF!-$B207</f>
        <v>#REF!</v>
      </c>
      <c r="O230" s="158" t="e">
        <f>#REF!-$B207</f>
        <v>#REF!</v>
      </c>
      <c r="P230" s="158" t="e">
        <f>#REF!-$B207</f>
        <v>#REF!</v>
      </c>
      <c r="Q230" s="158" t="e">
        <f>#REF!-$B207</f>
        <v>#REF!</v>
      </c>
      <c r="R230" s="158" t="e">
        <f>#REF!-$B207</f>
        <v>#REF!</v>
      </c>
      <c r="S230" s="159" t="e">
        <f>#REF!-$B207</f>
        <v>#REF!</v>
      </c>
    </row>
    <row r="231" spans="1:19" x14ac:dyDescent="0.25">
      <c r="A231" s="126">
        <v>50406</v>
      </c>
      <c r="B231" s="170">
        <f>+'Fundamental Prices'!C236</f>
        <v>6.5521269999999996</v>
      </c>
      <c r="C231" s="330">
        <v>6.4891729938049316</v>
      </c>
      <c r="D231" s="409">
        <v>6.6631658946533197</v>
      </c>
      <c r="E231" s="109"/>
      <c r="F231" s="326">
        <f t="shared" si="8"/>
        <v>-6.2954006195067969E-2</v>
      </c>
      <c r="G231" s="327">
        <f t="shared" si="7"/>
        <v>0.11103889465332006</v>
      </c>
      <c r="H231" s="158" t="e">
        <f>#REF!-$B208</f>
        <v>#REF!</v>
      </c>
      <c r="I231" s="158" t="e">
        <f>#REF!-$B208</f>
        <v>#REF!</v>
      </c>
      <c r="J231" s="158" t="e">
        <f>#REF!-$B208</f>
        <v>#REF!</v>
      </c>
      <c r="K231" s="158" t="e">
        <f>#REF!-$B208</f>
        <v>#REF!</v>
      </c>
      <c r="L231" s="158" t="e">
        <f>#REF!-$B208</f>
        <v>#REF!</v>
      </c>
      <c r="M231" s="158" t="e">
        <f>#REF!-$B208</f>
        <v>#REF!</v>
      </c>
      <c r="N231" s="158" t="e">
        <f>#REF!-$B208</f>
        <v>#REF!</v>
      </c>
      <c r="O231" s="158" t="e">
        <f>#REF!-$B208</f>
        <v>#REF!</v>
      </c>
      <c r="P231" s="158" t="e">
        <f>#REF!-$B208</f>
        <v>#REF!</v>
      </c>
      <c r="Q231" s="158" t="e">
        <f>#REF!-$B208</f>
        <v>#REF!</v>
      </c>
      <c r="R231" s="158" t="e">
        <f>#REF!-$B208</f>
        <v>#REF!</v>
      </c>
      <c r="S231" s="159" t="e">
        <f>#REF!-$B208</f>
        <v>#REF!</v>
      </c>
    </row>
    <row r="232" spans="1:19" x14ac:dyDescent="0.25">
      <c r="A232" s="126">
        <v>50437</v>
      </c>
      <c r="B232" s="170">
        <f>+'Fundamental Prices'!C237</f>
        <v>6.592257</v>
      </c>
      <c r="C232" s="326">
        <v>6.5168501434631345</v>
      </c>
      <c r="D232" s="409">
        <v>6.6806122551269533</v>
      </c>
      <c r="E232" s="109"/>
      <c r="F232" s="326">
        <f t="shared" si="8"/>
        <v>-7.5406856536865519E-2</v>
      </c>
      <c r="G232" s="327">
        <f t="shared" si="7"/>
        <v>8.8355255126953303E-2</v>
      </c>
      <c r="H232" s="158" t="e">
        <f>#REF!-$B209</f>
        <v>#REF!</v>
      </c>
      <c r="I232" s="158" t="e">
        <f>#REF!-$B209</f>
        <v>#REF!</v>
      </c>
      <c r="J232" s="158" t="e">
        <f>#REF!-$B209</f>
        <v>#REF!</v>
      </c>
      <c r="K232" s="158" t="e">
        <f>#REF!-$B209</f>
        <v>#REF!</v>
      </c>
      <c r="L232" s="158" t="e">
        <f>#REF!-$B209</f>
        <v>#REF!</v>
      </c>
      <c r="M232" s="158" t="e">
        <f>#REF!-$B209</f>
        <v>#REF!</v>
      </c>
      <c r="N232" s="158" t="e">
        <f>#REF!-$B209</f>
        <v>#REF!</v>
      </c>
      <c r="O232" s="158" t="e">
        <f>#REF!-$B209</f>
        <v>#REF!</v>
      </c>
      <c r="P232" s="158" t="e">
        <f>#REF!-$B209</f>
        <v>#REF!</v>
      </c>
      <c r="Q232" s="158" t="e">
        <f>#REF!-$B209</f>
        <v>#REF!</v>
      </c>
      <c r="R232" s="158" t="e">
        <f>#REF!-$B209</f>
        <v>#REF!</v>
      </c>
      <c r="S232" s="159" t="e">
        <f>#REF!-$B209</f>
        <v>#REF!</v>
      </c>
    </row>
    <row r="233" spans="1:19" x14ac:dyDescent="0.25">
      <c r="A233" s="126">
        <v>50465</v>
      </c>
      <c r="B233" s="170">
        <f>+'Fundamental Prices'!C238</f>
        <v>6.491473</v>
      </c>
      <c r="C233" s="326">
        <v>6.3690702747802739</v>
      </c>
      <c r="D233" s="409">
        <v>6.5171196197967527</v>
      </c>
      <c r="E233" s="109"/>
      <c r="F233" s="326">
        <f t="shared" si="8"/>
        <v>-0.12240272521972617</v>
      </c>
      <c r="G233" s="327">
        <f t="shared" si="7"/>
        <v>2.5646619796752645E-2</v>
      </c>
      <c r="H233" s="158" t="e">
        <f>#REF!-$B210</f>
        <v>#REF!</v>
      </c>
      <c r="I233" s="158" t="e">
        <f>#REF!-$B210</f>
        <v>#REF!</v>
      </c>
      <c r="J233" s="158" t="e">
        <f>#REF!-$B210</f>
        <v>#REF!</v>
      </c>
      <c r="K233" s="158" t="e">
        <f>#REF!-$B210</f>
        <v>#REF!</v>
      </c>
      <c r="L233" s="158" t="e">
        <f>#REF!-$B210</f>
        <v>#REF!</v>
      </c>
      <c r="M233" s="158" t="e">
        <f>#REF!-$B210</f>
        <v>#REF!</v>
      </c>
      <c r="N233" s="158" t="e">
        <f>#REF!-$B210</f>
        <v>#REF!</v>
      </c>
      <c r="O233" s="158" t="e">
        <f>#REF!-$B210</f>
        <v>#REF!</v>
      </c>
      <c r="P233" s="158" t="e">
        <f>#REF!-$B210</f>
        <v>#REF!</v>
      </c>
      <c r="Q233" s="158" t="e">
        <f>#REF!-$B210</f>
        <v>#REF!</v>
      </c>
      <c r="R233" s="158" t="e">
        <f>#REF!-$B210</f>
        <v>#REF!</v>
      </c>
      <c r="S233" s="159" t="e">
        <f>#REF!-$B210</f>
        <v>#REF!</v>
      </c>
    </row>
    <row r="234" spans="1:19" x14ac:dyDescent="0.25">
      <c r="A234" s="126">
        <v>50496</v>
      </c>
      <c r="B234" s="170">
        <f>+'Fundamental Prices'!C239</f>
        <v>6.2696699999999996</v>
      </c>
      <c r="C234" s="326">
        <v>6.1273726557922359</v>
      </c>
      <c r="D234" s="409">
        <v>6.3136231230926514</v>
      </c>
      <c r="E234" s="109"/>
      <c r="F234" s="326">
        <f t="shared" si="8"/>
        <v>-0.14229734420776374</v>
      </c>
      <c r="G234" s="327">
        <f t="shared" si="7"/>
        <v>4.3953123092651758E-2</v>
      </c>
      <c r="H234" s="158" t="e">
        <f>#REF!-$B211</f>
        <v>#REF!</v>
      </c>
      <c r="I234" s="158" t="e">
        <f>#REF!-$B211</f>
        <v>#REF!</v>
      </c>
      <c r="J234" s="158" t="e">
        <f>#REF!-$B211</f>
        <v>#REF!</v>
      </c>
      <c r="K234" s="158" t="e">
        <f>#REF!-$B211</f>
        <v>#REF!</v>
      </c>
      <c r="L234" s="158" t="e">
        <f>#REF!-$B211</f>
        <v>#REF!</v>
      </c>
      <c r="M234" s="158" t="e">
        <f>#REF!-$B211</f>
        <v>#REF!</v>
      </c>
      <c r="N234" s="158" t="e">
        <f>#REF!-$B211</f>
        <v>#REF!</v>
      </c>
      <c r="O234" s="158" t="e">
        <f>#REF!-$B211</f>
        <v>#REF!</v>
      </c>
      <c r="P234" s="158" t="e">
        <f>#REF!-$B211</f>
        <v>#REF!</v>
      </c>
      <c r="Q234" s="158" t="e">
        <f>#REF!-$B211</f>
        <v>#REF!</v>
      </c>
      <c r="R234" s="158" t="e">
        <f>#REF!-$B211</f>
        <v>#REF!</v>
      </c>
      <c r="S234" s="159" t="e">
        <f>#REF!-$B211</f>
        <v>#REF!</v>
      </c>
    </row>
    <row r="235" spans="1:19" x14ac:dyDescent="0.25">
      <c r="A235" s="126">
        <v>50526</v>
      </c>
      <c r="B235" s="170">
        <f>+'Fundamental Prices'!C240</f>
        <v>6.3081659999999999</v>
      </c>
      <c r="C235" s="326">
        <v>6.1671847263488768</v>
      </c>
      <c r="D235" s="409">
        <v>6.3685470167312621</v>
      </c>
      <c r="E235" s="109"/>
      <c r="F235" s="326">
        <f t="shared" si="8"/>
        <v>-0.14098127365112312</v>
      </c>
      <c r="G235" s="327">
        <f t="shared" si="7"/>
        <v>6.0381016731262172E-2</v>
      </c>
      <c r="H235" s="158" t="e">
        <f>#REF!-$B212</f>
        <v>#REF!</v>
      </c>
      <c r="I235" s="158" t="e">
        <f>#REF!-$B212</f>
        <v>#REF!</v>
      </c>
      <c r="J235" s="158" t="e">
        <f>#REF!-$B212</f>
        <v>#REF!</v>
      </c>
      <c r="K235" s="158" t="e">
        <f>#REF!-$B212</f>
        <v>#REF!</v>
      </c>
      <c r="L235" s="158" t="e">
        <f>#REF!-$B212</f>
        <v>#REF!</v>
      </c>
      <c r="M235" s="158" t="e">
        <f>#REF!-$B212</f>
        <v>#REF!</v>
      </c>
      <c r="N235" s="158" t="e">
        <f>#REF!-$B212</f>
        <v>#REF!</v>
      </c>
      <c r="O235" s="158" t="e">
        <f>#REF!-$B212</f>
        <v>#REF!</v>
      </c>
      <c r="P235" s="158" t="e">
        <f>#REF!-$B212</f>
        <v>#REF!</v>
      </c>
      <c r="Q235" s="158" t="e">
        <f>#REF!-$B212</f>
        <v>#REF!</v>
      </c>
      <c r="R235" s="158" t="e">
        <f>#REF!-$B212</f>
        <v>#REF!</v>
      </c>
      <c r="S235" s="159" t="e">
        <f>#REF!-$B212</f>
        <v>#REF!</v>
      </c>
    </row>
    <row r="236" spans="1:19" x14ac:dyDescent="0.25">
      <c r="A236" s="126">
        <v>50557</v>
      </c>
      <c r="B236" s="170">
        <f>+'Fundamental Prices'!C241</f>
        <v>6.3540529999999995</v>
      </c>
      <c r="C236" s="326">
        <v>6.2710980401306147</v>
      </c>
      <c r="D236" s="409">
        <v>6.471651733901977</v>
      </c>
      <c r="E236" s="109"/>
      <c r="F236" s="326">
        <f t="shared" si="8"/>
        <v>-8.2954959869384837E-2</v>
      </c>
      <c r="G236" s="327">
        <f t="shared" si="7"/>
        <v>0.1175987339019775</v>
      </c>
      <c r="H236" s="158" t="e">
        <f>#REF!-$B213</f>
        <v>#REF!</v>
      </c>
      <c r="I236" s="158" t="e">
        <f>#REF!-$B213</f>
        <v>#REF!</v>
      </c>
      <c r="J236" s="158" t="e">
        <f>#REF!-$B213</f>
        <v>#REF!</v>
      </c>
      <c r="K236" s="158" t="e">
        <f>#REF!-$B213</f>
        <v>#REF!</v>
      </c>
      <c r="L236" s="158" t="e">
        <f>#REF!-$B213</f>
        <v>#REF!</v>
      </c>
      <c r="M236" s="158" t="e">
        <f>#REF!-$B213</f>
        <v>#REF!</v>
      </c>
      <c r="N236" s="158" t="e">
        <f>#REF!-$B213</f>
        <v>#REF!</v>
      </c>
      <c r="O236" s="158" t="e">
        <f>#REF!-$B213</f>
        <v>#REF!</v>
      </c>
      <c r="P236" s="158" t="e">
        <f>#REF!-$B213</f>
        <v>#REF!</v>
      </c>
      <c r="Q236" s="158" t="e">
        <f>#REF!-$B213</f>
        <v>#REF!</v>
      </c>
      <c r="R236" s="158" t="e">
        <f>#REF!-$B213</f>
        <v>#REF!</v>
      </c>
      <c r="S236" s="159" t="e">
        <f>#REF!-$B213</f>
        <v>#REF!</v>
      </c>
    </row>
    <row r="237" spans="1:19" x14ac:dyDescent="0.25">
      <c r="A237" s="126">
        <v>50587</v>
      </c>
      <c r="B237" s="170">
        <f>+'Fundamental Prices'!C242</f>
        <v>6.534014</v>
      </c>
      <c r="C237" s="326">
        <v>6.4916877213134763</v>
      </c>
      <c r="D237" s="409">
        <v>6.685948843063354</v>
      </c>
      <c r="E237" s="109"/>
      <c r="F237" s="326">
        <f t="shared" si="8"/>
        <v>-4.2326278686523722E-2</v>
      </c>
      <c r="G237" s="327">
        <f t="shared" si="7"/>
        <v>0.15193484306335403</v>
      </c>
      <c r="H237" s="158" t="e">
        <f>#REF!-$B214</f>
        <v>#REF!</v>
      </c>
      <c r="I237" s="158" t="e">
        <f>#REF!-$B214</f>
        <v>#REF!</v>
      </c>
      <c r="J237" s="158" t="e">
        <f>#REF!-$B214</f>
        <v>#REF!</v>
      </c>
      <c r="K237" s="158" t="e">
        <f>#REF!-$B214</f>
        <v>#REF!</v>
      </c>
      <c r="L237" s="158" t="e">
        <f>#REF!-$B214</f>
        <v>#REF!</v>
      </c>
      <c r="M237" s="158" t="e">
        <f>#REF!-$B214</f>
        <v>#REF!</v>
      </c>
      <c r="N237" s="158" t="e">
        <f>#REF!-$B214</f>
        <v>#REF!</v>
      </c>
      <c r="O237" s="158" t="e">
        <f>#REF!-$B214</f>
        <v>#REF!</v>
      </c>
      <c r="P237" s="158" t="e">
        <f>#REF!-$B214</f>
        <v>#REF!</v>
      </c>
      <c r="Q237" s="158" t="e">
        <f>#REF!-$B214</f>
        <v>#REF!</v>
      </c>
      <c r="R237" s="158" t="e">
        <f>#REF!-$B214</f>
        <v>#REF!</v>
      </c>
      <c r="S237" s="159" t="e">
        <f>#REF!-$B214</f>
        <v>#REF!</v>
      </c>
    </row>
    <row r="238" spans="1:19" x14ac:dyDescent="0.25">
      <c r="A238" s="126">
        <v>50618</v>
      </c>
      <c r="B238" s="170">
        <f>+'Fundamental Prices'!C243</f>
        <v>6.5804039999999997</v>
      </c>
      <c r="C238" s="326">
        <v>6.5431615302124024</v>
      </c>
      <c r="D238" s="409">
        <v>6.7251239296951288</v>
      </c>
      <c r="E238" s="109"/>
      <c r="F238" s="326">
        <f t="shared" si="8"/>
        <v>-3.7242469787597265E-2</v>
      </c>
      <c r="G238" s="327">
        <f t="shared" si="7"/>
        <v>0.14471992969512915</v>
      </c>
      <c r="H238" s="158" t="e">
        <f>#REF!-$B215</f>
        <v>#REF!</v>
      </c>
      <c r="I238" s="158" t="e">
        <f>#REF!-$B215</f>
        <v>#REF!</v>
      </c>
      <c r="J238" s="158" t="e">
        <f>#REF!-$B215</f>
        <v>#REF!</v>
      </c>
      <c r="K238" s="158" t="e">
        <f>#REF!-$B215</f>
        <v>#REF!</v>
      </c>
      <c r="L238" s="158" t="e">
        <f>#REF!-$B215</f>
        <v>#REF!</v>
      </c>
      <c r="M238" s="158" t="e">
        <f>#REF!-$B215</f>
        <v>#REF!</v>
      </c>
      <c r="N238" s="158" t="e">
        <f>#REF!-$B215</f>
        <v>#REF!</v>
      </c>
      <c r="O238" s="158" t="e">
        <f>#REF!-$B215</f>
        <v>#REF!</v>
      </c>
      <c r="P238" s="158" t="e">
        <f>#REF!-$B215</f>
        <v>#REF!</v>
      </c>
      <c r="Q238" s="158" t="e">
        <f>#REF!-$B215</f>
        <v>#REF!</v>
      </c>
      <c r="R238" s="158" t="e">
        <f>#REF!-$B215</f>
        <v>#REF!</v>
      </c>
      <c r="S238" s="159" t="e">
        <f>#REF!-$B215</f>
        <v>#REF!</v>
      </c>
    </row>
    <row r="239" spans="1:19" x14ac:dyDescent="0.25">
      <c r="A239" s="126">
        <v>50649</v>
      </c>
      <c r="B239" s="170">
        <f>+'Fundamental Prices'!C244</f>
        <v>6.4323750000000004</v>
      </c>
      <c r="C239" s="326">
        <v>6.3575195960998538</v>
      </c>
      <c r="D239" s="409">
        <v>6.5360903530120851</v>
      </c>
      <c r="E239" s="109"/>
      <c r="F239" s="326">
        <f t="shared" si="8"/>
        <v>-7.4855403900146555E-2</v>
      </c>
      <c r="G239" s="327">
        <f t="shared" si="7"/>
        <v>0.10371535301208468</v>
      </c>
      <c r="H239" s="158" t="e">
        <f>#REF!-$B216</f>
        <v>#REF!</v>
      </c>
      <c r="I239" s="158" t="e">
        <f>#REF!-$B216</f>
        <v>#REF!</v>
      </c>
      <c r="J239" s="158" t="e">
        <f>#REF!-$B216</f>
        <v>#REF!</v>
      </c>
      <c r="K239" s="158" t="e">
        <f>#REF!-$B216</f>
        <v>#REF!</v>
      </c>
      <c r="L239" s="158" t="e">
        <f>#REF!-$B216</f>
        <v>#REF!</v>
      </c>
      <c r="M239" s="158" t="e">
        <f>#REF!-$B216</f>
        <v>#REF!</v>
      </c>
      <c r="N239" s="158" t="e">
        <f>#REF!-$B216</f>
        <v>#REF!</v>
      </c>
      <c r="O239" s="158" t="e">
        <f>#REF!-$B216</f>
        <v>#REF!</v>
      </c>
      <c r="P239" s="158" t="e">
        <f>#REF!-$B216</f>
        <v>#REF!</v>
      </c>
      <c r="Q239" s="158" t="e">
        <f>#REF!-$B216</f>
        <v>#REF!</v>
      </c>
      <c r="R239" s="158" t="e">
        <f>#REF!-$B216</f>
        <v>#REF!</v>
      </c>
      <c r="S239" s="159" t="e">
        <f>#REF!-$B216</f>
        <v>#REF!</v>
      </c>
    </row>
    <row r="240" spans="1:19" x14ac:dyDescent="0.25">
      <c r="A240" s="126">
        <v>50679</v>
      </c>
      <c r="B240" s="170">
        <f>+'Fundamental Prices'!C245</f>
        <v>6.367464</v>
      </c>
      <c r="C240" s="326">
        <v>6.2287519943847656</v>
      </c>
      <c r="D240" s="409">
        <v>6.4314629089965818</v>
      </c>
      <c r="E240" s="109"/>
      <c r="F240" s="326">
        <f t="shared" si="8"/>
        <v>-0.13871200561523445</v>
      </c>
      <c r="G240" s="327">
        <f t="shared" si="7"/>
        <v>6.3998908996581783E-2</v>
      </c>
      <c r="H240" s="158" t="e">
        <f>#REF!-$B217</f>
        <v>#REF!</v>
      </c>
      <c r="I240" s="158" t="e">
        <f>#REF!-$B217</f>
        <v>#REF!</v>
      </c>
      <c r="J240" s="158" t="e">
        <f>#REF!-$B217</f>
        <v>#REF!</v>
      </c>
      <c r="K240" s="158" t="e">
        <f>#REF!-$B217</f>
        <v>#REF!</v>
      </c>
      <c r="L240" s="158" t="e">
        <f>#REF!-$B217</f>
        <v>#REF!</v>
      </c>
      <c r="M240" s="158" t="e">
        <f>#REF!-$B217</f>
        <v>#REF!</v>
      </c>
      <c r="N240" s="158" t="e">
        <f>#REF!-$B217</f>
        <v>#REF!</v>
      </c>
      <c r="O240" s="158" t="e">
        <f>#REF!-$B217</f>
        <v>#REF!</v>
      </c>
      <c r="P240" s="158" t="e">
        <f>#REF!-$B217</f>
        <v>#REF!</v>
      </c>
      <c r="Q240" s="158" t="e">
        <f>#REF!-$B217</f>
        <v>#REF!</v>
      </c>
      <c r="R240" s="158" t="e">
        <f>#REF!-$B217</f>
        <v>#REF!</v>
      </c>
      <c r="S240" s="159" t="e">
        <f>#REF!-$B217</f>
        <v>#REF!</v>
      </c>
    </row>
    <row r="241" spans="1:19" x14ac:dyDescent="0.25">
      <c r="A241" s="126">
        <v>50710</v>
      </c>
      <c r="B241" s="170">
        <f>+'Fundamental Prices'!C246</f>
        <v>6.4728539999999999</v>
      </c>
      <c r="C241" s="326">
        <v>6.354344173339844</v>
      </c>
      <c r="D241" s="409">
        <v>6.5463037117996219</v>
      </c>
      <c r="E241" s="109"/>
      <c r="F241" s="326">
        <f t="shared" si="8"/>
        <v>-0.11850982666015586</v>
      </c>
      <c r="G241" s="327">
        <f t="shared" si="7"/>
        <v>7.3449711799622008E-2</v>
      </c>
      <c r="H241" s="161" t="e">
        <f>#REF!-$B218</f>
        <v>#REF!</v>
      </c>
      <c r="I241" s="161" t="e">
        <f>#REF!-$B218</f>
        <v>#REF!</v>
      </c>
      <c r="J241" s="161" t="e">
        <f>#REF!-$B218</f>
        <v>#REF!</v>
      </c>
      <c r="K241" s="161" t="e">
        <f>#REF!-$B218</f>
        <v>#REF!</v>
      </c>
      <c r="L241" s="161" t="e">
        <f>#REF!-$B218</f>
        <v>#REF!</v>
      </c>
      <c r="M241" s="161" t="e">
        <f>#REF!-$B218</f>
        <v>#REF!</v>
      </c>
      <c r="N241" s="161" t="e">
        <f>#REF!-$B218</f>
        <v>#REF!</v>
      </c>
      <c r="O241" s="161" t="e">
        <f>#REF!-$B218</f>
        <v>#REF!</v>
      </c>
      <c r="P241" s="161" t="e">
        <f>#REF!-$B218</f>
        <v>#REF!</v>
      </c>
      <c r="Q241" s="161" t="e">
        <f>#REF!-$B218</f>
        <v>#REF!</v>
      </c>
      <c r="R241" s="161" t="e">
        <f>#REF!-$B218</f>
        <v>#REF!</v>
      </c>
      <c r="S241" s="162" t="e">
        <f>#REF!-$B218</f>
        <v>#REF!</v>
      </c>
    </row>
    <row r="242" spans="1:19" x14ac:dyDescent="0.25">
      <c r="A242" s="160">
        <v>50740</v>
      </c>
      <c r="B242" s="297">
        <f>+'Fundamental Prices'!C247</f>
        <v>6.7048310000000004</v>
      </c>
      <c r="C242" s="328">
        <v>6.632530508666993</v>
      </c>
      <c r="D242" s="410">
        <v>6.8049679571685795</v>
      </c>
      <c r="E242" s="109"/>
      <c r="F242" s="328">
        <f t="shared" si="8"/>
        <v>-7.2300491333007422E-2</v>
      </c>
      <c r="G242" s="329">
        <f t="shared" si="7"/>
        <v>0.10013695716857907</v>
      </c>
      <c r="H242" s="158" t="e">
        <f>#REF!-$B219</f>
        <v>#REF!</v>
      </c>
      <c r="I242" s="158" t="e">
        <f>#REF!-$B219</f>
        <v>#REF!</v>
      </c>
      <c r="J242" s="158" t="e">
        <f>#REF!-$B219</f>
        <v>#REF!</v>
      </c>
      <c r="K242" s="158" t="e">
        <f>#REF!-$B219</f>
        <v>#REF!</v>
      </c>
      <c r="L242" s="158" t="e">
        <f>#REF!-$B219</f>
        <v>#REF!</v>
      </c>
      <c r="M242" s="158" t="e">
        <f>#REF!-$B219</f>
        <v>#REF!</v>
      </c>
      <c r="N242" s="158" t="e">
        <f>#REF!-$B219</f>
        <v>#REF!</v>
      </c>
      <c r="O242" s="158" t="e">
        <f>#REF!-$B219</f>
        <v>#REF!</v>
      </c>
      <c r="P242" s="158" t="e">
        <f>#REF!-$B219</f>
        <v>#REF!</v>
      </c>
      <c r="Q242" s="158" t="e">
        <f>#REF!-$B219</f>
        <v>#REF!</v>
      </c>
      <c r="R242" s="158" t="e">
        <f>#REF!-$B219</f>
        <v>#REF!</v>
      </c>
      <c r="S242" s="159" t="e">
        <f>#REF!-$B219</f>
        <v>#REF!</v>
      </c>
    </row>
    <row r="243" spans="1:19" x14ac:dyDescent="0.25">
      <c r="A243" s="126">
        <v>50771</v>
      </c>
      <c r="B243" s="170">
        <f>+'Fundamental Prices'!C248</f>
        <v>6.7477869999999998</v>
      </c>
      <c r="C243" s="330">
        <v>6.68483347064209</v>
      </c>
      <c r="D243" s="409">
        <v>6.8664061749572749</v>
      </c>
      <c r="E243" s="109"/>
      <c r="F243" s="326">
        <f t="shared" si="8"/>
        <v>-6.2953529357909765E-2</v>
      </c>
      <c r="G243" s="327">
        <f t="shared" si="7"/>
        <v>0.11861917495727514</v>
      </c>
      <c r="H243" s="158" t="e">
        <f>#REF!-$B220</f>
        <v>#REF!</v>
      </c>
      <c r="I243" s="158" t="e">
        <f>#REF!-$B220</f>
        <v>#REF!</v>
      </c>
      <c r="J243" s="158" t="e">
        <f>#REF!-$B220</f>
        <v>#REF!</v>
      </c>
      <c r="K243" s="158" t="e">
        <f>#REF!-$B220</f>
        <v>#REF!</v>
      </c>
      <c r="L243" s="158" t="e">
        <f>#REF!-$B220</f>
        <v>#REF!</v>
      </c>
      <c r="M243" s="158" t="e">
        <f>#REF!-$B220</f>
        <v>#REF!</v>
      </c>
      <c r="N243" s="158" t="e">
        <f>#REF!-$B220</f>
        <v>#REF!</v>
      </c>
      <c r="O243" s="158" t="e">
        <f>#REF!-$B220</f>
        <v>#REF!</v>
      </c>
      <c r="P243" s="158" t="e">
        <f>#REF!-$B220</f>
        <v>#REF!</v>
      </c>
      <c r="Q243" s="158" t="e">
        <f>#REF!-$B220</f>
        <v>#REF!</v>
      </c>
      <c r="R243" s="158" t="e">
        <f>#REF!-$B220</f>
        <v>#REF!</v>
      </c>
      <c r="S243" s="159" t="e">
        <f>#REF!-$B220</f>
        <v>#REF!</v>
      </c>
    </row>
    <row r="244" spans="1:19" x14ac:dyDescent="0.25">
      <c r="A244" s="126">
        <v>50802</v>
      </c>
      <c r="B244" s="170">
        <f>+'Fundamental Prices'!C249</f>
        <v>6.7891649999999997</v>
      </c>
      <c r="C244" s="326">
        <v>6.7162081327819818</v>
      </c>
      <c r="D244" s="409">
        <v>6.8906189718627928</v>
      </c>
      <c r="E244" s="109"/>
      <c r="F244" s="326">
        <f t="shared" si="8"/>
        <v>-7.2956867218017862E-2</v>
      </c>
      <c r="G244" s="327">
        <f t="shared" ref="G244:G307" si="9">D244-$B244</f>
        <v>0.10145397186279315</v>
      </c>
      <c r="H244" s="158" t="e">
        <f>#REF!-$B221</f>
        <v>#REF!</v>
      </c>
      <c r="I244" s="158" t="e">
        <f>#REF!-$B221</f>
        <v>#REF!</v>
      </c>
      <c r="J244" s="158" t="e">
        <f>#REF!-$B221</f>
        <v>#REF!</v>
      </c>
      <c r="K244" s="158" t="e">
        <f>#REF!-$B221</f>
        <v>#REF!</v>
      </c>
      <c r="L244" s="158" t="e">
        <f>#REF!-$B221</f>
        <v>#REF!</v>
      </c>
      <c r="M244" s="158" t="e">
        <f>#REF!-$B221</f>
        <v>#REF!</v>
      </c>
      <c r="N244" s="158" t="e">
        <f>#REF!-$B221</f>
        <v>#REF!</v>
      </c>
      <c r="O244" s="158" t="e">
        <f>#REF!-$B221</f>
        <v>#REF!</v>
      </c>
      <c r="P244" s="158" t="e">
        <f>#REF!-$B221</f>
        <v>#REF!</v>
      </c>
      <c r="Q244" s="158" t="e">
        <f>#REF!-$B221</f>
        <v>#REF!</v>
      </c>
      <c r="R244" s="158" t="e">
        <f>#REF!-$B221</f>
        <v>#REF!</v>
      </c>
      <c r="S244" s="159" t="e">
        <f>#REF!-$B221</f>
        <v>#REF!</v>
      </c>
    </row>
    <row r="245" spans="1:19" x14ac:dyDescent="0.25">
      <c r="A245" s="126">
        <v>50830</v>
      </c>
      <c r="B245" s="170">
        <f>+'Fundamental Prices'!C250</f>
        <v>6.6272270000000004</v>
      </c>
      <c r="C245" s="326">
        <v>6.5054188907165535</v>
      </c>
      <c r="D245" s="409">
        <v>6.6595254981536867</v>
      </c>
      <c r="E245" s="109"/>
      <c r="F245" s="326">
        <f t="shared" si="8"/>
        <v>-0.12180810928344687</v>
      </c>
      <c r="G245" s="327">
        <f t="shared" si="9"/>
        <v>3.2298498153686239E-2</v>
      </c>
      <c r="H245" s="158" t="e">
        <f>#REF!-$B222</f>
        <v>#REF!</v>
      </c>
      <c r="I245" s="158" t="e">
        <f>#REF!-$B222</f>
        <v>#REF!</v>
      </c>
      <c r="J245" s="158" t="e">
        <f>#REF!-$B222</f>
        <v>#REF!</v>
      </c>
      <c r="K245" s="158" t="e">
        <f>#REF!-$B222</f>
        <v>#REF!</v>
      </c>
      <c r="L245" s="158" t="e">
        <f>#REF!-$B222</f>
        <v>#REF!</v>
      </c>
      <c r="M245" s="158" t="e">
        <f>#REF!-$B222</f>
        <v>#REF!</v>
      </c>
      <c r="N245" s="158" t="e">
        <f>#REF!-$B222</f>
        <v>#REF!</v>
      </c>
      <c r="O245" s="158" t="e">
        <f>#REF!-$B222</f>
        <v>#REF!</v>
      </c>
      <c r="P245" s="158" t="e">
        <f>#REF!-$B222</f>
        <v>#REF!</v>
      </c>
      <c r="Q245" s="158" t="e">
        <f>#REF!-$B222</f>
        <v>#REF!</v>
      </c>
      <c r="R245" s="158" t="e">
        <f>#REF!-$B222</f>
        <v>#REF!</v>
      </c>
      <c r="S245" s="159" t="e">
        <f>#REF!-$B222</f>
        <v>#REF!</v>
      </c>
    </row>
    <row r="246" spans="1:19" x14ac:dyDescent="0.25">
      <c r="A246" s="126">
        <v>50861</v>
      </c>
      <c r="B246" s="170">
        <f>+'Fundamental Prices'!C251</f>
        <v>6.2019849999999996</v>
      </c>
      <c r="C246" s="326">
        <v>6.0495219644165035</v>
      </c>
      <c r="D246" s="409">
        <v>6.243157685623169</v>
      </c>
      <c r="E246" s="109"/>
      <c r="F246" s="326">
        <f t="shared" si="8"/>
        <v>-0.15246303558349616</v>
      </c>
      <c r="G246" s="327">
        <f t="shared" si="9"/>
        <v>4.1172685623169336E-2</v>
      </c>
      <c r="H246" s="158" t="e">
        <f>#REF!-$B223</f>
        <v>#REF!</v>
      </c>
      <c r="I246" s="158" t="e">
        <f>#REF!-$B223</f>
        <v>#REF!</v>
      </c>
      <c r="J246" s="158" t="e">
        <f>#REF!-$B223</f>
        <v>#REF!</v>
      </c>
      <c r="K246" s="158" t="e">
        <f>#REF!-$B223</f>
        <v>#REF!</v>
      </c>
      <c r="L246" s="158" t="e">
        <f>#REF!-$B223</f>
        <v>#REF!</v>
      </c>
      <c r="M246" s="158" t="e">
        <f>#REF!-$B223</f>
        <v>#REF!</v>
      </c>
      <c r="N246" s="158" t="e">
        <f>#REF!-$B223</f>
        <v>#REF!</v>
      </c>
      <c r="O246" s="158" t="e">
        <f>#REF!-$B223</f>
        <v>#REF!</v>
      </c>
      <c r="P246" s="158" t="e">
        <f>#REF!-$B223</f>
        <v>#REF!</v>
      </c>
      <c r="Q246" s="158" t="e">
        <f>#REF!-$B223</f>
        <v>#REF!</v>
      </c>
      <c r="R246" s="158" t="e">
        <f>#REF!-$B223</f>
        <v>#REF!</v>
      </c>
      <c r="S246" s="159" t="e">
        <f>#REF!-$B223</f>
        <v>#REF!</v>
      </c>
    </row>
    <row r="247" spans="1:19" x14ac:dyDescent="0.25">
      <c r="A247" s="126">
        <v>50891</v>
      </c>
      <c r="B247" s="170">
        <f>+'Fundamental Prices'!C252</f>
        <v>6.2374640000000001</v>
      </c>
      <c r="C247" s="326">
        <v>6.0880021774902344</v>
      </c>
      <c r="D247" s="409">
        <v>6.2899199831619264</v>
      </c>
      <c r="E247" s="109"/>
      <c r="F247" s="326">
        <f t="shared" si="8"/>
        <v>-0.1494618225097657</v>
      </c>
      <c r="G247" s="327">
        <f t="shared" si="9"/>
        <v>5.2455983161926234E-2</v>
      </c>
      <c r="H247" s="158" t="e">
        <f>#REF!-$B224</f>
        <v>#REF!</v>
      </c>
      <c r="I247" s="158" t="e">
        <f>#REF!-$B224</f>
        <v>#REF!</v>
      </c>
      <c r="J247" s="158" t="e">
        <f>#REF!-$B224</f>
        <v>#REF!</v>
      </c>
      <c r="K247" s="158" t="e">
        <f>#REF!-$B224</f>
        <v>#REF!</v>
      </c>
      <c r="L247" s="158" t="e">
        <f>#REF!-$B224</f>
        <v>#REF!</v>
      </c>
      <c r="M247" s="158" t="e">
        <f>#REF!-$B224</f>
        <v>#REF!</v>
      </c>
      <c r="N247" s="158" t="e">
        <f>#REF!-$B224</f>
        <v>#REF!</v>
      </c>
      <c r="O247" s="158" t="e">
        <f>#REF!-$B224</f>
        <v>#REF!</v>
      </c>
      <c r="P247" s="158" t="e">
        <f>#REF!-$B224</f>
        <v>#REF!</v>
      </c>
      <c r="Q247" s="158" t="e">
        <f>#REF!-$B224</f>
        <v>#REF!</v>
      </c>
      <c r="R247" s="158" t="e">
        <f>#REF!-$B224</f>
        <v>#REF!</v>
      </c>
      <c r="S247" s="159" t="e">
        <f>#REF!-$B224</f>
        <v>#REF!</v>
      </c>
    </row>
    <row r="248" spans="1:19" x14ac:dyDescent="0.25">
      <c r="A248" s="126">
        <v>50922</v>
      </c>
      <c r="B248" s="170">
        <f>+'Fundamental Prices'!C253</f>
        <v>6.2778159999999996</v>
      </c>
      <c r="C248" s="326">
        <v>6.1862765407714839</v>
      </c>
      <c r="D248" s="409">
        <v>6.3924702644500728</v>
      </c>
      <c r="E248" s="109"/>
      <c r="F248" s="326">
        <f t="shared" si="8"/>
        <v>-9.1539459228515696E-2</v>
      </c>
      <c r="G248" s="327">
        <f t="shared" si="9"/>
        <v>0.11465426445007321</v>
      </c>
      <c r="H248" s="158" t="e">
        <f>#REF!-$B225</f>
        <v>#REF!</v>
      </c>
      <c r="I248" s="158" t="e">
        <f>#REF!-$B225</f>
        <v>#REF!</v>
      </c>
      <c r="J248" s="158" t="e">
        <f>#REF!-$B225</f>
        <v>#REF!</v>
      </c>
      <c r="K248" s="158" t="e">
        <f>#REF!-$B225</f>
        <v>#REF!</v>
      </c>
      <c r="L248" s="158" t="e">
        <f>#REF!-$B225</f>
        <v>#REF!</v>
      </c>
      <c r="M248" s="158" t="e">
        <f>#REF!-$B225</f>
        <v>#REF!</v>
      </c>
      <c r="N248" s="158" t="e">
        <f>#REF!-$B225</f>
        <v>#REF!</v>
      </c>
      <c r="O248" s="158" t="e">
        <f>#REF!-$B225</f>
        <v>#REF!</v>
      </c>
      <c r="P248" s="158" t="e">
        <f>#REF!-$B225</f>
        <v>#REF!</v>
      </c>
      <c r="Q248" s="158" t="e">
        <f>#REF!-$B225</f>
        <v>#REF!</v>
      </c>
      <c r="R248" s="158" t="e">
        <f>#REF!-$B225</f>
        <v>#REF!</v>
      </c>
      <c r="S248" s="159" t="e">
        <f>#REF!-$B225</f>
        <v>#REF!</v>
      </c>
    </row>
    <row r="249" spans="1:19" x14ac:dyDescent="0.25">
      <c r="A249" s="126">
        <v>50952</v>
      </c>
      <c r="B249" s="170">
        <f>+'Fundamental Prices'!C254</f>
        <v>6.3410209999999996</v>
      </c>
      <c r="C249" s="326">
        <v>6.283795467468261</v>
      </c>
      <c r="D249" s="409">
        <v>6.469571271987915</v>
      </c>
      <c r="E249" s="109"/>
      <c r="F249" s="326">
        <f t="shared" si="8"/>
        <v>-5.7225532531738565E-2</v>
      </c>
      <c r="G249" s="327">
        <f t="shared" si="9"/>
        <v>0.12855027198791547</v>
      </c>
      <c r="H249" s="158" t="e">
        <f>#REF!-$B226</f>
        <v>#REF!</v>
      </c>
      <c r="I249" s="158" t="e">
        <f>#REF!-$B226</f>
        <v>#REF!</v>
      </c>
      <c r="J249" s="158" t="e">
        <f>#REF!-$B226</f>
        <v>#REF!</v>
      </c>
      <c r="K249" s="158" t="e">
        <f>#REF!-$B226</f>
        <v>#REF!</v>
      </c>
      <c r="L249" s="158" t="e">
        <f>#REF!-$B226</f>
        <v>#REF!</v>
      </c>
      <c r="M249" s="158" t="e">
        <f>#REF!-$B226</f>
        <v>#REF!</v>
      </c>
      <c r="N249" s="158" t="e">
        <f>#REF!-$B226</f>
        <v>#REF!</v>
      </c>
      <c r="O249" s="158" t="e">
        <f>#REF!-$B226</f>
        <v>#REF!</v>
      </c>
      <c r="P249" s="158" t="e">
        <f>#REF!-$B226</f>
        <v>#REF!</v>
      </c>
      <c r="Q249" s="158" t="e">
        <f>#REF!-$B226</f>
        <v>#REF!</v>
      </c>
      <c r="R249" s="158" t="e">
        <f>#REF!-$B226</f>
        <v>#REF!</v>
      </c>
      <c r="S249" s="159" t="e">
        <f>#REF!-$B226</f>
        <v>#REF!</v>
      </c>
    </row>
    <row r="250" spans="1:19" x14ac:dyDescent="0.25">
      <c r="A250" s="126">
        <v>50983</v>
      </c>
      <c r="B250" s="170">
        <f>+'Fundamental Prices'!C255</f>
        <v>6.8899480000000004</v>
      </c>
      <c r="C250" s="326">
        <v>6.8445959606628426</v>
      </c>
      <c r="D250" s="409">
        <v>7.0353016462783815</v>
      </c>
      <c r="E250" s="109"/>
      <c r="F250" s="326">
        <f t="shared" si="8"/>
        <v>-4.5352039337157812E-2</v>
      </c>
      <c r="G250" s="327">
        <f t="shared" si="9"/>
        <v>0.1453536462783811</v>
      </c>
      <c r="H250" s="158" t="e">
        <f>#REF!-$B227</f>
        <v>#REF!</v>
      </c>
      <c r="I250" s="158" t="e">
        <f>#REF!-$B227</f>
        <v>#REF!</v>
      </c>
      <c r="J250" s="158" t="e">
        <f>#REF!-$B227</f>
        <v>#REF!</v>
      </c>
      <c r="K250" s="158" t="e">
        <f>#REF!-$B227</f>
        <v>#REF!</v>
      </c>
      <c r="L250" s="158" t="e">
        <f>#REF!-$B227</f>
        <v>#REF!</v>
      </c>
      <c r="M250" s="158" t="e">
        <f>#REF!-$B227</f>
        <v>#REF!</v>
      </c>
      <c r="N250" s="158" t="e">
        <f>#REF!-$B227</f>
        <v>#REF!</v>
      </c>
      <c r="O250" s="158" t="e">
        <f>#REF!-$B227</f>
        <v>#REF!</v>
      </c>
      <c r="P250" s="158" t="e">
        <f>#REF!-$B227</f>
        <v>#REF!</v>
      </c>
      <c r="Q250" s="158" t="e">
        <f>#REF!-$B227</f>
        <v>#REF!</v>
      </c>
      <c r="R250" s="158" t="e">
        <f>#REF!-$B227</f>
        <v>#REF!</v>
      </c>
      <c r="S250" s="159" t="e">
        <f>#REF!-$B227</f>
        <v>#REF!</v>
      </c>
    </row>
    <row r="251" spans="1:19" x14ac:dyDescent="0.25">
      <c r="A251" s="126">
        <v>51014</v>
      </c>
      <c r="B251" s="170">
        <f>+'Fundamental Prices'!C256</f>
        <v>6.8599069999999998</v>
      </c>
      <c r="C251" s="326">
        <v>6.7796194671936032</v>
      </c>
      <c r="D251" s="409">
        <v>6.9475090717620844</v>
      </c>
      <c r="E251" s="109"/>
      <c r="F251" s="326">
        <f t="shared" si="8"/>
        <v>-8.0287532806396555E-2</v>
      </c>
      <c r="G251" s="327">
        <f t="shared" si="9"/>
        <v>8.7602071762084677E-2</v>
      </c>
      <c r="H251" s="158" t="e">
        <f>#REF!-$B228</f>
        <v>#REF!</v>
      </c>
      <c r="I251" s="158" t="e">
        <f>#REF!-$B228</f>
        <v>#REF!</v>
      </c>
      <c r="J251" s="158" t="e">
        <f>#REF!-$B228</f>
        <v>#REF!</v>
      </c>
      <c r="K251" s="158" t="e">
        <f>#REF!-$B228</f>
        <v>#REF!</v>
      </c>
      <c r="L251" s="158" t="e">
        <f>#REF!-$B228</f>
        <v>#REF!</v>
      </c>
      <c r="M251" s="158" t="e">
        <f>#REF!-$B228</f>
        <v>#REF!</v>
      </c>
      <c r="N251" s="158" t="e">
        <f>#REF!-$B228</f>
        <v>#REF!</v>
      </c>
      <c r="O251" s="158" t="e">
        <f>#REF!-$B228</f>
        <v>#REF!</v>
      </c>
      <c r="P251" s="158" t="e">
        <f>#REF!-$B228</f>
        <v>#REF!</v>
      </c>
      <c r="Q251" s="158" t="e">
        <f>#REF!-$B228</f>
        <v>#REF!</v>
      </c>
      <c r="R251" s="158" t="e">
        <f>#REF!-$B228</f>
        <v>#REF!</v>
      </c>
      <c r="S251" s="159" t="e">
        <f>#REF!-$B228</f>
        <v>#REF!</v>
      </c>
    </row>
    <row r="252" spans="1:19" x14ac:dyDescent="0.25">
      <c r="A252" s="126">
        <v>51044</v>
      </c>
      <c r="B252" s="170">
        <f>+'Fundamental Prices'!C257</f>
        <v>6.6049949999999997</v>
      </c>
      <c r="C252" s="326">
        <v>6.4636956759643551</v>
      </c>
      <c r="D252" s="409">
        <v>6.6860594340515132</v>
      </c>
      <c r="E252" s="109"/>
      <c r="F252" s="326">
        <f t="shared" si="8"/>
        <v>-0.1412993240356446</v>
      </c>
      <c r="G252" s="327">
        <f t="shared" si="9"/>
        <v>8.1064434051513423E-2</v>
      </c>
      <c r="H252" s="158" t="e">
        <f>#REF!-$B229</f>
        <v>#REF!</v>
      </c>
      <c r="I252" s="158" t="e">
        <f>#REF!-$B229</f>
        <v>#REF!</v>
      </c>
      <c r="J252" s="158" t="e">
        <f>#REF!-$B229</f>
        <v>#REF!</v>
      </c>
      <c r="K252" s="158" t="e">
        <f>#REF!-$B229</f>
        <v>#REF!</v>
      </c>
      <c r="L252" s="158" t="e">
        <f>#REF!-$B229</f>
        <v>#REF!</v>
      </c>
      <c r="M252" s="158" t="e">
        <f>#REF!-$B229</f>
        <v>#REF!</v>
      </c>
      <c r="N252" s="158" t="e">
        <f>#REF!-$B229</f>
        <v>#REF!</v>
      </c>
      <c r="O252" s="158" t="e">
        <f>#REF!-$B229</f>
        <v>#REF!</v>
      </c>
      <c r="P252" s="158" t="e">
        <f>#REF!-$B229</f>
        <v>#REF!</v>
      </c>
      <c r="Q252" s="158" t="e">
        <f>#REF!-$B229</f>
        <v>#REF!</v>
      </c>
      <c r="R252" s="158" t="e">
        <f>#REF!-$B229</f>
        <v>#REF!</v>
      </c>
      <c r="S252" s="159" t="e">
        <f>#REF!-$B229</f>
        <v>#REF!</v>
      </c>
    </row>
    <row r="253" spans="1:19" x14ac:dyDescent="0.25">
      <c r="A253" s="126">
        <v>51075</v>
      </c>
      <c r="B253" s="170">
        <f>+'Fundamental Prices'!C258</f>
        <v>6.6795359999999997</v>
      </c>
      <c r="C253" s="326">
        <v>6.5584684188232423</v>
      </c>
      <c r="D253" s="409">
        <v>6.7428343255386354</v>
      </c>
      <c r="E253" s="109"/>
      <c r="F253" s="326">
        <f t="shared" si="8"/>
        <v>-0.12106758117675742</v>
      </c>
      <c r="G253" s="327">
        <f t="shared" si="9"/>
        <v>6.329832553863568E-2</v>
      </c>
      <c r="H253" s="161" t="e">
        <f>#REF!-$B230</f>
        <v>#REF!</v>
      </c>
      <c r="I253" s="161" t="e">
        <f>#REF!-$B230</f>
        <v>#REF!</v>
      </c>
      <c r="J253" s="161" t="e">
        <f>#REF!-$B230</f>
        <v>#REF!</v>
      </c>
      <c r="K253" s="161" t="e">
        <f>#REF!-$B230</f>
        <v>#REF!</v>
      </c>
      <c r="L253" s="161" t="e">
        <f>#REF!-$B230</f>
        <v>#REF!</v>
      </c>
      <c r="M253" s="161" t="e">
        <f>#REF!-$B230</f>
        <v>#REF!</v>
      </c>
      <c r="N253" s="161" t="e">
        <f>#REF!-$B230</f>
        <v>#REF!</v>
      </c>
      <c r="O253" s="161" t="e">
        <f>#REF!-$B230</f>
        <v>#REF!</v>
      </c>
      <c r="P253" s="161" t="e">
        <f>#REF!-$B230</f>
        <v>#REF!</v>
      </c>
      <c r="Q253" s="161" t="e">
        <f>#REF!-$B230</f>
        <v>#REF!</v>
      </c>
      <c r="R253" s="161" t="e">
        <f>#REF!-$B230</f>
        <v>#REF!</v>
      </c>
      <c r="S253" s="162" t="e">
        <f>#REF!-$B230</f>
        <v>#REF!</v>
      </c>
    </row>
    <row r="254" spans="1:19" x14ac:dyDescent="0.25">
      <c r="A254" s="160">
        <v>51105</v>
      </c>
      <c r="B254" s="297">
        <f>+'Fundamental Prices'!C259</f>
        <v>6.8847620000000003</v>
      </c>
      <c r="C254" s="328">
        <v>6.7997146977539069</v>
      </c>
      <c r="D254" s="410">
        <v>6.9714049424285891</v>
      </c>
      <c r="E254" s="109"/>
      <c r="F254" s="328">
        <f t="shared" si="8"/>
        <v>-8.5047302246093359E-2</v>
      </c>
      <c r="G254" s="329">
        <f t="shared" si="9"/>
        <v>8.6642942428588832E-2</v>
      </c>
      <c r="H254" s="158" t="e">
        <f>#REF!-$B231</f>
        <v>#REF!</v>
      </c>
      <c r="I254" s="158" t="e">
        <f>#REF!-$B231</f>
        <v>#REF!</v>
      </c>
      <c r="J254" s="158" t="e">
        <f>#REF!-$B231</f>
        <v>#REF!</v>
      </c>
      <c r="K254" s="158" t="e">
        <f>#REF!-$B231</f>
        <v>#REF!</v>
      </c>
      <c r="L254" s="158" t="e">
        <f>#REF!-$B231</f>
        <v>#REF!</v>
      </c>
      <c r="M254" s="158" t="e">
        <f>#REF!-$B231</f>
        <v>#REF!</v>
      </c>
      <c r="N254" s="158" t="e">
        <f>#REF!-$B231</f>
        <v>#REF!</v>
      </c>
      <c r="O254" s="158" t="e">
        <f>#REF!-$B231</f>
        <v>#REF!</v>
      </c>
      <c r="P254" s="158" t="e">
        <f>#REF!-$B231</f>
        <v>#REF!</v>
      </c>
      <c r="Q254" s="158" t="e">
        <f>#REF!-$B231</f>
        <v>#REF!</v>
      </c>
      <c r="R254" s="158" t="e">
        <f>#REF!-$B231</f>
        <v>#REF!</v>
      </c>
      <c r="S254" s="159" t="e">
        <f>#REF!-$B231</f>
        <v>#REF!</v>
      </c>
    </row>
    <row r="255" spans="1:19" x14ac:dyDescent="0.25">
      <c r="A255" s="126">
        <v>51136</v>
      </c>
      <c r="B255" s="170">
        <f>+'Fundamental Prices'!C260</f>
        <v>6.9254509999999998</v>
      </c>
      <c r="C255" s="330">
        <v>6.8582774617919924</v>
      </c>
      <c r="D255" s="409">
        <v>7.0232197644958498</v>
      </c>
      <c r="E255" s="109"/>
      <c r="F255" s="326">
        <f t="shared" si="8"/>
        <v>-6.7173538208007422E-2</v>
      </c>
      <c r="G255" s="327">
        <f t="shared" si="9"/>
        <v>9.7768764495850036E-2</v>
      </c>
      <c r="H255" s="158" t="e">
        <f>#REF!-$B232</f>
        <v>#REF!</v>
      </c>
      <c r="I255" s="158" t="e">
        <f>#REF!-$B232</f>
        <v>#REF!</v>
      </c>
      <c r="J255" s="158" t="e">
        <f>#REF!-$B232</f>
        <v>#REF!</v>
      </c>
      <c r="K255" s="158" t="e">
        <f>#REF!-$B232</f>
        <v>#REF!</v>
      </c>
      <c r="L255" s="158" t="e">
        <f>#REF!-$B232</f>
        <v>#REF!</v>
      </c>
      <c r="M255" s="158" t="e">
        <f>#REF!-$B232</f>
        <v>#REF!</v>
      </c>
      <c r="N255" s="158" t="e">
        <f>#REF!-$B232</f>
        <v>#REF!</v>
      </c>
      <c r="O255" s="158" t="e">
        <f>#REF!-$B232</f>
        <v>#REF!</v>
      </c>
      <c r="P255" s="158" t="e">
        <f>#REF!-$B232</f>
        <v>#REF!</v>
      </c>
      <c r="Q255" s="158" t="e">
        <f>#REF!-$B232</f>
        <v>#REF!</v>
      </c>
      <c r="R255" s="158" t="e">
        <f>#REF!-$B232</f>
        <v>#REF!</v>
      </c>
      <c r="S255" s="159" t="e">
        <f>#REF!-$B232</f>
        <v>#REF!</v>
      </c>
    </row>
    <row r="256" spans="1:19" x14ac:dyDescent="0.25">
      <c r="A256" s="126">
        <v>51167</v>
      </c>
      <c r="B256" s="170">
        <f>+'Fundamental Prices'!C261</f>
        <v>6.9616639999999999</v>
      </c>
      <c r="C256" s="326">
        <v>6.8540844635620113</v>
      </c>
      <c r="D256" s="409">
        <v>7.0224888329162596</v>
      </c>
      <c r="E256" s="109"/>
      <c r="F256" s="326">
        <f t="shared" si="8"/>
        <v>-0.10757953643798857</v>
      </c>
      <c r="G256" s="327">
        <f t="shared" si="9"/>
        <v>6.082483291625973E-2</v>
      </c>
      <c r="H256" s="158" t="e">
        <f>#REF!-$B233</f>
        <v>#REF!</v>
      </c>
      <c r="I256" s="158" t="e">
        <f>#REF!-$B233</f>
        <v>#REF!</v>
      </c>
      <c r="J256" s="158" t="e">
        <f>#REF!-$B233</f>
        <v>#REF!</v>
      </c>
      <c r="K256" s="158" t="e">
        <f>#REF!-$B233</f>
        <v>#REF!</v>
      </c>
      <c r="L256" s="158" t="e">
        <f>#REF!-$B233</f>
        <v>#REF!</v>
      </c>
      <c r="M256" s="158" t="e">
        <f>#REF!-$B233</f>
        <v>#REF!</v>
      </c>
      <c r="N256" s="158" t="e">
        <f>#REF!-$B233</f>
        <v>#REF!</v>
      </c>
      <c r="O256" s="158" t="e">
        <f>#REF!-$B233</f>
        <v>#REF!</v>
      </c>
      <c r="P256" s="158" t="e">
        <f>#REF!-$B233</f>
        <v>#REF!</v>
      </c>
      <c r="Q256" s="158" t="e">
        <f>#REF!-$B233</f>
        <v>#REF!</v>
      </c>
      <c r="R256" s="158" t="e">
        <f>#REF!-$B233</f>
        <v>#REF!</v>
      </c>
      <c r="S256" s="159" t="e">
        <f>#REF!-$B233</f>
        <v>#REF!</v>
      </c>
    </row>
    <row r="257" spans="1:19" x14ac:dyDescent="0.25">
      <c r="A257" s="126">
        <v>51196</v>
      </c>
      <c r="B257" s="170">
        <f>+'Fundamental Prices'!C262</f>
        <v>6.8487159999999996</v>
      </c>
      <c r="C257" s="326">
        <v>6.724687736907959</v>
      </c>
      <c r="D257" s="409">
        <v>6.8815964874420166</v>
      </c>
      <c r="E257" s="109"/>
      <c r="F257" s="326">
        <f t="shared" si="8"/>
        <v>-0.12402826309204062</v>
      </c>
      <c r="G257" s="327">
        <f t="shared" si="9"/>
        <v>3.2880487442016992E-2</v>
      </c>
      <c r="H257" s="158" t="e">
        <f>#REF!-$B234</f>
        <v>#REF!</v>
      </c>
      <c r="I257" s="158" t="e">
        <f>#REF!-$B234</f>
        <v>#REF!</v>
      </c>
      <c r="J257" s="158" t="e">
        <f>#REF!-$B234</f>
        <v>#REF!</v>
      </c>
      <c r="K257" s="158" t="e">
        <f>#REF!-$B234</f>
        <v>#REF!</v>
      </c>
      <c r="L257" s="158" t="e">
        <f>#REF!-$B234</f>
        <v>#REF!</v>
      </c>
      <c r="M257" s="158" t="e">
        <f>#REF!-$B234</f>
        <v>#REF!</v>
      </c>
      <c r="N257" s="158" t="e">
        <f>#REF!-$B234</f>
        <v>#REF!</v>
      </c>
      <c r="O257" s="158" t="e">
        <f>#REF!-$B234</f>
        <v>#REF!</v>
      </c>
      <c r="P257" s="158" t="e">
        <f>#REF!-$B234</f>
        <v>#REF!</v>
      </c>
      <c r="Q257" s="158" t="e">
        <f>#REF!-$B234</f>
        <v>#REF!</v>
      </c>
      <c r="R257" s="158" t="e">
        <f>#REF!-$B234</f>
        <v>#REF!</v>
      </c>
      <c r="S257" s="159" t="e">
        <f>#REF!-$B234</f>
        <v>#REF!</v>
      </c>
    </row>
    <row r="258" spans="1:19" x14ac:dyDescent="0.25">
      <c r="A258" s="126">
        <v>51227</v>
      </c>
      <c r="B258" s="170">
        <f>+'Fundamental Prices'!C263</f>
        <v>6.6217449999999998</v>
      </c>
      <c r="C258" s="326">
        <v>6.4700515795898434</v>
      </c>
      <c r="D258" s="409">
        <v>6.6349342681121826</v>
      </c>
      <c r="E258" s="109"/>
      <c r="F258" s="326">
        <f t="shared" si="8"/>
        <v>-0.15169342041015632</v>
      </c>
      <c r="G258" s="327">
        <f t="shared" si="9"/>
        <v>1.3189268112182795E-2</v>
      </c>
      <c r="H258" s="158" t="e">
        <f>#REF!-$B235</f>
        <v>#REF!</v>
      </c>
      <c r="I258" s="158" t="e">
        <f>#REF!-$B235</f>
        <v>#REF!</v>
      </c>
      <c r="J258" s="158" t="e">
        <f>#REF!-$B235</f>
        <v>#REF!</v>
      </c>
      <c r="K258" s="158" t="e">
        <f>#REF!-$B235</f>
        <v>#REF!</v>
      </c>
      <c r="L258" s="158" t="e">
        <f>#REF!-$B235</f>
        <v>#REF!</v>
      </c>
      <c r="M258" s="158" t="e">
        <f>#REF!-$B235</f>
        <v>#REF!</v>
      </c>
      <c r="N258" s="158" t="e">
        <f>#REF!-$B235</f>
        <v>#REF!</v>
      </c>
      <c r="O258" s="158" t="e">
        <f>#REF!-$B235</f>
        <v>#REF!</v>
      </c>
      <c r="P258" s="158" t="e">
        <f>#REF!-$B235</f>
        <v>#REF!</v>
      </c>
      <c r="Q258" s="158" t="e">
        <f>#REF!-$B235</f>
        <v>#REF!</v>
      </c>
      <c r="R258" s="158" t="e">
        <f>#REF!-$B235</f>
        <v>#REF!</v>
      </c>
      <c r="S258" s="159" t="e">
        <f>#REF!-$B235</f>
        <v>#REF!</v>
      </c>
    </row>
    <row r="259" spans="1:19" x14ac:dyDescent="0.25">
      <c r="A259" s="126">
        <v>51257</v>
      </c>
      <c r="B259" s="170">
        <f>+'Fundamental Prices'!C264</f>
        <v>6.6601220000000003</v>
      </c>
      <c r="C259" s="326">
        <v>6.5080590307922366</v>
      </c>
      <c r="D259" s="409">
        <v>6.7178501427383424</v>
      </c>
      <c r="E259" s="109"/>
      <c r="F259" s="326">
        <f t="shared" si="8"/>
        <v>-0.15206296920776374</v>
      </c>
      <c r="G259" s="327">
        <f t="shared" si="9"/>
        <v>5.7728142738342036E-2</v>
      </c>
      <c r="H259" s="158" t="e">
        <f>#REF!-$B236</f>
        <v>#REF!</v>
      </c>
      <c r="I259" s="158" t="e">
        <f>#REF!-$B236</f>
        <v>#REF!</v>
      </c>
      <c r="J259" s="158" t="e">
        <f>#REF!-$B236</f>
        <v>#REF!</v>
      </c>
      <c r="K259" s="158" t="e">
        <f>#REF!-$B236</f>
        <v>#REF!</v>
      </c>
      <c r="L259" s="158" t="e">
        <f>#REF!-$B236</f>
        <v>#REF!</v>
      </c>
      <c r="M259" s="158" t="e">
        <f>#REF!-$B236</f>
        <v>#REF!</v>
      </c>
      <c r="N259" s="158" t="e">
        <f>#REF!-$B236</f>
        <v>#REF!</v>
      </c>
      <c r="O259" s="158" t="e">
        <f>#REF!-$B236</f>
        <v>#REF!</v>
      </c>
      <c r="P259" s="158" t="e">
        <f>#REF!-$B236</f>
        <v>#REF!</v>
      </c>
      <c r="Q259" s="158" t="e">
        <f>#REF!-$B236</f>
        <v>#REF!</v>
      </c>
      <c r="R259" s="158" t="e">
        <f>#REF!-$B236</f>
        <v>#REF!</v>
      </c>
      <c r="S259" s="159" t="e">
        <f>#REF!-$B236</f>
        <v>#REF!</v>
      </c>
    </row>
    <row r="260" spans="1:19" x14ac:dyDescent="0.25">
      <c r="A260" s="126">
        <v>51288</v>
      </c>
      <c r="B260" s="170">
        <f>+'Fundamental Prices'!C265</f>
        <v>6.7166509999999997</v>
      </c>
      <c r="C260" s="326">
        <v>6.6182107534179684</v>
      </c>
      <c r="D260" s="409">
        <v>6.8244171228179926</v>
      </c>
      <c r="E260" s="109"/>
      <c r="F260" s="326">
        <f t="shared" ref="F260:F323" si="10">C260-$B260</f>
        <v>-9.8440246582031321E-2</v>
      </c>
      <c r="G260" s="327">
        <f t="shared" si="9"/>
        <v>0.10776612281799292</v>
      </c>
      <c r="H260" s="158" t="e">
        <f>#REF!-$B237</f>
        <v>#REF!</v>
      </c>
      <c r="I260" s="158" t="e">
        <f>#REF!-$B237</f>
        <v>#REF!</v>
      </c>
      <c r="J260" s="158" t="e">
        <f>#REF!-$B237</f>
        <v>#REF!</v>
      </c>
      <c r="K260" s="158" t="e">
        <f>#REF!-$B237</f>
        <v>#REF!</v>
      </c>
      <c r="L260" s="158" t="e">
        <f>#REF!-$B237</f>
        <v>#REF!</v>
      </c>
      <c r="M260" s="158" t="e">
        <f>#REF!-$B237</f>
        <v>#REF!</v>
      </c>
      <c r="N260" s="158" t="e">
        <f>#REF!-$B237</f>
        <v>#REF!</v>
      </c>
      <c r="O260" s="158" t="e">
        <f>#REF!-$B237</f>
        <v>#REF!</v>
      </c>
      <c r="P260" s="158" t="e">
        <f>#REF!-$B237</f>
        <v>#REF!</v>
      </c>
      <c r="Q260" s="158" t="e">
        <f>#REF!-$B237</f>
        <v>#REF!</v>
      </c>
      <c r="R260" s="158" t="e">
        <f>#REF!-$B237</f>
        <v>#REF!</v>
      </c>
      <c r="S260" s="159" t="e">
        <f>#REF!-$B237</f>
        <v>#REF!</v>
      </c>
    </row>
    <row r="261" spans="1:19" x14ac:dyDescent="0.25">
      <c r="A261" s="126">
        <v>51318</v>
      </c>
      <c r="B261" s="170">
        <f>+'Fundamental Prices'!C266</f>
        <v>6.9624959999999998</v>
      </c>
      <c r="C261" s="326">
        <v>6.9079107148132319</v>
      </c>
      <c r="D261" s="409">
        <v>7.1069824177703858</v>
      </c>
      <c r="E261" s="109"/>
      <c r="F261" s="326">
        <f t="shared" si="10"/>
        <v>-5.4585285186767862E-2</v>
      </c>
      <c r="G261" s="327">
        <f t="shared" si="9"/>
        <v>0.14448641777038596</v>
      </c>
      <c r="H261" s="158" t="e">
        <f>#REF!-$B238</f>
        <v>#REF!</v>
      </c>
      <c r="I261" s="158" t="e">
        <f>#REF!-$B238</f>
        <v>#REF!</v>
      </c>
      <c r="J261" s="158" t="e">
        <f>#REF!-$B238</f>
        <v>#REF!</v>
      </c>
      <c r="K261" s="158" t="e">
        <f>#REF!-$B238</f>
        <v>#REF!</v>
      </c>
      <c r="L261" s="158" t="e">
        <f>#REF!-$B238</f>
        <v>#REF!</v>
      </c>
      <c r="M261" s="158" t="e">
        <f>#REF!-$B238</f>
        <v>#REF!</v>
      </c>
      <c r="N261" s="158" t="e">
        <f>#REF!-$B238</f>
        <v>#REF!</v>
      </c>
      <c r="O261" s="158" t="e">
        <f>#REF!-$B238</f>
        <v>#REF!</v>
      </c>
      <c r="P261" s="158" t="e">
        <f>#REF!-$B238</f>
        <v>#REF!</v>
      </c>
      <c r="Q261" s="158" t="e">
        <f>#REF!-$B238</f>
        <v>#REF!</v>
      </c>
      <c r="R261" s="158" t="e">
        <f>#REF!-$B238</f>
        <v>#REF!</v>
      </c>
      <c r="S261" s="159" t="e">
        <f>#REF!-$B238</f>
        <v>#REF!</v>
      </c>
    </row>
    <row r="262" spans="1:19" x14ac:dyDescent="0.25">
      <c r="A262" s="126">
        <v>51349</v>
      </c>
      <c r="B262" s="170">
        <f>+'Fundamental Prices'!C267</f>
        <v>7.0050670000000004</v>
      </c>
      <c r="C262" s="326">
        <v>6.9664407487792976</v>
      </c>
      <c r="D262" s="409">
        <v>7.1596071620864876</v>
      </c>
      <c r="E262" s="109"/>
      <c r="F262" s="326">
        <f t="shared" si="10"/>
        <v>-3.8626251220702734E-2</v>
      </c>
      <c r="G262" s="327">
        <f t="shared" si="9"/>
        <v>0.15454016208648724</v>
      </c>
      <c r="H262" s="158" t="e">
        <f>#REF!-$B239</f>
        <v>#REF!</v>
      </c>
      <c r="I262" s="158" t="e">
        <f>#REF!-$B239</f>
        <v>#REF!</v>
      </c>
      <c r="J262" s="158" t="e">
        <f>#REF!-$B239</f>
        <v>#REF!</v>
      </c>
      <c r="K262" s="158" t="e">
        <f>#REF!-$B239</f>
        <v>#REF!</v>
      </c>
      <c r="L262" s="158" t="e">
        <f>#REF!-$B239</f>
        <v>#REF!</v>
      </c>
      <c r="M262" s="158" t="e">
        <f>#REF!-$B239</f>
        <v>#REF!</v>
      </c>
      <c r="N262" s="158" t="e">
        <f>#REF!-$B239</f>
        <v>#REF!</v>
      </c>
      <c r="O262" s="158" t="e">
        <f>#REF!-$B239</f>
        <v>#REF!</v>
      </c>
      <c r="P262" s="158" t="e">
        <f>#REF!-$B239</f>
        <v>#REF!</v>
      </c>
      <c r="Q262" s="158" t="e">
        <f>#REF!-$B239</f>
        <v>#REF!</v>
      </c>
      <c r="R262" s="158" t="e">
        <f>#REF!-$B239</f>
        <v>#REF!</v>
      </c>
      <c r="S262" s="159" t="e">
        <f>#REF!-$B239</f>
        <v>#REF!</v>
      </c>
    </row>
    <row r="263" spans="1:19" x14ac:dyDescent="0.25">
      <c r="A263" s="126">
        <v>51380</v>
      </c>
      <c r="B263" s="170">
        <f>+'Fundamental Prices'!C268</f>
        <v>6.9910750000000004</v>
      </c>
      <c r="C263" s="326">
        <v>6.9079173843383792</v>
      </c>
      <c r="D263" s="409">
        <v>7.0892044536590584</v>
      </c>
      <c r="E263" s="109"/>
      <c r="F263" s="326">
        <f t="shared" si="10"/>
        <v>-8.3157615661621165E-2</v>
      </c>
      <c r="G263" s="327">
        <f t="shared" si="9"/>
        <v>9.8129453659058008E-2</v>
      </c>
      <c r="H263" s="158" t="e">
        <f>#REF!-$B240</f>
        <v>#REF!</v>
      </c>
      <c r="I263" s="158" t="e">
        <f>#REF!-$B240</f>
        <v>#REF!</v>
      </c>
      <c r="J263" s="158" t="e">
        <f>#REF!-$B240</f>
        <v>#REF!</v>
      </c>
      <c r="K263" s="158" t="e">
        <f>#REF!-$B240</f>
        <v>#REF!</v>
      </c>
      <c r="L263" s="158" t="e">
        <f>#REF!-$B240</f>
        <v>#REF!</v>
      </c>
      <c r="M263" s="158" t="e">
        <f>#REF!-$B240</f>
        <v>#REF!</v>
      </c>
      <c r="N263" s="158" t="e">
        <f>#REF!-$B240</f>
        <v>#REF!</v>
      </c>
      <c r="O263" s="158" t="e">
        <f>#REF!-$B240</f>
        <v>#REF!</v>
      </c>
      <c r="P263" s="158" t="e">
        <f>#REF!-$B240</f>
        <v>#REF!</v>
      </c>
      <c r="Q263" s="158" t="e">
        <f>#REF!-$B240</f>
        <v>#REF!</v>
      </c>
      <c r="R263" s="158" t="e">
        <f>#REF!-$B240</f>
        <v>#REF!</v>
      </c>
      <c r="S263" s="159" t="e">
        <f>#REF!-$B240</f>
        <v>#REF!</v>
      </c>
    </row>
    <row r="264" spans="1:19" x14ac:dyDescent="0.25">
      <c r="A264" s="126">
        <v>51410</v>
      </c>
      <c r="B264" s="170">
        <f>+'Fundamental Prices'!C269</f>
        <v>6.834829</v>
      </c>
      <c r="C264" s="326">
        <v>6.6831627593078613</v>
      </c>
      <c r="D264" s="409">
        <v>6.9208852133789067</v>
      </c>
      <c r="E264" s="109"/>
      <c r="F264" s="326">
        <f t="shared" si="10"/>
        <v>-0.15166624069213874</v>
      </c>
      <c r="G264" s="327">
        <f t="shared" si="9"/>
        <v>8.6056213378906676E-2</v>
      </c>
      <c r="H264" s="158" t="e">
        <f>#REF!-$B241</f>
        <v>#REF!</v>
      </c>
      <c r="I264" s="158" t="e">
        <f>#REF!-$B241</f>
        <v>#REF!</v>
      </c>
      <c r="J264" s="158" t="e">
        <f>#REF!-$B241</f>
        <v>#REF!</v>
      </c>
      <c r="K264" s="158" t="e">
        <f>#REF!-$B241</f>
        <v>#REF!</v>
      </c>
      <c r="L264" s="158" t="e">
        <f>#REF!-$B241</f>
        <v>#REF!</v>
      </c>
      <c r="M264" s="158" t="e">
        <f>#REF!-$B241</f>
        <v>#REF!</v>
      </c>
      <c r="N264" s="158" t="e">
        <f>#REF!-$B241</f>
        <v>#REF!</v>
      </c>
      <c r="O264" s="158" t="e">
        <f>#REF!-$B241</f>
        <v>#REF!</v>
      </c>
      <c r="P264" s="158" t="e">
        <f>#REF!-$B241</f>
        <v>#REF!</v>
      </c>
      <c r="Q264" s="158" t="e">
        <f>#REF!-$B241</f>
        <v>#REF!</v>
      </c>
      <c r="R264" s="158" t="e">
        <f>#REF!-$B241</f>
        <v>#REF!</v>
      </c>
      <c r="S264" s="159" t="e">
        <f>#REF!-$B241</f>
        <v>#REF!</v>
      </c>
    </row>
    <row r="265" spans="1:19" x14ac:dyDescent="0.25">
      <c r="A265" s="126">
        <v>51441</v>
      </c>
      <c r="B265" s="170">
        <f>+'Fundamental Prices'!C270</f>
        <v>6.9072800000000001</v>
      </c>
      <c r="C265" s="326">
        <v>6.7763347370910649</v>
      </c>
      <c r="D265" s="409">
        <v>6.9762920363235477</v>
      </c>
      <c r="E265" s="109"/>
      <c r="F265" s="326">
        <f t="shared" si="10"/>
        <v>-0.13094526290893516</v>
      </c>
      <c r="G265" s="327">
        <f t="shared" si="9"/>
        <v>6.9012036323547576E-2</v>
      </c>
      <c r="H265" s="161" t="e">
        <f>#REF!-$B242</f>
        <v>#REF!</v>
      </c>
      <c r="I265" s="161" t="e">
        <f>#REF!-$B242</f>
        <v>#REF!</v>
      </c>
      <c r="J265" s="161" t="e">
        <f>#REF!-$B242</f>
        <v>#REF!</v>
      </c>
      <c r="K265" s="161" t="e">
        <f>#REF!-$B242</f>
        <v>#REF!</v>
      </c>
      <c r="L265" s="161" t="e">
        <f>#REF!-$B242</f>
        <v>#REF!</v>
      </c>
      <c r="M265" s="161" t="e">
        <f>#REF!-$B242</f>
        <v>#REF!</v>
      </c>
      <c r="N265" s="161" t="e">
        <f>#REF!-$B242</f>
        <v>#REF!</v>
      </c>
      <c r="O265" s="161" t="e">
        <f>#REF!-$B242</f>
        <v>#REF!</v>
      </c>
      <c r="P265" s="161" t="e">
        <f>#REF!-$B242</f>
        <v>#REF!</v>
      </c>
      <c r="Q265" s="161" t="e">
        <f>#REF!-$B242</f>
        <v>#REF!</v>
      </c>
      <c r="R265" s="161" t="e">
        <f>#REF!-$B242</f>
        <v>#REF!</v>
      </c>
      <c r="S265" s="162" t="e">
        <f>#REF!-$B242</f>
        <v>#REF!</v>
      </c>
    </row>
    <row r="266" spans="1:19" x14ac:dyDescent="0.25">
      <c r="A266" s="160">
        <v>51471</v>
      </c>
      <c r="B266" s="297">
        <f>+'Fundamental Prices'!C271</f>
        <v>7.1433540000000004</v>
      </c>
      <c r="C266" s="328">
        <v>7.0709438361206063</v>
      </c>
      <c r="D266" s="410">
        <v>7.2547097529449465</v>
      </c>
      <c r="E266" s="109"/>
      <c r="F266" s="328">
        <f t="shared" si="10"/>
        <v>-7.241016387939414E-2</v>
      </c>
      <c r="G266" s="329">
        <f t="shared" si="9"/>
        <v>0.11135575294494604</v>
      </c>
      <c r="H266" s="158" t="e">
        <f>#REF!-$B243</f>
        <v>#REF!</v>
      </c>
      <c r="I266" s="158" t="e">
        <f>#REF!-$B243</f>
        <v>#REF!</v>
      </c>
      <c r="J266" s="158" t="e">
        <f>#REF!-$B243</f>
        <v>#REF!</v>
      </c>
      <c r="K266" s="158" t="e">
        <f>#REF!-$B243</f>
        <v>#REF!</v>
      </c>
      <c r="L266" s="158" t="e">
        <f>#REF!-$B243</f>
        <v>#REF!</v>
      </c>
      <c r="M266" s="158" t="e">
        <f>#REF!-$B243</f>
        <v>#REF!</v>
      </c>
      <c r="N266" s="158" t="e">
        <f>#REF!-$B243</f>
        <v>#REF!</v>
      </c>
      <c r="O266" s="158" t="e">
        <f>#REF!-$B243</f>
        <v>#REF!</v>
      </c>
      <c r="P266" s="158" t="e">
        <f>#REF!-$B243</f>
        <v>#REF!</v>
      </c>
      <c r="Q266" s="158" t="e">
        <f>#REF!-$B243</f>
        <v>#REF!</v>
      </c>
      <c r="R266" s="158" t="e">
        <f>#REF!-$B243</f>
        <v>#REF!</v>
      </c>
      <c r="S266" s="159" t="e">
        <f>#REF!-$B243</f>
        <v>#REF!</v>
      </c>
    </row>
    <row r="267" spans="1:19" x14ac:dyDescent="0.25">
      <c r="A267" s="286">
        <v>51502</v>
      </c>
      <c r="B267" s="170">
        <f>+'Fundamental Prices'!C272</f>
        <v>7.1855820000000001</v>
      </c>
      <c r="C267" s="330">
        <v>7.1226237022705083</v>
      </c>
      <c r="D267" s="409">
        <v>7.2981532203979498</v>
      </c>
      <c r="E267" s="109"/>
      <c r="F267" s="326">
        <f t="shared" si="10"/>
        <v>-6.2958297729491797E-2</v>
      </c>
      <c r="G267" s="329">
        <f t="shared" si="9"/>
        <v>0.11257122039794965</v>
      </c>
      <c r="H267" s="158" t="e">
        <f>#REF!-$B244</f>
        <v>#REF!</v>
      </c>
      <c r="I267" s="158" t="e">
        <f>#REF!-$B244</f>
        <v>#REF!</v>
      </c>
      <c r="J267" s="158" t="e">
        <f>#REF!-$B244</f>
        <v>#REF!</v>
      </c>
      <c r="K267" s="158" t="e">
        <f>#REF!-$B244</f>
        <v>#REF!</v>
      </c>
      <c r="L267" s="158" t="e">
        <f>#REF!-$B244</f>
        <v>#REF!</v>
      </c>
      <c r="M267" s="158" t="e">
        <f>#REF!-$B244</f>
        <v>#REF!</v>
      </c>
      <c r="N267" s="158" t="e">
        <f>#REF!-$B244</f>
        <v>#REF!</v>
      </c>
      <c r="O267" s="158" t="e">
        <f>#REF!-$B244</f>
        <v>#REF!</v>
      </c>
      <c r="P267" s="158" t="e">
        <f>#REF!-$B244</f>
        <v>#REF!</v>
      </c>
      <c r="Q267" s="158" t="e">
        <f>#REF!-$B244</f>
        <v>#REF!</v>
      </c>
      <c r="R267" s="158" t="e">
        <f>#REF!-$B244</f>
        <v>#REF!</v>
      </c>
      <c r="S267" s="159" t="e">
        <f>#REF!-$B244</f>
        <v>#REF!</v>
      </c>
    </row>
    <row r="268" spans="1:19" x14ac:dyDescent="0.25">
      <c r="A268" s="286">
        <v>51533</v>
      </c>
      <c r="B268" s="170">
        <f>+'Fundamental Prices'!C273</f>
        <v>7.212809</v>
      </c>
      <c r="C268" s="326">
        <v>7.1208921336975095</v>
      </c>
      <c r="D268" s="409">
        <v>7.2961410236206055</v>
      </c>
      <c r="E268" s="109"/>
      <c r="F268" s="326">
        <f t="shared" si="10"/>
        <v>-9.1916866302490519E-2</v>
      </c>
      <c r="G268" s="329">
        <f t="shared" si="9"/>
        <v>8.3332023620605433E-2</v>
      </c>
      <c r="H268" s="158" t="e">
        <f>#REF!-$B245</f>
        <v>#REF!</v>
      </c>
      <c r="I268" s="158" t="e">
        <f>#REF!-$B245</f>
        <v>#REF!</v>
      </c>
      <c r="J268" s="158" t="e">
        <f>#REF!-$B245</f>
        <v>#REF!</v>
      </c>
      <c r="K268" s="158" t="e">
        <f>#REF!-$B245</f>
        <v>#REF!</v>
      </c>
      <c r="L268" s="158" t="e">
        <f>#REF!-$B245</f>
        <v>#REF!</v>
      </c>
      <c r="M268" s="158" t="e">
        <f>#REF!-$B245</f>
        <v>#REF!</v>
      </c>
      <c r="N268" s="158" t="e">
        <f>#REF!-$B245</f>
        <v>#REF!</v>
      </c>
      <c r="O268" s="158" t="e">
        <f>#REF!-$B245</f>
        <v>#REF!</v>
      </c>
      <c r="P268" s="158" t="e">
        <f>#REF!-$B245</f>
        <v>#REF!</v>
      </c>
      <c r="Q268" s="158" t="e">
        <f>#REF!-$B245</f>
        <v>#REF!</v>
      </c>
      <c r="R268" s="158" t="e">
        <f>#REF!-$B245</f>
        <v>#REF!</v>
      </c>
      <c r="S268" s="159" t="e">
        <f>#REF!-$B245</f>
        <v>#REF!</v>
      </c>
    </row>
    <row r="269" spans="1:19" x14ac:dyDescent="0.25">
      <c r="A269" s="286">
        <v>51561</v>
      </c>
      <c r="B269" s="170">
        <f>+'Fundamental Prices'!C274</f>
        <v>7.0596189999999996</v>
      </c>
      <c r="C269" s="326">
        <v>6.9343490529479981</v>
      </c>
      <c r="D269" s="409">
        <v>7.0966350961151123</v>
      </c>
      <c r="E269" s="109"/>
      <c r="F269" s="326">
        <f t="shared" si="10"/>
        <v>-0.12526994705200156</v>
      </c>
      <c r="G269" s="329">
        <f t="shared" si="9"/>
        <v>3.7016096115112695E-2</v>
      </c>
      <c r="H269" s="158" t="e">
        <f>#REF!-$B246</f>
        <v>#REF!</v>
      </c>
      <c r="I269" s="158" t="e">
        <f>#REF!-$B246</f>
        <v>#REF!</v>
      </c>
      <c r="J269" s="158" t="e">
        <f>#REF!-$B246</f>
        <v>#REF!</v>
      </c>
      <c r="K269" s="158" t="e">
        <f>#REF!-$B246</f>
        <v>#REF!</v>
      </c>
      <c r="L269" s="158" t="e">
        <f>#REF!-$B246</f>
        <v>#REF!</v>
      </c>
      <c r="M269" s="158" t="e">
        <f>#REF!-$B246</f>
        <v>#REF!</v>
      </c>
      <c r="N269" s="158" t="e">
        <f>#REF!-$B246</f>
        <v>#REF!</v>
      </c>
      <c r="O269" s="158" t="e">
        <f>#REF!-$B246</f>
        <v>#REF!</v>
      </c>
      <c r="P269" s="158" t="e">
        <f>#REF!-$B246</f>
        <v>#REF!</v>
      </c>
      <c r="Q269" s="158" t="e">
        <f>#REF!-$B246</f>
        <v>#REF!</v>
      </c>
      <c r="R269" s="158" t="e">
        <f>#REF!-$B246</f>
        <v>#REF!</v>
      </c>
      <c r="S269" s="159" t="e">
        <f>#REF!-$B246</f>
        <v>#REF!</v>
      </c>
    </row>
    <row r="270" spans="1:19" x14ac:dyDescent="0.25">
      <c r="A270" s="286">
        <v>51592</v>
      </c>
      <c r="B270" s="170">
        <f>+'Fundamental Prices'!C275</f>
        <v>6.8022429999999998</v>
      </c>
      <c r="C270" s="326">
        <v>6.6488067397766111</v>
      </c>
      <c r="D270" s="409">
        <v>6.8501045283966064</v>
      </c>
      <c r="E270" s="109"/>
      <c r="F270" s="326">
        <f t="shared" si="10"/>
        <v>-0.15343626022338874</v>
      </c>
      <c r="G270" s="329">
        <f t="shared" si="9"/>
        <v>4.7861528396606623E-2</v>
      </c>
      <c r="H270" s="158" t="e">
        <f>#REF!-$B247</f>
        <v>#REF!</v>
      </c>
      <c r="I270" s="158" t="e">
        <f>#REF!-$B247</f>
        <v>#REF!</v>
      </c>
      <c r="J270" s="158" t="e">
        <f>#REF!-$B247</f>
        <v>#REF!</v>
      </c>
      <c r="K270" s="158" t="e">
        <f>#REF!-$B247</f>
        <v>#REF!</v>
      </c>
      <c r="L270" s="158" t="e">
        <f>#REF!-$B247</f>
        <v>#REF!</v>
      </c>
      <c r="M270" s="158" t="e">
        <f>#REF!-$B247</f>
        <v>#REF!</v>
      </c>
      <c r="N270" s="158" t="e">
        <f>#REF!-$B247</f>
        <v>#REF!</v>
      </c>
      <c r="O270" s="158" t="e">
        <f>#REF!-$B247</f>
        <v>#REF!</v>
      </c>
      <c r="P270" s="158" t="e">
        <f>#REF!-$B247</f>
        <v>#REF!</v>
      </c>
      <c r="Q270" s="158" t="e">
        <f>#REF!-$B247</f>
        <v>#REF!</v>
      </c>
      <c r="R270" s="158" t="e">
        <f>#REF!-$B247</f>
        <v>#REF!</v>
      </c>
      <c r="S270" s="159" t="e">
        <f>#REF!-$B247</f>
        <v>#REF!</v>
      </c>
    </row>
    <row r="271" spans="1:19" x14ac:dyDescent="0.25">
      <c r="A271" s="286">
        <v>51622</v>
      </c>
      <c r="B271" s="170">
        <f>+'Fundamental Prices'!C276</f>
        <v>6.8441460000000003</v>
      </c>
      <c r="C271" s="326">
        <v>6.6903096734008791</v>
      </c>
      <c r="D271" s="409">
        <v>6.9049449740371704</v>
      </c>
      <c r="E271" s="109"/>
      <c r="F271" s="326">
        <f t="shared" si="10"/>
        <v>-0.15383632659912116</v>
      </c>
      <c r="G271" s="329">
        <f t="shared" si="9"/>
        <v>6.0798974037170161E-2</v>
      </c>
      <c r="H271" s="158" t="e">
        <f>#REF!-$B248</f>
        <v>#REF!</v>
      </c>
      <c r="I271" s="158" t="e">
        <f>#REF!-$B248</f>
        <v>#REF!</v>
      </c>
      <c r="J271" s="158" t="e">
        <f>#REF!-$B248</f>
        <v>#REF!</v>
      </c>
      <c r="K271" s="158" t="e">
        <f>#REF!-$B248</f>
        <v>#REF!</v>
      </c>
      <c r="L271" s="158" t="e">
        <f>#REF!-$B248</f>
        <v>#REF!</v>
      </c>
      <c r="M271" s="158" t="e">
        <f>#REF!-$B248</f>
        <v>#REF!</v>
      </c>
      <c r="N271" s="158" t="e">
        <f>#REF!-$B248</f>
        <v>#REF!</v>
      </c>
      <c r="O271" s="158" t="e">
        <f>#REF!-$B248</f>
        <v>#REF!</v>
      </c>
      <c r="P271" s="158" t="e">
        <f>#REF!-$B248</f>
        <v>#REF!</v>
      </c>
      <c r="Q271" s="158" t="e">
        <f>#REF!-$B248</f>
        <v>#REF!</v>
      </c>
      <c r="R271" s="158" t="e">
        <f>#REF!-$B248</f>
        <v>#REF!</v>
      </c>
      <c r="S271" s="159" t="e">
        <f>#REF!-$B248</f>
        <v>#REF!</v>
      </c>
    </row>
    <row r="272" spans="1:19" x14ac:dyDescent="0.25">
      <c r="A272" s="286">
        <v>51653</v>
      </c>
      <c r="B272" s="170">
        <f>+'Fundamental Prices'!C277</f>
        <v>6.9170680000000004</v>
      </c>
      <c r="C272" s="326">
        <v>6.8268613006286625</v>
      </c>
      <c r="D272" s="409">
        <v>7.0407418872528078</v>
      </c>
      <c r="E272" s="109"/>
      <c r="F272" s="326">
        <f t="shared" si="10"/>
        <v>-9.0206699371337962E-2</v>
      </c>
      <c r="G272" s="329">
        <f t="shared" si="9"/>
        <v>0.12367388725280737</v>
      </c>
      <c r="H272" s="158" t="e">
        <f>#REF!-$B249</f>
        <v>#REF!</v>
      </c>
      <c r="I272" s="158" t="e">
        <f>#REF!-$B249</f>
        <v>#REF!</v>
      </c>
      <c r="J272" s="158" t="e">
        <f>#REF!-$B249</f>
        <v>#REF!</v>
      </c>
      <c r="K272" s="158" t="e">
        <f>#REF!-$B249</f>
        <v>#REF!</v>
      </c>
      <c r="L272" s="158" t="e">
        <f>#REF!-$B249</f>
        <v>#REF!</v>
      </c>
      <c r="M272" s="158" t="e">
        <f>#REF!-$B249</f>
        <v>#REF!</v>
      </c>
      <c r="N272" s="158" t="e">
        <f>#REF!-$B249</f>
        <v>#REF!</v>
      </c>
      <c r="O272" s="158" t="e">
        <f>#REF!-$B249</f>
        <v>#REF!</v>
      </c>
      <c r="P272" s="158" t="e">
        <f>#REF!-$B249</f>
        <v>#REF!</v>
      </c>
      <c r="Q272" s="158" t="e">
        <f>#REF!-$B249</f>
        <v>#REF!</v>
      </c>
      <c r="R272" s="158" t="e">
        <f>#REF!-$B249</f>
        <v>#REF!</v>
      </c>
      <c r="S272" s="159" t="e">
        <f>#REF!-$B249</f>
        <v>#REF!</v>
      </c>
    </row>
    <row r="273" spans="1:19" x14ac:dyDescent="0.25">
      <c r="A273" s="286">
        <v>51683</v>
      </c>
      <c r="B273" s="170">
        <f>+'Fundamental Prices'!C278</f>
        <v>7.220739</v>
      </c>
      <c r="C273" s="326">
        <v>7.1805093742980954</v>
      </c>
      <c r="D273" s="409">
        <v>7.3868237568511965</v>
      </c>
      <c r="E273" s="109"/>
      <c r="F273" s="326">
        <f t="shared" si="10"/>
        <v>-4.0229625701904581E-2</v>
      </c>
      <c r="G273" s="329">
        <f t="shared" si="9"/>
        <v>0.1660847568511965</v>
      </c>
      <c r="H273" s="158" t="e">
        <f>#REF!-$B250</f>
        <v>#REF!</v>
      </c>
      <c r="I273" s="158" t="e">
        <f>#REF!-$B250</f>
        <v>#REF!</v>
      </c>
      <c r="J273" s="158" t="e">
        <f>#REF!-$B250</f>
        <v>#REF!</v>
      </c>
      <c r="K273" s="158" t="e">
        <f>#REF!-$B250</f>
        <v>#REF!</v>
      </c>
      <c r="L273" s="158" t="e">
        <f>#REF!-$B250</f>
        <v>#REF!</v>
      </c>
      <c r="M273" s="158" t="e">
        <f>#REF!-$B250</f>
        <v>#REF!</v>
      </c>
      <c r="N273" s="158" t="e">
        <f>#REF!-$B250</f>
        <v>#REF!</v>
      </c>
      <c r="O273" s="158" t="e">
        <f>#REF!-$B250</f>
        <v>#REF!</v>
      </c>
      <c r="P273" s="158" t="e">
        <f>#REF!-$B250</f>
        <v>#REF!</v>
      </c>
      <c r="Q273" s="158" t="e">
        <f>#REF!-$B250</f>
        <v>#REF!</v>
      </c>
      <c r="R273" s="158" t="e">
        <f>#REF!-$B250</f>
        <v>#REF!</v>
      </c>
      <c r="S273" s="159" t="e">
        <f>#REF!-$B250</f>
        <v>#REF!</v>
      </c>
    </row>
    <row r="274" spans="1:19" x14ac:dyDescent="0.25">
      <c r="A274" s="286">
        <v>51714</v>
      </c>
      <c r="B274" s="170">
        <f>+'Fundamental Prices'!C279</f>
        <v>7.2637239999999998</v>
      </c>
      <c r="C274" s="326">
        <v>7.2369490595092776</v>
      </c>
      <c r="D274" s="409">
        <v>7.4214351291885379</v>
      </c>
      <c r="E274" s="109"/>
      <c r="F274" s="326">
        <f t="shared" si="10"/>
        <v>-2.6774940490722265E-2</v>
      </c>
      <c r="G274" s="329">
        <f t="shared" si="9"/>
        <v>0.15771112918853802</v>
      </c>
      <c r="H274" s="158" t="e">
        <f>#REF!-$B251</f>
        <v>#REF!</v>
      </c>
      <c r="I274" s="158" t="e">
        <f>#REF!-$B251</f>
        <v>#REF!</v>
      </c>
      <c r="J274" s="158" t="e">
        <f>#REF!-$B251</f>
        <v>#REF!</v>
      </c>
      <c r="K274" s="158" t="e">
        <f>#REF!-$B251</f>
        <v>#REF!</v>
      </c>
      <c r="L274" s="158" t="e">
        <f>#REF!-$B251</f>
        <v>#REF!</v>
      </c>
      <c r="M274" s="158" t="e">
        <f>#REF!-$B251</f>
        <v>#REF!</v>
      </c>
      <c r="N274" s="158" t="e">
        <f>#REF!-$B251</f>
        <v>#REF!</v>
      </c>
      <c r="O274" s="158" t="e">
        <f>#REF!-$B251</f>
        <v>#REF!</v>
      </c>
      <c r="P274" s="158" t="e">
        <f>#REF!-$B251</f>
        <v>#REF!</v>
      </c>
      <c r="Q274" s="158" t="e">
        <f>#REF!-$B251</f>
        <v>#REF!</v>
      </c>
      <c r="R274" s="158" t="e">
        <f>#REF!-$B251</f>
        <v>#REF!</v>
      </c>
      <c r="S274" s="159" t="e">
        <f>#REF!-$B251</f>
        <v>#REF!</v>
      </c>
    </row>
    <row r="275" spans="1:19" x14ac:dyDescent="0.25">
      <c r="A275" s="286">
        <v>51745</v>
      </c>
      <c r="B275" s="170">
        <f>+'Fundamental Prices'!C280</f>
        <v>7.2660859999999996</v>
      </c>
      <c r="C275" s="326">
        <v>7.1855586181030269</v>
      </c>
      <c r="D275" s="409">
        <v>7.3823891482696533</v>
      </c>
      <c r="E275" s="109"/>
      <c r="F275" s="326">
        <f t="shared" si="10"/>
        <v>-8.0527381896972727E-2</v>
      </c>
      <c r="G275" s="329">
        <f t="shared" si="9"/>
        <v>0.11630314826965371</v>
      </c>
      <c r="H275" s="158" t="e">
        <f>#REF!-$B252</f>
        <v>#REF!</v>
      </c>
      <c r="I275" s="158" t="e">
        <f>#REF!-$B252</f>
        <v>#REF!</v>
      </c>
      <c r="J275" s="158" t="e">
        <f>#REF!-$B252</f>
        <v>#REF!</v>
      </c>
      <c r="K275" s="158" t="e">
        <f>#REF!-$B252</f>
        <v>#REF!</v>
      </c>
      <c r="L275" s="158" t="e">
        <f>#REF!-$B252</f>
        <v>#REF!</v>
      </c>
      <c r="M275" s="158" t="e">
        <f>#REF!-$B252</f>
        <v>#REF!</v>
      </c>
      <c r="N275" s="158" t="e">
        <f>#REF!-$B252</f>
        <v>#REF!</v>
      </c>
      <c r="O275" s="158" t="e">
        <f>#REF!-$B252</f>
        <v>#REF!</v>
      </c>
      <c r="P275" s="158" t="e">
        <f>#REF!-$B252</f>
        <v>#REF!</v>
      </c>
      <c r="Q275" s="158" t="e">
        <f>#REF!-$B252</f>
        <v>#REF!</v>
      </c>
      <c r="R275" s="158" t="e">
        <f>#REF!-$B252</f>
        <v>#REF!</v>
      </c>
      <c r="S275" s="159" t="e">
        <f>#REF!-$B252</f>
        <v>#REF!</v>
      </c>
    </row>
    <row r="276" spans="1:19" x14ac:dyDescent="0.25">
      <c r="A276" s="286">
        <v>51775</v>
      </c>
      <c r="B276" s="170">
        <f>+'Fundamental Prices'!C281</f>
        <v>7.0272220000000001</v>
      </c>
      <c r="C276" s="326">
        <v>6.8719246443481445</v>
      </c>
      <c r="D276" s="409">
        <v>7.0884369047851568</v>
      </c>
      <c r="E276" s="109"/>
      <c r="F276" s="326">
        <f t="shared" si="10"/>
        <v>-0.15529735565185554</v>
      </c>
      <c r="G276" s="329">
        <f t="shared" si="9"/>
        <v>6.1214904785156676E-2</v>
      </c>
      <c r="H276" s="158" t="e">
        <f>#REF!-$B253</f>
        <v>#REF!</v>
      </c>
      <c r="I276" s="158" t="e">
        <f>#REF!-$B253</f>
        <v>#REF!</v>
      </c>
      <c r="J276" s="158" t="e">
        <f>#REF!-$B253</f>
        <v>#REF!</v>
      </c>
      <c r="K276" s="158" t="e">
        <f>#REF!-$B253</f>
        <v>#REF!</v>
      </c>
      <c r="L276" s="158" t="e">
        <f>#REF!-$B253</f>
        <v>#REF!</v>
      </c>
      <c r="M276" s="158" t="e">
        <f>#REF!-$B253</f>
        <v>#REF!</v>
      </c>
      <c r="N276" s="158" t="e">
        <f>#REF!-$B253</f>
        <v>#REF!</v>
      </c>
      <c r="O276" s="158" t="e">
        <f>#REF!-$B253</f>
        <v>#REF!</v>
      </c>
      <c r="P276" s="158" t="e">
        <f>#REF!-$B253</f>
        <v>#REF!</v>
      </c>
      <c r="Q276" s="158" t="e">
        <f>#REF!-$B253</f>
        <v>#REF!</v>
      </c>
      <c r="R276" s="158" t="e">
        <f>#REF!-$B253</f>
        <v>#REF!</v>
      </c>
      <c r="S276" s="159" t="e">
        <f>#REF!-$B253</f>
        <v>#REF!</v>
      </c>
    </row>
    <row r="277" spans="1:19" x14ac:dyDescent="0.25">
      <c r="A277" s="286">
        <v>51806</v>
      </c>
      <c r="B277" s="170">
        <f>+'Fundamental Prices'!C282</f>
        <v>7.1566929999999997</v>
      </c>
      <c r="C277" s="326">
        <v>7.0274781791381837</v>
      </c>
      <c r="D277" s="409">
        <v>7.2338742105178833</v>
      </c>
      <c r="E277" s="109"/>
      <c r="F277" s="326">
        <f t="shared" si="10"/>
        <v>-0.12921482086181602</v>
      </c>
      <c r="G277" s="329">
        <f t="shared" si="9"/>
        <v>7.7181210517883514E-2</v>
      </c>
      <c r="H277" s="161" t="e">
        <f>#REF!-$B254</f>
        <v>#REF!</v>
      </c>
      <c r="I277" s="161" t="e">
        <f>#REF!-$B254</f>
        <v>#REF!</v>
      </c>
      <c r="J277" s="161" t="e">
        <f>#REF!-$B254</f>
        <v>#REF!</v>
      </c>
      <c r="K277" s="161" t="e">
        <f>#REF!-$B254</f>
        <v>#REF!</v>
      </c>
      <c r="L277" s="161" t="e">
        <f>#REF!-$B254</f>
        <v>#REF!</v>
      </c>
      <c r="M277" s="161" t="e">
        <f>#REF!-$B254</f>
        <v>#REF!</v>
      </c>
      <c r="N277" s="161" t="e">
        <f>#REF!-$B254</f>
        <v>#REF!</v>
      </c>
      <c r="O277" s="161" t="e">
        <f>#REF!-$B254</f>
        <v>#REF!</v>
      </c>
      <c r="P277" s="161" t="e">
        <f>#REF!-$B254</f>
        <v>#REF!</v>
      </c>
      <c r="Q277" s="161" t="e">
        <f>#REF!-$B254</f>
        <v>#REF!</v>
      </c>
      <c r="R277" s="161" t="e">
        <f>#REF!-$B254</f>
        <v>#REF!</v>
      </c>
      <c r="S277" s="162" t="e">
        <f>#REF!-$B254</f>
        <v>#REF!</v>
      </c>
    </row>
    <row r="278" spans="1:19" x14ac:dyDescent="0.25">
      <c r="A278" s="287">
        <v>51836</v>
      </c>
      <c r="B278" s="297">
        <f>+'Fundamental Prices'!C283</f>
        <v>7.3589560000000001</v>
      </c>
      <c r="C278" s="328">
        <v>7.2960039011535649</v>
      </c>
      <c r="D278" s="410">
        <v>7.4862409750518797</v>
      </c>
      <c r="E278" s="109"/>
      <c r="F278" s="328">
        <f t="shared" si="10"/>
        <v>-6.2952098846435156E-2</v>
      </c>
      <c r="G278" s="329">
        <f t="shared" si="9"/>
        <v>0.12728497505187963</v>
      </c>
      <c r="H278" s="158" t="e">
        <f>#REF!-$B255</f>
        <v>#REF!</v>
      </c>
      <c r="I278" s="158" t="e">
        <f>#REF!-$B255</f>
        <v>#REF!</v>
      </c>
      <c r="J278" s="158" t="e">
        <f>#REF!-$B255</f>
        <v>#REF!</v>
      </c>
      <c r="K278" s="158" t="e">
        <f>#REF!-$B255</f>
        <v>#REF!</v>
      </c>
      <c r="L278" s="158" t="e">
        <f>#REF!-$B255</f>
        <v>#REF!</v>
      </c>
      <c r="M278" s="158" t="e">
        <f>#REF!-$B255</f>
        <v>#REF!</v>
      </c>
      <c r="N278" s="158" t="e">
        <f>#REF!-$B255</f>
        <v>#REF!</v>
      </c>
      <c r="O278" s="158" t="e">
        <f>#REF!-$B255</f>
        <v>#REF!</v>
      </c>
      <c r="P278" s="158" t="e">
        <f>#REF!-$B255</f>
        <v>#REF!</v>
      </c>
      <c r="Q278" s="158" t="e">
        <f>#REF!-$B255</f>
        <v>#REF!</v>
      </c>
      <c r="R278" s="158" t="e">
        <f>#REF!-$B255</f>
        <v>#REF!</v>
      </c>
      <c r="S278" s="159" t="e">
        <f>#REF!-$B255</f>
        <v>#REF!</v>
      </c>
    </row>
    <row r="279" spans="1:19" x14ac:dyDescent="0.25">
      <c r="A279" s="286">
        <v>51867</v>
      </c>
      <c r="B279" s="170">
        <f>+'Fundamental Prices'!C284</f>
        <v>7.4024760000000001</v>
      </c>
      <c r="C279" s="330">
        <v>7.3492680684814458</v>
      </c>
      <c r="D279" s="409">
        <v>7.522729067016602</v>
      </c>
      <c r="E279" s="109"/>
      <c r="F279" s="326">
        <f t="shared" si="10"/>
        <v>-5.3207931518554297E-2</v>
      </c>
      <c r="G279" s="329">
        <f t="shared" si="9"/>
        <v>0.12025306701660199</v>
      </c>
      <c r="H279" s="158" t="e">
        <f>#REF!-$B256</f>
        <v>#REF!</v>
      </c>
      <c r="I279" s="158" t="e">
        <f>#REF!-$B256</f>
        <v>#REF!</v>
      </c>
      <c r="J279" s="158" t="e">
        <f>#REF!-$B256</f>
        <v>#REF!</v>
      </c>
      <c r="K279" s="158" t="e">
        <f>#REF!-$B256</f>
        <v>#REF!</v>
      </c>
      <c r="L279" s="158" t="e">
        <f>#REF!-$B256</f>
        <v>#REF!</v>
      </c>
      <c r="M279" s="158" t="e">
        <f>#REF!-$B256</f>
        <v>#REF!</v>
      </c>
      <c r="N279" s="158" t="e">
        <f>#REF!-$B256</f>
        <v>#REF!</v>
      </c>
      <c r="O279" s="158" t="e">
        <f>#REF!-$B256</f>
        <v>#REF!</v>
      </c>
      <c r="P279" s="158" t="e">
        <f>#REF!-$B256</f>
        <v>#REF!</v>
      </c>
      <c r="Q279" s="158" t="e">
        <f>#REF!-$B256</f>
        <v>#REF!</v>
      </c>
      <c r="R279" s="158" t="e">
        <f>#REF!-$B256</f>
        <v>#REF!</v>
      </c>
      <c r="S279" s="159" t="e">
        <f>#REF!-$B256</f>
        <v>#REF!</v>
      </c>
    </row>
    <row r="280" spans="1:19" x14ac:dyDescent="0.25">
      <c r="A280" s="286">
        <v>51898</v>
      </c>
      <c r="B280" s="170">
        <f>+'Fundamental Prices'!C285</f>
        <v>7.4329010000000002</v>
      </c>
      <c r="C280" s="326">
        <v>7.3461487569580077</v>
      </c>
      <c r="D280" s="409">
        <v>7.521705922103882</v>
      </c>
      <c r="E280" s="109"/>
      <c r="F280" s="326">
        <f t="shared" si="10"/>
        <v>-8.6752243041992472E-2</v>
      </c>
      <c r="G280" s="329">
        <f t="shared" si="9"/>
        <v>8.88049221038818E-2</v>
      </c>
      <c r="H280" s="158" t="e">
        <f>#REF!-$B257</f>
        <v>#REF!</v>
      </c>
      <c r="I280" s="158" t="e">
        <f>#REF!-$B257</f>
        <v>#REF!</v>
      </c>
      <c r="J280" s="158" t="e">
        <f>#REF!-$B257</f>
        <v>#REF!</v>
      </c>
      <c r="K280" s="158" t="e">
        <f>#REF!-$B257</f>
        <v>#REF!</v>
      </c>
      <c r="L280" s="158" t="e">
        <f>#REF!-$B257</f>
        <v>#REF!</v>
      </c>
      <c r="M280" s="158" t="e">
        <f>#REF!-$B257</f>
        <v>#REF!</v>
      </c>
      <c r="N280" s="158" t="e">
        <f>#REF!-$B257</f>
        <v>#REF!</v>
      </c>
      <c r="O280" s="158" t="e">
        <f>#REF!-$B257</f>
        <v>#REF!</v>
      </c>
      <c r="P280" s="158" t="e">
        <f>#REF!-$B257</f>
        <v>#REF!</v>
      </c>
      <c r="Q280" s="158" t="e">
        <f>#REF!-$B257</f>
        <v>#REF!</v>
      </c>
      <c r="R280" s="158" t="e">
        <f>#REF!-$B257</f>
        <v>#REF!</v>
      </c>
      <c r="S280" s="159" t="e">
        <f>#REF!-$B257</f>
        <v>#REF!</v>
      </c>
    </row>
    <row r="281" spans="1:19" x14ac:dyDescent="0.25">
      <c r="A281" s="286">
        <v>51926</v>
      </c>
      <c r="B281" s="170">
        <f>+'Fundamental Prices'!C286</f>
        <v>7.2755859999999997</v>
      </c>
      <c r="C281" s="326">
        <v>7.1375868850097657</v>
      </c>
      <c r="D281" s="409">
        <v>7.308842950378418</v>
      </c>
      <c r="E281" s="109"/>
      <c r="F281" s="326">
        <f t="shared" si="10"/>
        <v>-0.13799911499023398</v>
      </c>
      <c r="G281" s="329">
        <f t="shared" si="9"/>
        <v>3.325695037841836E-2</v>
      </c>
      <c r="H281" s="158" t="e">
        <f>#REF!-$B258</f>
        <v>#REF!</v>
      </c>
      <c r="I281" s="158" t="e">
        <f>#REF!-$B258</f>
        <v>#REF!</v>
      </c>
      <c r="J281" s="158" t="e">
        <f>#REF!-$B258</f>
        <v>#REF!</v>
      </c>
      <c r="K281" s="158" t="e">
        <f>#REF!-$B258</f>
        <v>#REF!</v>
      </c>
      <c r="L281" s="158" t="e">
        <f>#REF!-$B258</f>
        <v>#REF!</v>
      </c>
      <c r="M281" s="158" t="e">
        <f>#REF!-$B258</f>
        <v>#REF!</v>
      </c>
      <c r="N281" s="158" t="e">
        <f>#REF!-$B258</f>
        <v>#REF!</v>
      </c>
      <c r="O281" s="158" t="e">
        <f>#REF!-$B258</f>
        <v>#REF!</v>
      </c>
      <c r="P281" s="158" t="e">
        <f>#REF!-$B258</f>
        <v>#REF!</v>
      </c>
      <c r="Q281" s="158" t="e">
        <f>#REF!-$B258</f>
        <v>#REF!</v>
      </c>
      <c r="R281" s="158" t="e">
        <f>#REF!-$B258</f>
        <v>#REF!</v>
      </c>
      <c r="S281" s="159" t="e">
        <f>#REF!-$B258</f>
        <v>#REF!</v>
      </c>
    </row>
    <row r="282" spans="1:19" x14ac:dyDescent="0.25">
      <c r="A282" s="286">
        <v>51957</v>
      </c>
      <c r="B282" s="170">
        <f>+'Fundamental Prices'!C287</f>
        <v>7.0716559999999999</v>
      </c>
      <c r="C282" s="326">
        <v>6.9096781557617186</v>
      </c>
      <c r="D282" s="409">
        <v>7.1167087191162111</v>
      </c>
      <c r="E282" s="109"/>
      <c r="F282" s="326">
        <f t="shared" si="10"/>
        <v>-0.16197784423828132</v>
      </c>
      <c r="G282" s="329">
        <f t="shared" si="9"/>
        <v>4.5052719116211115E-2</v>
      </c>
      <c r="H282" s="158" t="e">
        <f>#REF!-$B259</f>
        <v>#REF!</v>
      </c>
      <c r="I282" s="158" t="e">
        <f>#REF!-$B259</f>
        <v>#REF!</v>
      </c>
      <c r="J282" s="158" t="e">
        <f>#REF!-$B259</f>
        <v>#REF!</v>
      </c>
      <c r="K282" s="158" t="e">
        <f>#REF!-$B259</f>
        <v>#REF!</v>
      </c>
      <c r="L282" s="158" t="e">
        <f>#REF!-$B259</f>
        <v>#REF!</v>
      </c>
      <c r="M282" s="158" t="e">
        <f>#REF!-$B259</f>
        <v>#REF!</v>
      </c>
      <c r="N282" s="158" t="e">
        <f>#REF!-$B259</f>
        <v>#REF!</v>
      </c>
      <c r="O282" s="158" t="e">
        <f>#REF!-$B259</f>
        <v>#REF!</v>
      </c>
      <c r="P282" s="158" t="e">
        <f>#REF!-$B259</f>
        <v>#REF!</v>
      </c>
      <c r="Q282" s="158" t="e">
        <f>#REF!-$B259</f>
        <v>#REF!</v>
      </c>
      <c r="R282" s="158" t="e">
        <f>#REF!-$B259</f>
        <v>#REF!</v>
      </c>
      <c r="S282" s="159" t="e">
        <f>#REF!-$B259</f>
        <v>#REF!</v>
      </c>
    </row>
    <row r="283" spans="1:19" x14ac:dyDescent="0.25">
      <c r="A283" s="286">
        <v>51987</v>
      </c>
      <c r="B283" s="170">
        <f>+'Fundamental Prices'!C288</f>
        <v>7.1154890000000002</v>
      </c>
      <c r="C283" s="326">
        <v>6.959028161682129</v>
      </c>
      <c r="D283" s="409">
        <v>7.1785469900741576</v>
      </c>
      <c r="E283" s="109"/>
      <c r="F283" s="326">
        <f t="shared" si="10"/>
        <v>-0.15646083831787116</v>
      </c>
      <c r="G283" s="329">
        <f t="shared" si="9"/>
        <v>6.3057990074157466E-2</v>
      </c>
      <c r="H283" s="158"/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9"/>
    </row>
    <row r="284" spans="1:19" x14ac:dyDescent="0.25">
      <c r="A284" s="286">
        <v>52018</v>
      </c>
      <c r="B284" s="170">
        <f>+'Fundamental Prices'!C289</f>
        <v>7.1849920000000003</v>
      </c>
      <c r="C284" s="326">
        <v>7.102036086456299</v>
      </c>
      <c r="D284" s="409">
        <v>7.318977013961792</v>
      </c>
      <c r="E284" s="109"/>
      <c r="F284" s="326">
        <f t="shared" si="10"/>
        <v>-8.2955913543701243E-2</v>
      </c>
      <c r="G284" s="329">
        <f t="shared" si="9"/>
        <v>0.13398501396179174</v>
      </c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9"/>
    </row>
    <row r="285" spans="1:19" x14ac:dyDescent="0.25">
      <c r="A285" s="286">
        <v>52048</v>
      </c>
      <c r="B285" s="170">
        <f>+'Fundamental Prices'!C290</f>
        <v>7.5514190000000001</v>
      </c>
      <c r="C285" s="326">
        <v>7.5057171910705565</v>
      </c>
      <c r="D285" s="409">
        <v>7.7190930550994876</v>
      </c>
      <c r="E285" s="109"/>
      <c r="F285" s="326">
        <f t="shared" si="10"/>
        <v>-4.5701808929443644E-2</v>
      </c>
      <c r="G285" s="329">
        <f t="shared" si="9"/>
        <v>0.16767405509948752</v>
      </c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9"/>
    </row>
    <row r="286" spans="1:19" x14ac:dyDescent="0.25">
      <c r="A286" s="286">
        <v>52079</v>
      </c>
      <c r="B286" s="170">
        <f>+'Fundamental Prices'!C291</f>
        <v>7.5990169999999999</v>
      </c>
      <c r="C286" s="326">
        <v>7.5875962160034183</v>
      </c>
      <c r="D286" s="409">
        <v>7.7700838611526493</v>
      </c>
      <c r="E286" s="109"/>
      <c r="F286" s="326">
        <f t="shared" si="10"/>
        <v>-1.142078399658164E-2</v>
      </c>
      <c r="G286" s="329">
        <f t="shared" si="9"/>
        <v>0.17106686115264935</v>
      </c>
      <c r="H286" s="158" t="e">
        <f>#REF!-$B263</f>
        <v>#REF!</v>
      </c>
      <c r="I286" s="158" t="e">
        <f>#REF!-$B263</f>
        <v>#REF!</v>
      </c>
      <c r="J286" s="158" t="e">
        <f>#REF!-$B263</f>
        <v>#REF!</v>
      </c>
      <c r="K286" s="158" t="e">
        <f>#REF!-$B263</f>
        <v>#REF!</v>
      </c>
      <c r="L286" s="158" t="e">
        <f>#REF!-$B263</f>
        <v>#REF!</v>
      </c>
      <c r="M286" s="158" t="e">
        <f>#REF!-$B263</f>
        <v>#REF!</v>
      </c>
      <c r="N286" s="158" t="e">
        <f>#REF!-$B263</f>
        <v>#REF!</v>
      </c>
      <c r="O286" s="158" t="e">
        <f>#REF!-$B263</f>
        <v>#REF!</v>
      </c>
      <c r="P286" s="158" t="e">
        <f>#REF!-$B263</f>
        <v>#REF!</v>
      </c>
      <c r="Q286" s="158" t="e">
        <f>#REF!-$B263</f>
        <v>#REF!</v>
      </c>
      <c r="R286" s="158" t="e">
        <f>#REF!-$B263</f>
        <v>#REF!</v>
      </c>
      <c r="S286" s="159" t="e">
        <f>#REF!-$B263</f>
        <v>#REF!</v>
      </c>
    </row>
    <row r="287" spans="1:19" x14ac:dyDescent="0.25">
      <c r="A287" s="286">
        <v>52110</v>
      </c>
      <c r="B287" s="170">
        <f>+'Fundamental Prices'!C292</f>
        <v>7.5738690000000002</v>
      </c>
      <c r="C287" s="326">
        <v>7.5015889935913087</v>
      </c>
      <c r="D287" s="409">
        <v>7.6939944749298101</v>
      </c>
      <c r="E287" s="109"/>
      <c r="F287" s="326">
        <f t="shared" si="10"/>
        <v>-7.2280006408691477E-2</v>
      </c>
      <c r="G287" s="329">
        <f t="shared" si="9"/>
        <v>0.12012547492980996</v>
      </c>
      <c r="H287" s="158" t="e">
        <f>#REF!-$B264</f>
        <v>#REF!</v>
      </c>
      <c r="I287" s="158" t="e">
        <f>#REF!-$B264</f>
        <v>#REF!</v>
      </c>
      <c r="J287" s="158" t="e">
        <f>#REF!-$B264</f>
        <v>#REF!</v>
      </c>
      <c r="K287" s="158" t="e">
        <f>#REF!-$B264</f>
        <v>#REF!</v>
      </c>
      <c r="L287" s="158" t="e">
        <f>#REF!-$B264</f>
        <v>#REF!</v>
      </c>
      <c r="M287" s="158" t="e">
        <f>#REF!-$B264</f>
        <v>#REF!</v>
      </c>
      <c r="N287" s="158" t="e">
        <f>#REF!-$B264</f>
        <v>#REF!</v>
      </c>
      <c r="O287" s="158" t="e">
        <f>#REF!-$B264</f>
        <v>#REF!</v>
      </c>
      <c r="P287" s="158" t="e">
        <f>#REF!-$B264</f>
        <v>#REF!</v>
      </c>
      <c r="Q287" s="158" t="e">
        <f>#REF!-$B264</f>
        <v>#REF!</v>
      </c>
      <c r="R287" s="158" t="e">
        <f>#REF!-$B264</f>
        <v>#REF!</v>
      </c>
      <c r="S287" s="159" t="e">
        <f>#REF!-$B264</f>
        <v>#REF!</v>
      </c>
    </row>
    <row r="288" spans="1:19" x14ac:dyDescent="0.25">
      <c r="A288" s="286">
        <v>52140</v>
      </c>
      <c r="B288" s="170">
        <f>+'Fundamental Prices'!C293</f>
        <v>7.3141879999999997</v>
      </c>
      <c r="C288" s="326">
        <v>7.1599706805114742</v>
      </c>
      <c r="D288" s="409">
        <v>7.3941194785003663</v>
      </c>
      <c r="E288" s="109"/>
      <c r="F288" s="326">
        <f t="shared" si="10"/>
        <v>-0.15421731948852546</v>
      </c>
      <c r="G288" s="329">
        <f t="shared" si="9"/>
        <v>7.9931478500366637E-2</v>
      </c>
      <c r="H288" s="158" t="e">
        <f>#REF!-$B265</f>
        <v>#REF!</v>
      </c>
      <c r="I288" s="158" t="e">
        <f>#REF!-$B265</f>
        <v>#REF!</v>
      </c>
      <c r="J288" s="158" t="e">
        <f>#REF!-$B265</f>
        <v>#REF!</v>
      </c>
      <c r="K288" s="158" t="e">
        <f>#REF!-$B265</f>
        <v>#REF!</v>
      </c>
      <c r="L288" s="158" t="e">
        <f>#REF!-$B265</f>
        <v>#REF!</v>
      </c>
      <c r="M288" s="158" t="e">
        <f>#REF!-$B265</f>
        <v>#REF!</v>
      </c>
      <c r="N288" s="158" t="e">
        <f>#REF!-$B265</f>
        <v>#REF!</v>
      </c>
      <c r="O288" s="158" t="e">
        <f>#REF!-$B265</f>
        <v>#REF!</v>
      </c>
      <c r="P288" s="158" t="e">
        <f>#REF!-$B265</f>
        <v>#REF!</v>
      </c>
      <c r="Q288" s="158" t="e">
        <f>#REF!-$B265</f>
        <v>#REF!</v>
      </c>
      <c r="R288" s="158" t="e">
        <f>#REF!-$B265</f>
        <v>#REF!</v>
      </c>
      <c r="S288" s="159" t="e">
        <f>#REF!-$B265</f>
        <v>#REF!</v>
      </c>
    </row>
    <row r="289" spans="1:19" ht="14.4" thickBot="1" x14ac:dyDescent="0.3">
      <c r="A289" s="286">
        <v>52171</v>
      </c>
      <c r="B289" s="170">
        <f>+'Fundamental Prices'!C294</f>
        <v>7.3546760000000004</v>
      </c>
      <c r="C289" s="326">
        <v>7.2159053624877938</v>
      </c>
      <c r="D289" s="409">
        <v>7.4294987739334113</v>
      </c>
      <c r="E289" s="109"/>
      <c r="F289" s="326">
        <f t="shared" si="10"/>
        <v>-0.13877063751220664</v>
      </c>
      <c r="G289" s="329">
        <f t="shared" si="9"/>
        <v>7.4822773933410858E-2</v>
      </c>
      <c r="H289" s="163" t="e">
        <f>#REF!-$B266</f>
        <v>#REF!</v>
      </c>
      <c r="I289" s="163" t="e">
        <f>#REF!-$B266</f>
        <v>#REF!</v>
      </c>
      <c r="J289" s="163" t="e">
        <f>#REF!-$B266</f>
        <v>#REF!</v>
      </c>
      <c r="K289" s="163" t="e">
        <f>#REF!-$B266</f>
        <v>#REF!</v>
      </c>
      <c r="L289" s="163" t="e">
        <f>#REF!-$B266</f>
        <v>#REF!</v>
      </c>
      <c r="M289" s="163" t="e">
        <f>#REF!-$B266</f>
        <v>#REF!</v>
      </c>
      <c r="N289" s="163" t="e">
        <f>#REF!-$B266</f>
        <v>#REF!</v>
      </c>
      <c r="O289" s="163" t="e">
        <f>#REF!-$B266</f>
        <v>#REF!</v>
      </c>
      <c r="P289" s="163" t="e">
        <f>#REF!-$B266</f>
        <v>#REF!</v>
      </c>
      <c r="Q289" s="163" t="e">
        <f>#REF!-$B266</f>
        <v>#REF!</v>
      </c>
      <c r="R289" s="163" t="e">
        <f>#REF!-$B266</f>
        <v>#REF!</v>
      </c>
      <c r="S289" s="164" t="e">
        <f>#REF!-$B266</f>
        <v>#REF!</v>
      </c>
    </row>
    <row r="290" spans="1:19" x14ac:dyDescent="0.25">
      <c r="A290" s="287">
        <v>52201</v>
      </c>
      <c r="B290" s="297">
        <f>+'Fundamental Prices'!C295</f>
        <v>7.5870920000000002</v>
      </c>
      <c r="C290" s="328">
        <v>7.455712338439942</v>
      </c>
      <c r="D290" s="410">
        <v>7.6886799821777343</v>
      </c>
      <c r="E290" s="109"/>
      <c r="F290" s="328">
        <f t="shared" si="10"/>
        <v>-0.1313796615600582</v>
      </c>
      <c r="G290" s="329">
        <f t="shared" si="9"/>
        <v>0.10158798217773413</v>
      </c>
    </row>
    <row r="291" spans="1:19" x14ac:dyDescent="0.25">
      <c r="A291" s="286">
        <v>52232</v>
      </c>
      <c r="B291" s="170">
        <f>+'Fundamental Prices'!C296</f>
        <v>7.6319749999999997</v>
      </c>
      <c r="C291" s="330">
        <v>7.5284054351806642</v>
      </c>
      <c r="D291" s="409">
        <v>7.7366714931488039</v>
      </c>
      <c r="E291" s="109"/>
      <c r="F291" s="326">
        <f t="shared" si="10"/>
        <v>-0.10356956481933555</v>
      </c>
      <c r="G291" s="329">
        <f t="shared" si="9"/>
        <v>0.10469649314880414</v>
      </c>
    </row>
    <row r="292" spans="1:19" x14ac:dyDescent="0.25">
      <c r="A292" s="286">
        <v>52263</v>
      </c>
      <c r="B292" s="170">
        <f>+'Fundamental Prices'!C297</f>
        <v>7.6561500000000002</v>
      </c>
      <c r="C292" s="326">
        <v>7.5044759010314941</v>
      </c>
      <c r="D292" s="409">
        <v>7.7145215057373049</v>
      </c>
      <c r="E292" s="109"/>
      <c r="F292" s="326">
        <f t="shared" si="10"/>
        <v>-0.15167409896850614</v>
      </c>
      <c r="G292" s="329">
        <f t="shared" si="9"/>
        <v>5.8371505737304652E-2</v>
      </c>
    </row>
    <row r="293" spans="1:19" x14ac:dyDescent="0.25">
      <c r="A293" s="286">
        <v>52291</v>
      </c>
      <c r="B293" s="170">
        <f>+'Fundamental Prices'!C298</f>
        <v>7.5066030000000001</v>
      </c>
      <c r="C293" s="326">
        <v>7.3663670419006353</v>
      </c>
      <c r="D293" s="409">
        <v>7.5416802762298589</v>
      </c>
      <c r="E293" s="109"/>
      <c r="F293" s="326">
        <f t="shared" si="10"/>
        <v>-0.14023595809936484</v>
      </c>
      <c r="G293" s="329">
        <f t="shared" si="9"/>
        <v>3.5077276229858789E-2</v>
      </c>
    </row>
    <row r="294" spans="1:19" x14ac:dyDescent="0.25">
      <c r="A294" s="286">
        <v>52322</v>
      </c>
      <c r="B294" s="170">
        <f>+'Fundamental Prices'!C299</f>
        <v>7.2462840000000002</v>
      </c>
      <c r="C294" s="326">
        <v>7.052530681213379</v>
      </c>
      <c r="D294" s="409">
        <v>7.2745756545867923</v>
      </c>
      <c r="E294" s="109"/>
      <c r="F294" s="326">
        <f t="shared" si="10"/>
        <v>-0.19375331878662116</v>
      </c>
      <c r="G294" s="329">
        <f t="shared" si="9"/>
        <v>2.829165458679217E-2</v>
      </c>
    </row>
    <row r="295" spans="1:19" x14ac:dyDescent="0.25">
      <c r="A295" s="286">
        <v>52352</v>
      </c>
      <c r="B295" s="170">
        <f>+'Fundamental Prices'!C300</f>
        <v>7.2907209999999996</v>
      </c>
      <c r="C295" s="326">
        <v>7.1047544320068354</v>
      </c>
      <c r="D295" s="409">
        <v>7.3409630377731316</v>
      </c>
      <c r="E295" s="109"/>
      <c r="F295" s="326">
        <f t="shared" si="10"/>
        <v>-0.18596656799316413</v>
      </c>
      <c r="G295" s="329">
        <f t="shared" si="9"/>
        <v>5.0242037773132076E-2</v>
      </c>
    </row>
    <row r="296" spans="1:19" x14ac:dyDescent="0.25">
      <c r="A296" s="286">
        <v>52383</v>
      </c>
      <c r="B296" s="170">
        <f>+'Fundamental Prices'!C301</f>
        <v>7.3456659999999996</v>
      </c>
      <c r="C296" s="326">
        <v>7.1869826236877437</v>
      </c>
      <c r="D296" s="409">
        <v>7.4517226616058343</v>
      </c>
      <c r="E296" s="109"/>
      <c r="F296" s="326">
        <f t="shared" si="10"/>
        <v>-0.15868337631225593</v>
      </c>
      <c r="G296" s="329">
        <f t="shared" si="9"/>
        <v>0.10605666160583471</v>
      </c>
    </row>
    <row r="297" spans="1:19" x14ac:dyDescent="0.25">
      <c r="A297" s="286">
        <v>52413</v>
      </c>
      <c r="B297" s="170">
        <f>+'Fundamental Prices'!C302</f>
        <v>7.7045830000000004</v>
      </c>
      <c r="C297" s="326">
        <v>7.6281786001281739</v>
      </c>
      <c r="D297" s="409">
        <v>7.8688405168609625</v>
      </c>
      <c r="E297" s="109"/>
      <c r="F297" s="326">
        <f t="shared" si="10"/>
        <v>-7.6404399871826456E-2</v>
      </c>
      <c r="G297" s="329">
        <f t="shared" si="9"/>
        <v>0.16425751686096213</v>
      </c>
    </row>
    <row r="298" spans="1:19" x14ac:dyDescent="0.25">
      <c r="A298" s="286">
        <v>52444</v>
      </c>
      <c r="B298" s="170">
        <f>+'Fundamental Prices'!C303</f>
        <v>7.7505829999999998</v>
      </c>
      <c r="C298" s="326">
        <v>7.6904800031738283</v>
      </c>
      <c r="D298" s="409">
        <v>7.9065262554244997</v>
      </c>
      <c r="E298" s="109"/>
      <c r="F298" s="326">
        <f t="shared" si="10"/>
        <v>-6.0102996826171484E-2</v>
      </c>
      <c r="G298" s="329">
        <f t="shared" si="9"/>
        <v>0.15594325542449994</v>
      </c>
    </row>
    <row r="299" spans="1:19" x14ac:dyDescent="0.25">
      <c r="A299" s="286">
        <v>52475</v>
      </c>
      <c r="B299" s="170">
        <f>+'Fundamental Prices'!C304</f>
        <v>7.7757040000000002</v>
      </c>
      <c r="C299" s="326">
        <v>7.6068520712890626</v>
      </c>
      <c r="D299" s="409">
        <v>7.866450107101441</v>
      </c>
      <c r="E299" s="109"/>
      <c r="F299" s="326">
        <f t="shared" si="10"/>
        <v>-0.16885192871093757</v>
      </c>
      <c r="G299" s="329">
        <f t="shared" si="9"/>
        <v>9.074610710144082E-2</v>
      </c>
    </row>
    <row r="300" spans="1:19" x14ac:dyDescent="0.25">
      <c r="A300" s="286">
        <v>52505</v>
      </c>
      <c r="B300" s="170">
        <f>+'Fundamental Prices'!C305</f>
        <v>7.485894</v>
      </c>
      <c r="C300" s="326">
        <v>7.3203498906555176</v>
      </c>
      <c r="D300" s="409">
        <v>7.5624125165405278</v>
      </c>
      <c r="E300" s="109"/>
      <c r="F300" s="326">
        <f t="shared" si="10"/>
        <v>-0.16554410934448249</v>
      </c>
      <c r="G300" s="329">
        <f t="shared" si="9"/>
        <v>7.651851654052777E-2</v>
      </c>
    </row>
    <row r="301" spans="1:19" x14ac:dyDescent="0.25">
      <c r="A301" s="286">
        <v>52536</v>
      </c>
      <c r="B301" s="170">
        <f>+'Fundamental Prices'!C306</f>
        <v>7.5507229999999996</v>
      </c>
      <c r="C301" s="326">
        <v>7.3904741863708496</v>
      </c>
      <c r="D301" s="409">
        <v>7.6170440058212279</v>
      </c>
      <c r="E301" s="109"/>
      <c r="F301" s="326">
        <f t="shared" si="10"/>
        <v>-0.16024881362915</v>
      </c>
      <c r="G301" s="329">
        <f t="shared" si="9"/>
        <v>6.6321005821228241E-2</v>
      </c>
    </row>
    <row r="302" spans="1:19" x14ac:dyDescent="0.25">
      <c r="A302" s="287">
        <v>52566</v>
      </c>
      <c r="B302" s="297">
        <f>+'Fundamental Prices'!C307</f>
        <v>7.7951280000000001</v>
      </c>
      <c r="C302" s="328">
        <v>7.6521135117797856</v>
      </c>
      <c r="D302" s="410">
        <v>7.8921016289978025</v>
      </c>
      <c r="E302" s="109"/>
      <c r="F302" s="328">
        <f t="shared" si="10"/>
        <v>-0.14301448822021445</v>
      </c>
      <c r="G302" s="329">
        <f t="shared" si="9"/>
        <v>9.6973628997802486E-2</v>
      </c>
    </row>
    <row r="303" spans="1:19" x14ac:dyDescent="0.25">
      <c r="A303" s="286">
        <v>52597</v>
      </c>
      <c r="B303" s="170">
        <f>+'Fundamental Prices'!C308</f>
        <v>7.8426280000000004</v>
      </c>
      <c r="C303" s="330">
        <v>7.7228674294738777</v>
      </c>
      <c r="D303" s="409">
        <v>7.9417190339355468</v>
      </c>
      <c r="E303" s="109"/>
      <c r="F303" s="326">
        <f t="shared" si="10"/>
        <v>-0.11976057052612266</v>
      </c>
      <c r="G303" s="329">
        <f t="shared" si="9"/>
        <v>9.9091033935546413E-2</v>
      </c>
    </row>
    <row r="304" spans="1:19" x14ac:dyDescent="0.25">
      <c r="A304" s="286">
        <v>52628</v>
      </c>
      <c r="B304" s="170">
        <f>+'Fundamental Prices'!C309</f>
        <v>7.8767529999999999</v>
      </c>
      <c r="C304" s="326">
        <v>7.7214191758422848</v>
      </c>
      <c r="D304" s="409">
        <v>7.9360800874023436</v>
      </c>
      <c r="E304" s="109"/>
      <c r="F304" s="326">
        <f t="shared" si="10"/>
        <v>-0.15533382415771513</v>
      </c>
      <c r="G304" s="329">
        <f t="shared" si="9"/>
        <v>5.9327087402343714E-2</v>
      </c>
    </row>
    <row r="305" spans="1:7" x14ac:dyDescent="0.25">
      <c r="A305" s="286">
        <v>52657</v>
      </c>
      <c r="B305" s="170">
        <f>+'Fundamental Prices'!C310</f>
        <v>7.7119109999999997</v>
      </c>
      <c r="C305" s="326">
        <v>7.5473906791076661</v>
      </c>
      <c r="D305" s="409">
        <v>7.7371678149566652</v>
      </c>
      <c r="E305" s="109"/>
      <c r="F305" s="326">
        <f t="shared" si="10"/>
        <v>-0.16452032089233359</v>
      </c>
      <c r="G305" s="329">
        <f t="shared" si="9"/>
        <v>2.525681495666543E-2</v>
      </c>
    </row>
    <row r="306" spans="1:7" x14ac:dyDescent="0.25">
      <c r="A306" s="286">
        <v>52688</v>
      </c>
      <c r="B306" s="170">
        <f>+'Fundamental Prices'!C311</f>
        <v>7.5712700000000002</v>
      </c>
      <c r="C306" s="326">
        <v>7.3563746752929688</v>
      </c>
      <c r="D306" s="409">
        <v>7.6002962222290043</v>
      </c>
      <c r="E306" s="109"/>
      <c r="F306" s="326">
        <f t="shared" si="10"/>
        <v>-0.21489532470703132</v>
      </c>
      <c r="G306" s="329">
        <f t="shared" si="9"/>
        <v>2.9026222229004084E-2</v>
      </c>
    </row>
    <row r="307" spans="1:7" x14ac:dyDescent="0.25">
      <c r="A307" s="286">
        <v>52718</v>
      </c>
      <c r="B307" s="170">
        <f>+'Fundamental Prices'!C312</f>
        <v>7.6151289999999996</v>
      </c>
      <c r="C307" s="326">
        <v>7.3998889220275874</v>
      </c>
      <c r="D307" s="409">
        <v>7.6546565068283074</v>
      </c>
      <c r="E307" s="109"/>
      <c r="F307" s="326">
        <f t="shared" si="10"/>
        <v>-0.21524007797241218</v>
      </c>
      <c r="G307" s="329">
        <f t="shared" si="9"/>
        <v>3.9527506828307857E-2</v>
      </c>
    </row>
    <row r="308" spans="1:7" x14ac:dyDescent="0.25">
      <c r="A308" s="286">
        <v>52749</v>
      </c>
      <c r="B308" s="170">
        <f>+'Fundamental Prices'!C313</f>
        <v>7.6608549999999997</v>
      </c>
      <c r="C308" s="326">
        <v>7.4922114491271969</v>
      </c>
      <c r="D308" s="409">
        <v>7.7659324765014643</v>
      </c>
      <c r="E308" s="109"/>
      <c r="F308" s="326">
        <f t="shared" si="10"/>
        <v>-0.16864355087280281</v>
      </c>
      <c r="G308" s="329">
        <f t="shared" ref="G308:G371" si="11">D308-$B308</f>
        <v>0.1050774765014646</v>
      </c>
    </row>
    <row r="309" spans="1:7" x14ac:dyDescent="0.25">
      <c r="A309" s="286">
        <v>52779</v>
      </c>
      <c r="B309" s="170">
        <f>+'Fundamental Prices'!C314</f>
        <v>8.0124580000000005</v>
      </c>
      <c r="C309" s="326">
        <v>7.9304369352416995</v>
      </c>
      <c r="D309" s="409">
        <v>8.1727360723571785</v>
      </c>
      <c r="E309" s="109"/>
      <c r="F309" s="326">
        <f t="shared" si="10"/>
        <v>-8.2021064758301065E-2</v>
      </c>
      <c r="G309" s="329">
        <f t="shared" si="11"/>
        <v>0.16027807235717795</v>
      </c>
    </row>
    <row r="310" spans="1:7" x14ac:dyDescent="0.25">
      <c r="A310" s="286">
        <v>52810</v>
      </c>
      <c r="B310" s="170">
        <f>+'Fundamental Prices'!C315</f>
        <v>8.0618649999999992</v>
      </c>
      <c r="C310" s="326">
        <v>8.0016151373291002</v>
      </c>
      <c r="D310" s="409">
        <v>8.2240531532669063</v>
      </c>
      <c r="E310" s="109"/>
      <c r="F310" s="326">
        <f t="shared" si="10"/>
        <v>-6.0249862670898935E-2</v>
      </c>
      <c r="G310" s="329">
        <f t="shared" si="11"/>
        <v>0.16218815326690716</v>
      </c>
    </row>
    <row r="311" spans="1:7" x14ac:dyDescent="0.25">
      <c r="A311" s="286">
        <v>52841</v>
      </c>
      <c r="B311" s="170">
        <f>+'Fundamental Prices'!C316</f>
        <v>8.0471050000000002</v>
      </c>
      <c r="C311" s="326">
        <v>7.8535076069641114</v>
      </c>
      <c r="D311" s="409">
        <v>8.1271878361511227</v>
      </c>
      <c r="E311" s="109"/>
      <c r="F311" s="326">
        <f t="shared" si="10"/>
        <v>-0.19359739303588874</v>
      </c>
      <c r="G311" s="329">
        <f t="shared" si="11"/>
        <v>8.0082836151122549E-2</v>
      </c>
    </row>
    <row r="312" spans="1:7" x14ac:dyDescent="0.25">
      <c r="A312" s="286">
        <v>52871</v>
      </c>
      <c r="B312" s="170">
        <f>+'Fundamental Prices'!C317</f>
        <v>7.8435059999999996</v>
      </c>
      <c r="C312" s="326">
        <v>7.6250448870239254</v>
      </c>
      <c r="D312" s="409">
        <v>7.8885332369384766</v>
      </c>
      <c r="E312" s="109"/>
      <c r="F312" s="326">
        <f t="shared" si="10"/>
        <v>-0.21846111297607429</v>
      </c>
      <c r="G312" s="329">
        <f t="shared" si="11"/>
        <v>4.5027236938476989E-2</v>
      </c>
    </row>
    <row r="313" spans="1:7" x14ac:dyDescent="0.25">
      <c r="A313" s="286">
        <v>52902</v>
      </c>
      <c r="B313" s="170">
        <f>+'Fundamental Prices'!C318</f>
        <v>7.9654759999999998</v>
      </c>
      <c r="C313" s="326">
        <v>7.7825459501037599</v>
      </c>
      <c r="D313" s="409">
        <v>8.0254870197067252</v>
      </c>
      <c r="E313" s="109"/>
      <c r="F313" s="326">
        <f t="shared" si="10"/>
        <v>-0.18293004989623984</v>
      </c>
      <c r="G313" s="329">
        <f t="shared" si="11"/>
        <v>6.0011019706725399E-2</v>
      </c>
    </row>
    <row r="314" spans="1:7" x14ac:dyDescent="0.25">
      <c r="A314" s="287">
        <v>52932</v>
      </c>
      <c r="B314" s="297">
        <f>+'Fundamental Prices'!C319</f>
        <v>8.2124489999999994</v>
      </c>
      <c r="C314" s="328">
        <v>8.0602353693237294</v>
      </c>
      <c r="D314" s="410">
        <v>8.3113721777191163</v>
      </c>
      <c r="E314" s="109"/>
      <c r="F314" s="328">
        <f t="shared" si="10"/>
        <v>-0.15221363067627003</v>
      </c>
      <c r="G314" s="329">
        <f t="shared" si="11"/>
        <v>9.892317771911685E-2</v>
      </c>
    </row>
    <row r="315" spans="1:7" x14ac:dyDescent="0.25">
      <c r="A315" s="286">
        <v>52963</v>
      </c>
      <c r="B315" s="170">
        <f>+'Fundamental Prices'!C320</f>
        <v>8.2610530000000004</v>
      </c>
      <c r="C315" s="330">
        <v>8.1419166093139648</v>
      </c>
      <c r="D315" s="409">
        <v>8.367776527908326</v>
      </c>
      <c r="E315" s="109"/>
      <c r="F315" s="326">
        <f t="shared" si="10"/>
        <v>-0.11913639068603565</v>
      </c>
      <c r="G315" s="329">
        <f t="shared" si="11"/>
        <v>0.10672352790832562</v>
      </c>
    </row>
    <row r="316" spans="1:7" x14ac:dyDescent="0.25">
      <c r="A316" s="286">
        <v>52994</v>
      </c>
      <c r="B316" s="170">
        <f>+'Fundamental Prices'!C321</f>
        <v>8.3099209999999992</v>
      </c>
      <c r="C316" s="326">
        <v>8.136598017211913</v>
      </c>
      <c r="D316" s="409">
        <v>8.3655790638885499</v>
      </c>
      <c r="E316" s="109"/>
      <c r="F316" s="326">
        <f t="shared" si="10"/>
        <v>-0.17332298278808622</v>
      </c>
      <c r="G316" s="329">
        <f t="shared" si="11"/>
        <v>5.5658063888550657E-2</v>
      </c>
    </row>
    <row r="317" spans="1:7" x14ac:dyDescent="0.25">
      <c r="A317" s="286">
        <v>53022</v>
      </c>
      <c r="B317" s="170">
        <f>+'Fundamental Prices'!C322</f>
        <v>8.1767050000000001</v>
      </c>
      <c r="C317" s="326">
        <v>8.0124436016845699</v>
      </c>
      <c r="D317" s="409">
        <v>8.2080548401641842</v>
      </c>
      <c r="E317" s="109"/>
      <c r="F317" s="326">
        <f t="shared" si="10"/>
        <v>-0.16426139831543018</v>
      </c>
      <c r="G317" s="329">
        <f t="shared" si="11"/>
        <v>3.1349840164184073E-2</v>
      </c>
    </row>
    <row r="318" spans="1:7" x14ac:dyDescent="0.25">
      <c r="A318" s="286">
        <v>53053</v>
      </c>
      <c r="B318" s="170">
        <f>+'Fundamental Prices'!C323</f>
        <v>7.9887990000000002</v>
      </c>
      <c r="C318" s="326">
        <v>7.7632892801513673</v>
      </c>
      <c r="D318" s="409">
        <v>8.0145851137390132</v>
      </c>
      <c r="E318" s="109"/>
      <c r="F318" s="326">
        <f t="shared" si="10"/>
        <v>-0.22550971984863288</v>
      </c>
      <c r="G318" s="329">
        <f t="shared" si="11"/>
        <v>2.5786113739012961E-2</v>
      </c>
    </row>
    <row r="319" spans="1:7" x14ac:dyDescent="0.25">
      <c r="A319" s="286">
        <v>53083</v>
      </c>
      <c r="B319" s="170">
        <f>+'Fundamental Prices'!C324</f>
        <v>8.0305009999999992</v>
      </c>
      <c r="C319" s="326">
        <v>7.8091411939392081</v>
      </c>
      <c r="D319" s="409">
        <v>8.0724084010848998</v>
      </c>
      <c r="E319" s="109"/>
      <c r="F319" s="326">
        <f t="shared" si="10"/>
        <v>-0.22135980606079109</v>
      </c>
      <c r="G319" s="329">
        <f t="shared" si="11"/>
        <v>4.1907401084900542E-2</v>
      </c>
    </row>
    <row r="320" spans="1:7" x14ac:dyDescent="0.25">
      <c r="A320" s="286">
        <v>53114</v>
      </c>
      <c r="B320" s="170">
        <f>+'Fundamental Prices'!C325</f>
        <v>8.0801700000000007</v>
      </c>
      <c r="C320" s="326">
        <v>7.9066464976501472</v>
      </c>
      <c r="D320" s="409">
        <v>8.1894922808837904</v>
      </c>
      <c r="E320" s="109"/>
      <c r="F320" s="326">
        <f t="shared" si="10"/>
        <v>-0.17352350234985359</v>
      </c>
      <c r="G320" s="329">
        <f t="shared" si="11"/>
        <v>0.1093222808837897</v>
      </c>
    </row>
    <row r="321" spans="1:7" x14ac:dyDescent="0.25">
      <c r="A321" s="286">
        <v>53144</v>
      </c>
      <c r="B321" s="170">
        <f>+'Fundamental Prices'!C326</f>
        <v>8.4534490000000009</v>
      </c>
      <c r="C321" s="326">
        <v>8.3633779703369147</v>
      </c>
      <c r="D321" s="409">
        <v>8.6103381906738292</v>
      </c>
      <c r="E321" s="109"/>
      <c r="F321" s="326">
        <f t="shared" si="10"/>
        <v>-9.0071029663086222E-2</v>
      </c>
      <c r="G321" s="329">
        <f t="shared" si="11"/>
        <v>0.15688919067382834</v>
      </c>
    </row>
    <row r="322" spans="1:7" x14ac:dyDescent="0.25">
      <c r="A322" s="286">
        <v>53175</v>
      </c>
      <c r="B322" s="170">
        <f>+'Fundamental Prices'!C327</f>
        <v>8.5063999999999993</v>
      </c>
      <c r="C322" s="326">
        <v>8.4427340759277332</v>
      </c>
      <c r="D322" s="409">
        <v>8.6758198656082151</v>
      </c>
      <c r="E322" s="109"/>
      <c r="F322" s="326">
        <f t="shared" si="10"/>
        <v>-6.3665924072266122E-2</v>
      </c>
      <c r="G322" s="329">
        <f t="shared" si="11"/>
        <v>0.16941986560821576</v>
      </c>
    </row>
    <row r="323" spans="1:7" x14ac:dyDescent="0.25">
      <c r="A323" s="286">
        <v>53206</v>
      </c>
      <c r="B323" s="170">
        <f>+'Fundamental Prices'!C328</f>
        <v>8.5213750000000008</v>
      </c>
      <c r="C323" s="326">
        <v>8.3244335479736336</v>
      </c>
      <c r="D323" s="409">
        <v>8.6059114952087405</v>
      </c>
      <c r="E323" s="109"/>
      <c r="F323" s="326">
        <f t="shared" si="10"/>
        <v>-0.19694145202636726</v>
      </c>
      <c r="G323" s="329">
        <f t="shared" si="11"/>
        <v>8.4536495208739737E-2</v>
      </c>
    </row>
    <row r="324" spans="1:7" x14ac:dyDescent="0.25">
      <c r="A324" s="286">
        <v>53236</v>
      </c>
      <c r="B324" s="170">
        <f>+'Fundamental Prices'!C329</f>
        <v>8.2682649999999995</v>
      </c>
      <c r="C324" s="326">
        <v>8.0471650701904291</v>
      </c>
      <c r="D324" s="409">
        <v>8.3305127340698242</v>
      </c>
      <c r="E324" s="109"/>
      <c r="F324" s="326">
        <f t="shared" ref="F324:F386" si="12">C324-$B324</f>
        <v>-0.22109992980957038</v>
      </c>
      <c r="G324" s="329">
        <f t="shared" si="11"/>
        <v>6.2247734069824645E-2</v>
      </c>
    </row>
    <row r="325" spans="1:7" x14ac:dyDescent="0.25">
      <c r="A325" s="286">
        <v>53267</v>
      </c>
      <c r="B325" s="170">
        <f>+'Fundamental Prices'!C330</f>
        <v>8.4023420000000009</v>
      </c>
      <c r="C325" s="326">
        <v>8.2118602800292972</v>
      </c>
      <c r="D325" s="409">
        <v>8.4640815544052135</v>
      </c>
      <c r="E325" s="109"/>
      <c r="F325" s="326">
        <f t="shared" si="12"/>
        <v>-0.19048171997070362</v>
      </c>
      <c r="G325" s="329">
        <f t="shared" si="11"/>
        <v>6.1739554405212616E-2</v>
      </c>
    </row>
    <row r="326" spans="1:7" x14ac:dyDescent="0.25">
      <c r="A326" s="287">
        <v>53297</v>
      </c>
      <c r="B326" s="297">
        <f>+'Fundamental Prices'!C331</f>
        <v>8.6521819999999998</v>
      </c>
      <c r="C326" s="328">
        <v>8.4919861152954095</v>
      </c>
      <c r="D326" s="410">
        <v>8.7482789638824467</v>
      </c>
      <c r="E326" s="109"/>
      <c r="F326" s="328">
        <f t="shared" si="12"/>
        <v>-0.16019588470459034</v>
      </c>
      <c r="G326" s="329">
        <f t="shared" si="11"/>
        <v>9.6096963882446929E-2</v>
      </c>
    </row>
    <row r="327" spans="1:7" x14ac:dyDescent="0.25">
      <c r="A327" s="286">
        <v>53328</v>
      </c>
      <c r="B327" s="170">
        <f>+'Fundamental Prices'!C332</f>
        <v>8.7034050000000001</v>
      </c>
      <c r="C327" s="330">
        <v>8.5931187069702144</v>
      </c>
      <c r="D327" s="409">
        <v>8.8183983147430425</v>
      </c>
      <c r="E327" s="109"/>
      <c r="F327" s="326">
        <f t="shared" si="12"/>
        <v>-0.11028629302978565</v>
      </c>
      <c r="G327" s="329">
        <f t="shared" si="11"/>
        <v>0.11499331474304242</v>
      </c>
    </row>
    <row r="328" spans="1:7" x14ac:dyDescent="0.25">
      <c r="A328" s="286">
        <v>53359</v>
      </c>
      <c r="B328" s="170">
        <f>+'Fundamental Prices'!C333</f>
        <v>8.7297039999999999</v>
      </c>
      <c r="C328" s="326">
        <v>8.5559022727050777</v>
      </c>
      <c r="D328" s="409">
        <v>8.7915504565277107</v>
      </c>
      <c r="E328" s="109"/>
      <c r="F328" s="326">
        <f t="shared" si="12"/>
        <v>-0.17380172729492216</v>
      </c>
      <c r="G328" s="329">
        <f t="shared" si="11"/>
        <v>6.1846456527710814E-2</v>
      </c>
    </row>
    <row r="329" spans="1:7" x14ac:dyDescent="0.25">
      <c r="A329" s="286">
        <v>53387</v>
      </c>
      <c r="B329" s="170">
        <f>+'Fundamental Prices'!C334</f>
        <v>8.5261859999999992</v>
      </c>
      <c r="C329" s="326">
        <v>8.3356079589233385</v>
      </c>
      <c r="D329" s="409">
        <v>8.5485217105255114</v>
      </c>
      <c r="E329" s="109"/>
      <c r="F329" s="326">
        <f t="shared" si="12"/>
        <v>-0.19057804107666065</v>
      </c>
      <c r="G329" s="329">
        <f t="shared" si="11"/>
        <v>2.2335710525512198E-2</v>
      </c>
    </row>
    <row r="330" spans="1:7" x14ac:dyDescent="0.25">
      <c r="A330" s="286">
        <v>53418</v>
      </c>
      <c r="B330" s="170">
        <f>+'Fundamental Prices'!C335</f>
        <v>8.2879889999999996</v>
      </c>
      <c r="C330" s="326">
        <v>8.0497315155639644</v>
      </c>
      <c r="D330" s="409">
        <v>8.306355765975951</v>
      </c>
      <c r="E330" s="109"/>
      <c r="F330" s="326">
        <f t="shared" si="12"/>
        <v>-0.23825748443603523</v>
      </c>
      <c r="G330" s="329">
        <f t="shared" si="11"/>
        <v>1.8366765975951438E-2</v>
      </c>
    </row>
    <row r="331" spans="1:7" x14ac:dyDescent="0.25">
      <c r="A331" s="286">
        <v>53448</v>
      </c>
      <c r="B331" s="170">
        <f>+'Fundamental Prices'!C336</f>
        <v>8.3243799999999997</v>
      </c>
      <c r="C331" s="326">
        <v>8.0978450802612301</v>
      </c>
      <c r="D331" s="409">
        <v>8.367538144950867</v>
      </c>
      <c r="E331" s="109"/>
      <c r="F331" s="326">
        <f t="shared" si="12"/>
        <v>-0.2265349197387696</v>
      </c>
      <c r="G331" s="329">
        <f t="shared" si="11"/>
        <v>4.3158144950867339E-2</v>
      </c>
    </row>
    <row r="332" spans="1:7" x14ac:dyDescent="0.25">
      <c r="A332" s="286">
        <v>53479</v>
      </c>
      <c r="B332" s="170">
        <f>+'Fundamental Prices'!C337</f>
        <v>8.374193</v>
      </c>
      <c r="C332" s="326">
        <v>8.197034567993164</v>
      </c>
      <c r="D332" s="409">
        <v>8.4839673225097663</v>
      </c>
      <c r="E332" s="109"/>
      <c r="F332" s="326">
        <f t="shared" si="12"/>
        <v>-0.17715843200683601</v>
      </c>
      <c r="G332" s="329">
        <f t="shared" si="11"/>
        <v>0.10977432250976626</v>
      </c>
    </row>
    <row r="333" spans="1:7" x14ac:dyDescent="0.25">
      <c r="A333" s="286">
        <v>53509</v>
      </c>
      <c r="B333" s="170">
        <f>+'Fundamental Prices'!C338</f>
        <v>8.8007100000000005</v>
      </c>
      <c r="C333" s="326">
        <v>8.7043008508300783</v>
      </c>
      <c r="D333" s="409">
        <v>8.9589600839233405</v>
      </c>
      <c r="E333" s="109"/>
      <c r="F333" s="326">
        <f t="shared" si="12"/>
        <v>-9.6409149169922159E-2</v>
      </c>
      <c r="G333" s="329">
        <f t="shared" si="11"/>
        <v>0.15825008392334006</v>
      </c>
    </row>
    <row r="334" spans="1:7" x14ac:dyDescent="0.25">
      <c r="A334" s="286">
        <v>53540</v>
      </c>
      <c r="B334" s="170">
        <f>+'Fundamental Prices'!C339</f>
        <v>8.8566939999999992</v>
      </c>
      <c r="C334" s="326">
        <v>8.7990619733276354</v>
      </c>
      <c r="D334" s="409">
        <v>9.0329855658950802</v>
      </c>
      <c r="E334" s="109"/>
      <c r="F334" s="326">
        <f t="shared" si="12"/>
        <v>-5.7632026672363779E-2</v>
      </c>
      <c r="G334" s="329">
        <f t="shared" si="11"/>
        <v>0.17629156589508099</v>
      </c>
    </row>
    <row r="335" spans="1:7" x14ac:dyDescent="0.25">
      <c r="A335" s="286">
        <v>53571</v>
      </c>
      <c r="B335" s="170">
        <f>+'Fundamental Prices'!C340</f>
        <v>8.8280790000000007</v>
      </c>
      <c r="C335" s="326">
        <v>8.6288906912841803</v>
      </c>
      <c r="D335" s="409">
        <v>8.9094740920104982</v>
      </c>
      <c r="E335" s="109"/>
      <c r="F335" s="326">
        <f t="shared" si="12"/>
        <v>-0.19918830871582038</v>
      </c>
      <c r="G335" s="329">
        <f t="shared" si="11"/>
        <v>8.1395092010497549E-2</v>
      </c>
    </row>
    <row r="336" spans="1:7" x14ac:dyDescent="0.25">
      <c r="A336" s="286">
        <v>53601</v>
      </c>
      <c r="B336" s="170">
        <f>+'Fundamental Prices'!C341</f>
        <v>8.5488669999999995</v>
      </c>
      <c r="C336" s="326">
        <v>8.326679881469726</v>
      </c>
      <c r="D336" s="409">
        <v>8.6108834680480957</v>
      </c>
      <c r="E336" s="109"/>
      <c r="F336" s="326">
        <f t="shared" si="12"/>
        <v>-0.22218711853027351</v>
      </c>
      <c r="G336" s="329">
        <f t="shared" si="11"/>
        <v>6.2016468048096129E-2</v>
      </c>
    </row>
    <row r="337" spans="1:7" x14ac:dyDescent="0.25">
      <c r="A337" s="286">
        <v>53632</v>
      </c>
      <c r="B337" s="170">
        <f>+'Fundamental Prices'!C342</f>
        <v>8.6276309999999992</v>
      </c>
      <c r="C337" s="326">
        <v>8.4341919359741198</v>
      </c>
      <c r="D337" s="409">
        <v>8.6918157753524774</v>
      </c>
      <c r="E337" s="109"/>
      <c r="F337" s="326">
        <f t="shared" si="12"/>
        <v>-0.1934390640258794</v>
      </c>
      <c r="G337" s="329">
        <f t="shared" si="11"/>
        <v>6.4184775352478241E-2</v>
      </c>
    </row>
    <row r="338" spans="1:7" x14ac:dyDescent="0.25">
      <c r="A338" s="287">
        <v>53662</v>
      </c>
      <c r="B338" s="297">
        <f>+'Fundamental Prices'!C343</f>
        <v>8.8535730000000008</v>
      </c>
      <c r="C338" s="328">
        <v>8.7021642704467776</v>
      </c>
      <c r="D338" s="410">
        <v>8.9567586250762954</v>
      </c>
      <c r="E338" s="109"/>
      <c r="F338" s="328">
        <f t="shared" si="12"/>
        <v>-0.15140872955322315</v>
      </c>
      <c r="G338" s="329">
        <f t="shared" si="11"/>
        <v>0.10318562507629458</v>
      </c>
    </row>
    <row r="339" spans="1:7" x14ac:dyDescent="0.25">
      <c r="A339" s="286">
        <v>53693</v>
      </c>
      <c r="B339" s="170">
        <f>+'Fundamental Prices'!C344</f>
        <v>8.9059989999999996</v>
      </c>
      <c r="C339" s="330">
        <v>8.8015112756958001</v>
      </c>
      <c r="D339" s="409">
        <v>9.0316963552703857</v>
      </c>
      <c r="E339" s="109"/>
      <c r="F339" s="326">
        <f t="shared" si="12"/>
        <v>-0.1044877243041995</v>
      </c>
      <c r="G339" s="329">
        <f t="shared" si="11"/>
        <v>0.12569735527038617</v>
      </c>
    </row>
    <row r="340" spans="1:7" x14ac:dyDescent="0.25">
      <c r="A340" s="286">
        <v>53724</v>
      </c>
      <c r="B340" s="170">
        <f>+'Fundamental Prices'!C345</f>
        <v>8.9208189999999998</v>
      </c>
      <c r="C340" s="326">
        <v>8.7275863873901365</v>
      </c>
      <c r="D340" s="409">
        <v>8.9792303216400153</v>
      </c>
      <c r="E340" s="109"/>
      <c r="F340" s="326">
        <f t="shared" si="12"/>
        <v>-0.19323261260986335</v>
      </c>
      <c r="G340" s="329">
        <f t="shared" si="11"/>
        <v>5.8411321640015501E-2</v>
      </c>
    </row>
    <row r="341" spans="1:7" x14ac:dyDescent="0.25">
      <c r="A341" s="286">
        <v>53752</v>
      </c>
      <c r="B341" s="170">
        <f>+'Fundamental Prices'!C346</f>
        <v>8.6037280000000003</v>
      </c>
      <c r="C341" s="326">
        <v>8.3941825593261719</v>
      </c>
      <c r="D341" s="409">
        <v>8.6224621594696043</v>
      </c>
      <c r="E341" s="109"/>
      <c r="F341" s="326">
        <f t="shared" si="12"/>
        <v>-0.20954544067382841</v>
      </c>
      <c r="G341" s="329">
        <f t="shared" si="11"/>
        <v>1.8734159469603995E-2</v>
      </c>
    </row>
    <row r="342" spans="1:7" x14ac:dyDescent="0.25">
      <c r="A342" s="286">
        <v>53783</v>
      </c>
      <c r="B342" s="170">
        <f>+'Fundamental Prices'!C347</f>
        <v>8.4031079999999996</v>
      </c>
      <c r="C342" s="326">
        <v>8.1485562650756833</v>
      </c>
      <c r="D342" s="409">
        <v>8.4253123514251698</v>
      </c>
      <c r="E342" s="109"/>
      <c r="F342" s="326">
        <f t="shared" si="12"/>
        <v>-0.25455173492431626</v>
      </c>
      <c r="G342" s="329">
        <f t="shared" si="11"/>
        <v>2.2204351425170188E-2</v>
      </c>
    </row>
    <row r="343" spans="1:7" x14ac:dyDescent="0.25">
      <c r="A343" s="286">
        <v>53813</v>
      </c>
      <c r="B343" s="170">
        <f>+'Fundamental Prices'!C348</f>
        <v>8.4370429999999992</v>
      </c>
      <c r="C343" s="326">
        <v>8.1948079688720696</v>
      </c>
      <c r="D343" s="409">
        <v>8.4761127431564329</v>
      </c>
      <c r="E343" s="109"/>
      <c r="F343" s="326">
        <f t="shared" si="12"/>
        <v>-0.24223503112792955</v>
      </c>
      <c r="G343" s="329">
        <f t="shared" si="11"/>
        <v>3.9069743156433745E-2</v>
      </c>
    </row>
    <row r="344" spans="1:7" x14ac:dyDescent="0.25">
      <c r="A344" s="286">
        <v>53844</v>
      </c>
      <c r="B344" s="170">
        <f>+'Fundamental Prices'!C349</f>
        <v>8.4863319999999991</v>
      </c>
      <c r="C344" s="326">
        <v>8.3337204201049797</v>
      </c>
      <c r="D344" s="409">
        <v>8.6097739059753415</v>
      </c>
      <c r="E344" s="109"/>
      <c r="F344" s="326">
        <f t="shared" si="12"/>
        <v>-0.15261157989501939</v>
      </c>
      <c r="G344" s="329">
        <f t="shared" si="11"/>
        <v>0.12344190597534244</v>
      </c>
    </row>
    <row r="345" spans="1:7" x14ac:dyDescent="0.25">
      <c r="A345" s="286">
        <v>53874</v>
      </c>
      <c r="B345" s="170">
        <f>+'Fundamental Prices'!C350</f>
        <v>8.9023309999999984</v>
      </c>
      <c r="C345" s="326">
        <v>8.8109555727539046</v>
      </c>
      <c r="D345" s="409">
        <v>9.0669888216552721</v>
      </c>
      <c r="E345" s="109"/>
      <c r="F345" s="326">
        <f t="shared" si="12"/>
        <v>-9.1375427246093821E-2</v>
      </c>
      <c r="G345" s="329">
        <f t="shared" si="11"/>
        <v>0.16465782165527365</v>
      </c>
    </row>
    <row r="346" spans="1:7" x14ac:dyDescent="0.25">
      <c r="A346" s="286">
        <v>53905</v>
      </c>
      <c r="B346" s="170">
        <f>+'Fundamental Prices'!C351</f>
        <v>8.9577229999999997</v>
      </c>
      <c r="C346" s="326">
        <v>8.9039812397460931</v>
      </c>
      <c r="D346" s="409">
        <v>9.1402167868118287</v>
      </c>
      <c r="E346" s="109"/>
      <c r="F346" s="326">
        <f t="shared" si="12"/>
        <v>-5.3741760253906534E-2</v>
      </c>
      <c r="G346" s="329">
        <f t="shared" si="11"/>
        <v>0.18249378681182904</v>
      </c>
    </row>
    <row r="347" spans="1:7" x14ac:dyDescent="0.25">
      <c r="A347" s="286">
        <v>53936</v>
      </c>
      <c r="B347" s="170">
        <f>+'Fundamental Prices'!C352</f>
        <v>8.9542469999999987</v>
      </c>
      <c r="C347" s="326">
        <v>8.788826620361327</v>
      </c>
      <c r="D347" s="409">
        <v>9.0420026228637678</v>
      </c>
      <c r="E347" s="109"/>
      <c r="F347" s="326">
        <f t="shared" si="12"/>
        <v>-0.16542037963867173</v>
      </c>
      <c r="G347" s="329">
        <f t="shared" si="11"/>
        <v>8.7755622863769034E-2</v>
      </c>
    </row>
    <row r="348" spans="1:7" x14ac:dyDescent="0.25">
      <c r="A348" s="286">
        <v>53966</v>
      </c>
      <c r="B348" s="170">
        <f>+'Fundamental Prices'!C353</f>
        <v>8.7940919999999991</v>
      </c>
      <c r="C348" s="326">
        <v>8.5597686510009758</v>
      </c>
      <c r="D348" s="409">
        <v>8.8460915498657222</v>
      </c>
      <c r="E348" s="109"/>
      <c r="F348" s="326">
        <f t="shared" si="12"/>
        <v>-0.2343233489990233</v>
      </c>
      <c r="G348" s="329">
        <f t="shared" si="11"/>
        <v>5.1999549865723083E-2</v>
      </c>
    </row>
    <row r="349" spans="1:7" x14ac:dyDescent="0.25">
      <c r="A349" s="286">
        <v>53997</v>
      </c>
      <c r="B349" s="170">
        <f>+'Fundamental Prices'!C354</f>
        <v>8.8722509999999986</v>
      </c>
      <c r="C349" s="326">
        <v>8.640103478027342</v>
      </c>
      <c r="D349" s="409">
        <v>8.9237590595016467</v>
      </c>
      <c r="E349" s="109"/>
      <c r="F349" s="326">
        <f t="shared" si="12"/>
        <v>-0.23214752197265653</v>
      </c>
      <c r="G349" s="329">
        <f t="shared" si="11"/>
        <v>5.1508059501648162E-2</v>
      </c>
    </row>
    <row r="350" spans="1:7" x14ac:dyDescent="0.25">
      <c r="A350" s="287">
        <v>54027</v>
      </c>
      <c r="B350" s="297">
        <f>+'Fundamental Prices'!C355</f>
        <v>8.9074739999999988</v>
      </c>
      <c r="C350" s="328">
        <v>8.7276355142822251</v>
      </c>
      <c r="D350" s="410">
        <v>9.0005592603912348</v>
      </c>
      <c r="E350" s="109"/>
      <c r="F350" s="328">
        <f t="shared" si="12"/>
        <v>-0.17983848571777372</v>
      </c>
      <c r="G350" s="329">
        <f t="shared" si="11"/>
        <v>9.3085260391235991E-2</v>
      </c>
    </row>
    <row r="351" spans="1:7" x14ac:dyDescent="0.25">
      <c r="A351" s="286">
        <v>54058</v>
      </c>
      <c r="B351" s="170">
        <f>+'Fundamental Prices'!C356</f>
        <v>8.9590239999999994</v>
      </c>
      <c r="C351" s="330">
        <v>8.8360402391662589</v>
      </c>
      <c r="D351" s="409">
        <v>9.0682347105255126</v>
      </c>
      <c r="E351" s="109"/>
      <c r="F351" s="326">
        <f t="shared" si="12"/>
        <v>-0.12298376083374052</v>
      </c>
      <c r="G351" s="329">
        <f t="shared" si="11"/>
        <v>0.10921071052551312</v>
      </c>
    </row>
    <row r="352" spans="1:7" x14ac:dyDescent="0.25">
      <c r="A352" s="286">
        <v>54089</v>
      </c>
      <c r="B352" s="170">
        <f>+'Fundamental Prices'!C357</f>
        <v>9.0021799999999992</v>
      </c>
      <c r="C352" s="326">
        <v>8.788646522216796</v>
      </c>
      <c r="D352" s="409">
        <v>9.0382524544525147</v>
      </c>
      <c r="E352" s="109"/>
      <c r="F352" s="326">
        <f t="shared" si="12"/>
        <v>-0.2135334777832032</v>
      </c>
      <c r="G352" s="329">
        <f t="shared" si="11"/>
        <v>3.6072454452515501E-2</v>
      </c>
    </row>
    <row r="353" spans="1:7" x14ac:dyDescent="0.25">
      <c r="A353" s="286">
        <v>54118</v>
      </c>
      <c r="B353" s="170">
        <f>+'Fundamental Prices'!C358</f>
        <v>8.7992749999999997</v>
      </c>
      <c r="C353" s="326">
        <v>8.5739100097656245</v>
      </c>
      <c r="D353" s="409">
        <v>8.8059699748992912</v>
      </c>
      <c r="E353" s="109"/>
      <c r="F353" s="326">
        <f t="shared" si="12"/>
        <v>-0.22536499023437528</v>
      </c>
      <c r="G353" s="329">
        <f t="shared" si="11"/>
        <v>6.6949748992914948E-3</v>
      </c>
    </row>
    <row r="354" spans="1:7" x14ac:dyDescent="0.25">
      <c r="A354" s="286">
        <v>54149</v>
      </c>
      <c r="B354" s="170">
        <f>+'Fundamental Prices'!C359</f>
        <v>8.6716509999999989</v>
      </c>
      <c r="C354" s="326">
        <v>8.4134581365356436</v>
      </c>
      <c r="D354" s="409">
        <v>8.6936817826995831</v>
      </c>
      <c r="E354" s="109"/>
      <c r="F354" s="326">
        <f t="shared" si="12"/>
        <v>-0.25819286346435533</v>
      </c>
      <c r="G354" s="329">
        <f t="shared" si="11"/>
        <v>2.203078269958425E-2</v>
      </c>
    </row>
    <row r="355" spans="1:7" x14ac:dyDescent="0.25">
      <c r="A355" s="286">
        <v>54179</v>
      </c>
      <c r="B355" s="170">
        <f>+'Fundamental Prices'!C360</f>
        <v>8.7206899999999994</v>
      </c>
      <c r="C355" s="326">
        <v>8.468217751922607</v>
      </c>
      <c r="D355" s="409">
        <v>8.7530215572738648</v>
      </c>
      <c r="E355" s="109"/>
      <c r="F355" s="326">
        <f t="shared" si="12"/>
        <v>-0.25247224807739244</v>
      </c>
      <c r="G355" s="329">
        <f t="shared" si="11"/>
        <v>3.2331557273865386E-2</v>
      </c>
    </row>
    <row r="356" spans="1:7" x14ac:dyDescent="0.25">
      <c r="A356" s="286">
        <v>54210</v>
      </c>
      <c r="B356" s="170">
        <f>+'Fundamental Prices'!C361</f>
        <v>8.8109559999999991</v>
      </c>
      <c r="C356" s="326">
        <v>8.6253682695922844</v>
      </c>
      <c r="D356" s="409">
        <v>8.9097673594055173</v>
      </c>
      <c r="E356" s="109"/>
      <c r="F356" s="326">
        <f t="shared" si="12"/>
        <v>-0.1855877304077147</v>
      </c>
      <c r="G356" s="329">
        <f t="shared" si="11"/>
        <v>9.8811359405518218E-2</v>
      </c>
    </row>
    <row r="357" spans="1:7" x14ac:dyDescent="0.25">
      <c r="A357" s="286">
        <v>54240</v>
      </c>
      <c r="B357" s="170">
        <f>+'Fundamental Prices'!C362</f>
        <v>9.3446349999999985</v>
      </c>
      <c r="C357" s="326">
        <v>9.2193860147094711</v>
      </c>
      <c r="D357" s="409">
        <v>9.4803974435424792</v>
      </c>
      <c r="E357" s="109"/>
      <c r="F357" s="326">
        <f t="shared" si="12"/>
        <v>-0.12524898529052741</v>
      </c>
      <c r="G357" s="329">
        <f t="shared" si="11"/>
        <v>0.13576244354248068</v>
      </c>
    </row>
    <row r="358" spans="1:7" x14ac:dyDescent="0.25">
      <c r="A358" s="286">
        <v>54271</v>
      </c>
      <c r="B358" s="170">
        <f>+'Fundamental Prices'!C363</f>
        <v>9.4103119999999993</v>
      </c>
      <c r="C358" s="326">
        <v>9.3483924824829092</v>
      </c>
      <c r="D358" s="409">
        <v>9.5912384230728147</v>
      </c>
      <c r="E358" s="109"/>
      <c r="F358" s="326">
        <f t="shared" si="12"/>
        <v>-6.1919517517090128E-2</v>
      </c>
      <c r="G358" s="329">
        <f t="shared" si="11"/>
        <v>0.18092642307281537</v>
      </c>
    </row>
    <row r="359" spans="1:7" x14ac:dyDescent="0.25">
      <c r="A359" s="286">
        <v>54302</v>
      </c>
      <c r="B359" s="170">
        <f>+'Fundamental Prices'!C364</f>
        <v>9.4282179999999993</v>
      </c>
      <c r="C359" s="326">
        <v>9.2282183433227534</v>
      </c>
      <c r="D359" s="409">
        <v>9.5002689910583484</v>
      </c>
      <c r="E359" s="109"/>
      <c r="F359" s="326">
        <f t="shared" si="12"/>
        <v>-0.19999965667724595</v>
      </c>
      <c r="G359" s="329">
        <f t="shared" si="11"/>
        <v>7.2050991058349112E-2</v>
      </c>
    </row>
    <row r="360" spans="1:7" x14ac:dyDescent="0.25">
      <c r="A360" s="286">
        <v>54332</v>
      </c>
      <c r="B360" s="170">
        <f>+'Fundamental Prices'!C365</f>
        <v>9.0430159999999997</v>
      </c>
      <c r="C360" s="326">
        <v>8.7935931255493163</v>
      </c>
      <c r="D360" s="409">
        <v>9.1013274433288576</v>
      </c>
      <c r="E360" s="109"/>
      <c r="F360" s="326">
        <f t="shared" si="12"/>
        <v>-0.24942287445068345</v>
      </c>
      <c r="G360" s="329">
        <f t="shared" si="11"/>
        <v>5.8311443328857848E-2</v>
      </c>
    </row>
    <row r="361" spans="1:7" x14ac:dyDescent="0.25">
      <c r="A361" s="286">
        <v>54363</v>
      </c>
      <c r="B361" s="170">
        <f>+'Fundamental Prices'!C366</f>
        <v>9.1845400000000001</v>
      </c>
      <c r="C361" s="326">
        <v>8.9408639860534667</v>
      </c>
      <c r="D361" s="409">
        <v>9.231021242179871</v>
      </c>
      <c r="E361" s="109"/>
      <c r="F361" s="326">
        <f t="shared" si="12"/>
        <v>-0.24367601394653349</v>
      </c>
      <c r="G361" s="329">
        <f t="shared" si="11"/>
        <v>4.6481242179870819E-2</v>
      </c>
    </row>
    <row r="362" spans="1:7" x14ac:dyDescent="0.25">
      <c r="A362" s="287">
        <v>54393</v>
      </c>
      <c r="B362" s="297">
        <f>+'Fundamental Prices'!C367</f>
        <v>9.4477999999999991</v>
      </c>
      <c r="C362" s="328">
        <v>9.230097782897948</v>
      </c>
      <c r="D362" s="410">
        <v>9.5092986133575437</v>
      </c>
      <c r="E362" s="109"/>
      <c r="F362" s="328">
        <f t="shared" si="12"/>
        <v>-0.21770221710205107</v>
      </c>
      <c r="G362" s="329">
        <f t="shared" si="11"/>
        <v>6.1498613357544585E-2</v>
      </c>
    </row>
    <row r="363" spans="1:7" x14ac:dyDescent="0.25">
      <c r="A363" s="286">
        <v>54424</v>
      </c>
      <c r="B363" s="170">
        <f>+'Fundamental Prices'!C368</f>
        <v>9.5022950000000002</v>
      </c>
      <c r="C363" s="330">
        <v>9.3232828730773925</v>
      </c>
      <c r="D363" s="409">
        <v>9.5868126982879645</v>
      </c>
      <c r="E363" s="109"/>
      <c r="F363" s="326">
        <f t="shared" si="12"/>
        <v>-0.17901212692260771</v>
      </c>
      <c r="G363" s="329">
        <f t="shared" si="11"/>
        <v>8.4517698287964294E-2</v>
      </c>
    </row>
    <row r="364" spans="1:7" x14ac:dyDescent="0.25">
      <c r="A364" s="286">
        <v>54455</v>
      </c>
      <c r="B364" s="170">
        <f>+'Fundamental Prices'!C369</f>
        <v>9.5124449999999996</v>
      </c>
      <c r="C364" s="326">
        <v>9.2800168498229976</v>
      </c>
      <c r="D364" s="409">
        <v>9.5437879450988774</v>
      </c>
      <c r="E364" s="109"/>
      <c r="F364" s="326">
        <f t="shared" si="12"/>
        <v>-0.23242815017700202</v>
      </c>
      <c r="G364" s="329">
        <f t="shared" si="11"/>
        <v>3.1342945098877806E-2</v>
      </c>
    </row>
    <row r="365" spans="1:7" x14ac:dyDescent="0.25">
      <c r="A365" s="286">
        <v>54483</v>
      </c>
      <c r="B365" s="170">
        <f>+'Fundamental Prices'!C370</f>
        <v>9.4518059999999995</v>
      </c>
      <c r="C365" s="326">
        <v>9.2207561571655265</v>
      </c>
      <c r="D365" s="409">
        <v>9.4583853418884267</v>
      </c>
      <c r="E365" s="109"/>
      <c r="F365" s="326">
        <f t="shared" si="12"/>
        <v>-0.23104984283447294</v>
      </c>
      <c r="G365" s="329">
        <f t="shared" si="11"/>
        <v>6.579341888427237E-3</v>
      </c>
    </row>
    <row r="366" spans="1:7" x14ac:dyDescent="0.25">
      <c r="A366" s="286">
        <v>54514</v>
      </c>
      <c r="B366" s="170">
        <f>+'Fundamental Prices'!C371</f>
        <v>9.3463849999999997</v>
      </c>
      <c r="C366" s="326">
        <v>9.0867721154785155</v>
      </c>
      <c r="D366" s="409">
        <v>9.3649739720916738</v>
      </c>
      <c r="E366" s="109"/>
      <c r="F366" s="326">
        <f t="shared" si="12"/>
        <v>-0.25961288452148423</v>
      </c>
      <c r="G366" s="329">
        <f t="shared" si="11"/>
        <v>1.8588972091674094E-2</v>
      </c>
    </row>
    <row r="367" spans="1:7" x14ac:dyDescent="0.25">
      <c r="A367" s="286">
        <v>54544</v>
      </c>
      <c r="B367" s="170">
        <f>+'Fundamental Prices'!C372</f>
        <v>8.9906900000000007</v>
      </c>
      <c r="C367" s="326">
        <v>8.738961141052247</v>
      </c>
      <c r="D367" s="409">
        <v>9.0232025169754042</v>
      </c>
      <c r="E367" s="109"/>
      <c r="F367" s="326">
        <f t="shared" si="12"/>
        <v>-0.25172885894775376</v>
      </c>
      <c r="G367" s="329">
        <f t="shared" si="11"/>
        <v>3.2512516975403472E-2</v>
      </c>
    </row>
    <row r="368" spans="1:7" x14ac:dyDescent="0.25">
      <c r="A368" s="286">
        <v>54575</v>
      </c>
      <c r="B368" s="170">
        <f>+'Fundamental Prices'!C373</f>
        <v>9.0414809999999992</v>
      </c>
      <c r="C368" s="326">
        <v>8.8342801485595697</v>
      </c>
      <c r="D368" s="409">
        <v>9.1302992830810545</v>
      </c>
      <c r="E368" s="109"/>
      <c r="F368" s="326">
        <f t="shared" si="12"/>
        <v>-0.20720085144042955</v>
      </c>
      <c r="G368" s="329">
        <f t="shared" si="11"/>
        <v>8.8818283081055327E-2</v>
      </c>
    </row>
    <row r="369" spans="1:7" x14ac:dyDescent="0.25">
      <c r="A369" s="286">
        <v>54605</v>
      </c>
      <c r="B369" s="170">
        <f>+'Fundamental Prices'!C374</f>
        <v>9.2566790000000001</v>
      </c>
      <c r="C369" s="326">
        <v>9.1065691557922364</v>
      </c>
      <c r="D369" s="409">
        <v>9.3809258261718753</v>
      </c>
      <c r="E369" s="109"/>
      <c r="F369" s="326">
        <f t="shared" si="12"/>
        <v>-0.15010984420776374</v>
      </c>
      <c r="G369" s="329">
        <f t="shared" si="11"/>
        <v>0.12424682617187521</v>
      </c>
    </row>
    <row r="370" spans="1:7" x14ac:dyDescent="0.25">
      <c r="A370" s="286">
        <v>54636</v>
      </c>
      <c r="B370" s="170">
        <f>+'Fundamental Prices'!C375</f>
        <v>9.3088060000000006</v>
      </c>
      <c r="C370" s="326">
        <v>9.1821396257934573</v>
      </c>
      <c r="D370" s="409">
        <v>9.4596454289016734</v>
      </c>
      <c r="E370" s="109"/>
      <c r="F370" s="326">
        <f t="shared" si="12"/>
        <v>-0.12666637420654325</v>
      </c>
      <c r="G370" s="329">
        <f t="shared" si="11"/>
        <v>0.15083942890167279</v>
      </c>
    </row>
    <row r="371" spans="1:7" x14ac:dyDescent="0.25">
      <c r="A371" s="286">
        <v>54667</v>
      </c>
      <c r="B371" s="170">
        <f>+'Fundamental Prices'!C376</f>
        <v>9.1423240000000003</v>
      </c>
      <c r="C371" s="326">
        <v>8.9475905328979497</v>
      </c>
      <c r="D371" s="409">
        <v>9.2137806135406493</v>
      </c>
      <c r="E371" s="109"/>
      <c r="F371" s="326">
        <f t="shared" si="12"/>
        <v>-0.19473346710205064</v>
      </c>
      <c r="G371" s="329">
        <f t="shared" si="11"/>
        <v>7.1456613540648917E-2</v>
      </c>
    </row>
    <row r="372" spans="1:7" x14ac:dyDescent="0.25">
      <c r="A372" s="286">
        <v>54697</v>
      </c>
      <c r="B372" s="170">
        <f>+'Fundamental Prices'!C377</f>
        <v>8.9769889999999997</v>
      </c>
      <c r="C372" s="326">
        <v>8.7324303414001463</v>
      </c>
      <c r="D372" s="409">
        <v>9.0347191788330079</v>
      </c>
      <c r="E372" s="109"/>
      <c r="F372" s="326">
        <f t="shared" si="12"/>
        <v>-0.24455865859985337</v>
      </c>
      <c r="G372" s="329">
        <f t="shared" ref="G372:G386" si="13">D372-$B372</f>
        <v>5.7730178833008239E-2</v>
      </c>
    </row>
    <row r="373" spans="1:7" x14ac:dyDescent="0.25">
      <c r="A373" s="286">
        <v>54728</v>
      </c>
      <c r="B373" s="170">
        <f>+'Fundamental Prices'!C378</f>
        <v>9.3236499999999989</v>
      </c>
      <c r="C373" s="326">
        <v>9.0835040115356431</v>
      </c>
      <c r="D373" s="409">
        <v>9.3695440172195426</v>
      </c>
      <c r="E373" s="109"/>
      <c r="F373" s="326">
        <f t="shared" si="12"/>
        <v>-0.24014598846435575</v>
      </c>
      <c r="G373" s="329">
        <f t="shared" si="13"/>
        <v>4.589401721954367E-2</v>
      </c>
    </row>
    <row r="374" spans="1:7" x14ac:dyDescent="0.25">
      <c r="A374" s="287">
        <v>54758</v>
      </c>
      <c r="B374" s="297">
        <f>+'Fundamental Prices'!C379</f>
        <v>9.7019659999999988</v>
      </c>
      <c r="C374" s="328">
        <v>9.4868205837402328</v>
      </c>
      <c r="D374" s="410">
        <v>9.7638212875518793</v>
      </c>
      <c r="E374" s="109"/>
      <c r="F374" s="328">
        <f t="shared" si="12"/>
        <v>-0.21514541625976591</v>
      </c>
      <c r="G374" s="329">
        <f t="shared" si="13"/>
        <v>6.1855287551880522E-2</v>
      </c>
    </row>
    <row r="375" spans="1:7" x14ac:dyDescent="0.25">
      <c r="A375" s="286">
        <v>54789</v>
      </c>
      <c r="B375" s="170">
        <f>+'Fundamental Prices'!C380</f>
        <v>9.7554569999999998</v>
      </c>
      <c r="C375" s="330">
        <v>9.5809133140869136</v>
      </c>
      <c r="D375" s="409">
        <v>9.8412793247528079</v>
      </c>
      <c r="E375" s="109"/>
      <c r="F375" s="326">
        <f t="shared" si="12"/>
        <v>-0.17454368591308622</v>
      </c>
      <c r="G375" s="329">
        <f t="shared" si="13"/>
        <v>8.5822324752808044E-2</v>
      </c>
    </row>
    <row r="376" spans="1:7" x14ac:dyDescent="0.25">
      <c r="A376" s="286">
        <v>54820</v>
      </c>
      <c r="B376" s="170">
        <f>+'Fundamental Prices'!C381</f>
        <v>9.7829959999999989</v>
      </c>
      <c r="C376" s="326">
        <v>9.5528166138610828</v>
      </c>
      <c r="D376" s="409">
        <v>9.815701268859863</v>
      </c>
      <c r="E376" s="109"/>
      <c r="F376" s="326">
        <f t="shared" si="12"/>
        <v>-0.23017938613891609</v>
      </c>
      <c r="G376" s="329">
        <f t="shared" si="13"/>
        <v>3.2705268859864134E-2</v>
      </c>
    </row>
    <row r="377" spans="1:7" x14ac:dyDescent="0.25">
      <c r="A377" s="286">
        <v>54848</v>
      </c>
      <c r="B377" s="170">
        <f>+'Fundamental Prices'!C382</f>
        <v>9.4863799999999987</v>
      </c>
      <c r="C377" s="326">
        <v>9.2567234753417953</v>
      </c>
      <c r="D377" s="409">
        <v>9.4921897267150861</v>
      </c>
      <c r="E377" s="109"/>
      <c r="F377" s="326">
        <f t="shared" si="12"/>
        <v>-0.22965652465820341</v>
      </c>
      <c r="G377" s="329">
        <f t="shared" si="13"/>
        <v>5.8097267150873932E-3</v>
      </c>
    </row>
    <row r="378" spans="1:7" x14ac:dyDescent="0.25">
      <c r="A378" s="286">
        <v>54879</v>
      </c>
      <c r="B378" s="170">
        <f>+'Fundamental Prices'!C383</f>
        <v>9.0152239999999999</v>
      </c>
      <c r="C378" s="326">
        <v>8.756337338470459</v>
      </c>
      <c r="D378" s="409">
        <v>9.0379056654205314</v>
      </c>
      <c r="E378" s="109"/>
      <c r="F378" s="326">
        <f t="shared" si="12"/>
        <v>-0.25888666152954087</v>
      </c>
      <c r="G378" s="329">
        <f t="shared" si="13"/>
        <v>2.2681665420531516E-2</v>
      </c>
    </row>
    <row r="379" spans="1:7" x14ac:dyDescent="0.25">
      <c r="A379" s="286">
        <v>54909</v>
      </c>
      <c r="B379" s="170">
        <f>+'Fundamental Prices'!C384</f>
        <v>9.0581910000000008</v>
      </c>
      <c r="C379" s="326">
        <v>8.8074859104309091</v>
      </c>
      <c r="D379" s="409">
        <v>9.089991599098207</v>
      </c>
      <c r="E379" s="109"/>
      <c r="F379" s="326">
        <f t="shared" si="12"/>
        <v>-0.25070508956909165</v>
      </c>
      <c r="G379" s="329">
        <f t="shared" si="13"/>
        <v>3.1800599098206206E-2</v>
      </c>
    </row>
    <row r="380" spans="1:7" x14ac:dyDescent="0.25">
      <c r="A380" s="286">
        <v>54940</v>
      </c>
      <c r="B380" s="170">
        <f>+'Fundamental Prices'!C385</f>
        <v>9.1077199999999987</v>
      </c>
      <c r="C380" s="326">
        <v>8.908277289123534</v>
      </c>
      <c r="D380" s="409">
        <v>9.2042878405761712</v>
      </c>
      <c r="E380" s="109"/>
      <c r="F380" s="326">
        <f t="shared" si="12"/>
        <v>-0.1994427108764647</v>
      </c>
      <c r="G380" s="329">
        <f t="shared" si="13"/>
        <v>9.6567840576172514E-2</v>
      </c>
    </row>
    <row r="381" spans="1:7" x14ac:dyDescent="0.25">
      <c r="A381" s="286">
        <v>54970</v>
      </c>
      <c r="B381" s="170">
        <f>+'Fundamental Prices'!C386</f>
        <v>9.3929329999999993</v>
      </c>
      <c r="C381" s="326">
        <v>9.2447114309387199</v>
      </c>
      <c r="D381" s="409">
        <v>9.5173424276428218</v>
      </c>
      <c r="E381" s="109"/>
      <c r="F381" s="326">
        <f t="shared" si="12"/>
        <v>-0.14822156906127937</v>
      </c>
      <c r="G381" s="329">
        <f t="shared" si="13"/>
        <v>0.12440942764282248</v>
      </c>
    </row>
    <row r="382" spans="1:7" x14ac:dyDescent="0.25">
      <c r="A382" s="286">
        <v>55001</v>
      </c>
      <c r="B382" s="170">
        <f>+'Fundamental Prices'!C387</f>
        <v>9.4501469999999994</v>
      </c>
      <c r="C382" s="326">
        <v>9.3298502165527335</v>
      </c>
      <c r="D382" s="409">
        <v>9.6076507050247191</v>
      </c>
      <c r="E382" s="109"/>
      <c r="F382" s="326">
        <f t="shared" si="12"/>
        <v>-0.12029678344726591</v>
      </c>
      <c r="G382" s="329">
        <f t="shared" si="13"/>
        <v>0.15750370502471966</v>
      </c>
    </row>
    <row r="383" spans="1:7" x14ac:dyDescent="0.25">
      <c r="A383" s="286">
        <v>55032</v>
      </c>
      <c r="B383" s="170">
        <f>+'Fundamental Prices'!C388</f>
        <v>9.4232279999999999</v>
      </c>
      <c r="C383" s="326">
        <v>9.2293895562438966</v>
      </c>
      <c r="D383" s="409">
        <v>9.4957169659881586</v>
      </c>
      <c r="E383" s="109"/>
      <c r="F383" s="326">
        <f t="shared" si="12"/>
        <v>-0.19383844375610337</v>
      </c>
      <c r="G383" s="329">
        <f t="shared" si="13"/>
        <v>7.2488965988158682E-2</v>
      </c>
    </row>
    <row r="384" spans="1:7" x14ac:dyDescent="0.25">
      <c r="A384" s="286">
        <v>55062</v>
      </c>
      <c r="B384" s="170">
        <f>+'Fundamental Prices'!C389</f>
        <v>9.1189619999999998</v>
      </c>
      <c r="C384" s="326">
        <v>8.8925093251342773</v>
      </c>
      <c r="D384" s="409">
        <v>9.1821471959228518</v>
      </c>
      <c r="E384" s="109"/>
      <c r="F384" s="326">
        <f t="shared" si="12"/>
        <v>-0.22645267486572251</v>
      </c>
      <c r="G384" s="329">
        <f t="shared" si="13"/>
        <v>6.3185195922851989E-2</v>
      </c>
    </row>
    <row r="385" spans="1:7" x14ac:dyDescent="0.25">
      <c r="A385" s="286">
        <v>55093</v>
      </c>
      <c r="B385" s="170">
        <f>+'Fundamental Prices'!C390</f>
        <v>9.3682539999999985</v>
      </c>
      <c r="C385" s="326">
        <v>9.128970133117674</v>
      </c>
      <c r="D385" s="409">
        <v>9.4156262124099719</v>
      </c>
      <c r="E385" s="109"/>
      <c r="F385" s="326">
        <f t="shared" si="12"/>
        <v>-0.2392838668823245</v>
      </c>
      <c r="G385" s="329">
        <f t="shared" si="13"/>
        <v>4.7372212409973358E-2</v>
      </c>
    </row>
    <row r="386" spans="1:7" x14ac:dyDescent="0.25">
      <c r="A386" s="287">
        <v>55123</v>
      </c>
      <c r="B386" s="297">
        <f>+'Fundamental Prices'!C391</f>
        <v>9.6826969999999992</v>
      </c>
      <c r="C386" s="328">
        <v>9.4688585943908681</v>
      </c>
      <c r="D386" s="410">
        <v>9.7481924624176024</v>
      </c>
      <c r="E386" s="109"/>
      <c r="F386" s="328">
        <f t="shared" si="12"/>
        <v>-0.21383840560913114</v>
      </c>
      <c r="G386" s="329">
        <f t="shared" si="13"/>
        <v>6.5495462417603179E-2</v>
      </c>
    </row>
    <row r="387" spans="1:7" x14ac:dyDescent="0.25">
      <c r="A387" s="129"/>
    </row>
    <row r="388" spans="1:7" x14ac:dyDescent="0.25">
      <c r="A388" s="129"/>
    </row>
    <row r="389" spans="1:7" x14ac:dyDescent="0.25">
      <c r="A389" s="129"/>
    </row>
    <row r="390" spans="1:7" x14ac:dyDescent="0.25">
      <c r="A390" s="129"/>
    </row>
    <row r="391" spans="1:7" x14ac:dyDescent="0.25">
      <c r="A391" s="129"/>
    </row>
    <row r="392" spans="1:7" x14ac:dyDescent="0.25">
      <c r="A392" s="129"/>
    </row>
    <row r="393" spans="1:7" x14ac:dyDescent="0.25">
      <c r="A393" s="129"/>
    </row>
    <row r="394" spans="1:7" x14ac:dyDescent="0.25">
      <c r="A394" s="129"/>
    </row>
    <row r="395" spans="1:7" x14ac:dyDescent="0.25">
      <c r="A395" s="129"/>
    </row>
    <row r="396" spans="1:7" x14ac:dyDescent="0.25">
      <c r="A396" s="129"/>
    </row>
    <row r="397" spans="1:7" x14ac:dyDescent="0.25">
      <c r="A397" s="129"/>
    </row>
    <row r="398" spans="1:7" x14ac:dyDescent="0.25">
      <c r="A398" s="129"/>
    </row>
    <row r="399" spans="1:7" x14ac:dyDescent="0.25">
      <c r="A399" s="129"/>
    </row>
    <row r="400" spans="1:7" x14ac:dyDescent="0.25">
      <c r="A400" s="129"/>
    </row>
    <row r="401" spans="1:1" x14ac:dyDescent="0.25">
      <c r="A401" s="129"/>
    </row>
    <row r="402" spans="1:1" x14ac:dyDescent="0.25">
      <c r="A402" s="129"/>
    </row>
    <row r="403" spans="1:1" x14ac:dyDescent="0.25">
      <c r="A403" s="129"/>
    </row>
    <row r="404" spans="1:1" x14ac:dyDescent="0.25">
      <c r="A404" s="129"/>
    </row>
    <row r="405" spans="1:1" x14ac:dyDescent="0.25">
      <c r="A405" s="129"/>
    </row>
    <row r="406" spans="1:1" x14ac:dyDescent="0.25">
      <c r="A406" s="129"/>
    </row>
    <row r="407" spans="1:1" x14ac:dyDescent="0.25">
      <c r="A407" s="129"/>
    </row>
    <row r="408" spans="1:1" x14ac:dyDescent="0.25">
      <c r="A408" s="129"/>
    </row>
    <row r="409" spans="1:1" x14ac:dyDescent="0.25">
      <c r="A409" s="129"/>
    </row>
    <row r="410" spans="1:1" x14ac:dyDescent="0.25">
      <c r="A410" s="129"/>
    </row>
    <row r="411" spans="1:1" x14ac:dyDescent="0.25">
      <c r="A411" s="129"/>
    </row>
    <row r="412" spans="1:1" x14ac:dyDescent="0.25">
      <c r="A412" s="129"/>
    </row>
    <row r="413" spans="1:1" x14ac:dyDescent="0.25">
      <c r="A413" s="129"/>
    </row>
    <row r="414" spans="1:1" x14ac:dyDescent="0.25">
      <c r="A414" s="129"/>
    </row>
    <row r="415" spans="1:1" x14ac:dyDescent="0.25">
      <c r="A415" s="129"/>
    </row>
    <row r="416" spans="1:1" x14ac:dyDescent="0.25">
      <c r="A416" s="129"/>
    </row>
    <row r="417" spans="1:1" x14ac:dyDescent="0.25">
      <c r="A417" s="129"/>
    </row>
    <row r="418" spans="1:1" x14ac:dyDescent="0.25">
      <c r="A418" s="129"/>
    </row>
    <row r="419" spans="1:1" x14ac:dyDescent="0.25">
      <c r="A419" s="129"/>
    </row>
    <row r="420" spans="1:1" x14ac:dyDescent="0.25">
      <c r="A420" s="129"/>
    </row>
    <row r="421" spans="1:1" x14ac:dyDescent="0.25">
      <c r="A421" s="129"/>
    </row>
    <row r="422" spans="1:1" x14ac:dyDescent="0.25">
      <c r="A422" s="129"/>
    </row>
    <row r="423" spans="1:1" x14ac:dyDescent="0.25">
      <c r="A423" s="129"/>
    </row>
    <row r="424" spans="1:1" x14ac:dyDescent="0.25">
      <c r="A424" s="129"/>
    </row>
    <row r="425" spans="1:1" x14ac:dyDescent="0.25">
      <c r="A425" s="129"/>
    </row>
    <row r="426" spans="1:1" x14ac:dyDescent="0.25">
      <c r="A426" s="129"/>
    </row>
    <row r="427" spans="1:1" x14ac:dyDescent="0.25">
      <c r="A427" s="129"/>
    </row>
    <row r="428" spans="1:1" x14ac:dyDescent="0.25">
      <c r="A428" s="129"/>
    </row>
    <row r="429" spans="1:1" x14ac:dyDescent="0.25">
      <c r="A429" s="129"/>
    </row>
    <row r="430" spans="1:1" x14ac:dyDescent="0.25">
      <c r="A430" s="129"/>
    </row>
    <row r="431" spans="1:1" x14ac:dyDescent="0.25">
      <c r="A431" s="129"/>
    </row>
    <row r="432" spans="1:1" x14ac:dyDescent="0.25">
      <c r="A432" s="129"/>
    </row>
    <row r="433" spans="1:1" x14ac:dyDescent="0.25">
      <c r="A433" s="129"/>
    </row>
    <row r="434" spans="1:1" x14ac:dyDescent="0.25">
      <c r="A434" s="129"/>
    </row>
    <row r="435" spans="1:1" x14ac:dyDescent="0.25">
      <c r="A435" s="129"/>
    </row>
    <row r="436" spans="1:1" x14ac:dyDescent="0.25">
      <c r="A436" s="129"/>
    </row>
    <row r="437" spans="1:1" x14ac:dyDescent="0.25">
      <c r="A437" s="129"/>
    </row>
    <row r="438" spans="1:1" x14ac:dyDescent="0.25">
      <c r="A438" s="129"/>
    </row>
    <row r="439" spans="1:1" x14ac:dyDescent="0.25">
      <c r="A439" s="129"/>
    </row>
    <row r="440" spans="1:1" x14ac:dyDescent="0.25">
      <c r="A440" s="129"/>
    </row>
    <row r="441" spans="1:1" x14ac:dyDescent="0.25">
      <c r="A441" s="129"/>
    </row>
    <row r="442" spans="1:1" x14ac:dyDescent="0.25">
      <c r="A442" s="129"/>
    </row>
    <row r="443" spans="1:1" x14ac:dyDescent="0.25">
      <c r="A443" s="129"/>
    </row>
    <row r="444" spans="1:1" x14ac:dyDescent="0.25">
      <c r="A444" s="129"/>
    </row>
    <row r="445" spans="1:1" x14ac:dyDescent="0.25">
      <c r="A445" s="129"/>
    </row>
    <row r="446" spans="1:1" x14ac:dyDescent="0.25">
      <c r="A446" s="129"/>
    </row>
    <row r="447" spans="1:1" x14ac:dyDescent="0.25">
      <c r="A447" s="129"/>
    </row>
    <row r="448" spans="1:1" x14ac:dyDescent="0.25">
      <c r="A448" s="129"/>
    </row>
    <row r="449" spans="1:1" x14ac:dyDescent="0.25">
      <c r="A449" s="129"/>
    </row>
    <row r="450" spans="1:1" x14ac:dyDescent="0.25">
      <c r="A450" s="129"/>
    </row>
    <row r="451" spans="1:1" x14ac:dyDescent="0.25">
      <c r="A451" s="129"/>
    </row>
    <row r="452" spans="1:1" x14ac:dyDescent="0.25">
      <c r="A452" s="129"/>
    </row>
    <row r="453" spans="1:1" x14ac:dyDescent="0.25">
      <c r="A453" s="129"/>
    </row>
    <row r="454" spans="1:1" x14ac:dyDescent="0.25">
      <c r="A454" s="129"/>
    </row>
    <row r="455" spans="1:1" x14ac:dyDescent="0.25">
      <c r="A455" s="129"/>
    </row>
    <row r="456" spans="1:1" x14ac:dyDescent="0.25">
      <c r="A456" s="129"/>
    </row>
    <row r="457" spans="1:1" x14ac:dyDescent="0.25">
      <c r="A457" s="129"/>
    </row>
    <row r="458" spans="1:1" x14ac:dyDescent="0.25">
      <c r="A458" s="129"/>
    </row>
    <row r="459" spans="1:1" x14ac:dyDescent="0.25">
      <c r="A459" s="129"/>
    </row>
    <row r="460" spans="1:1" x14ac:dyDescent="0.25">
      <c r="A460" s="129"/>
    </row>
    <row r="461" spans="1:1" x14ac:dyDescent="0.25">
      <c r="A461" s="129"/>
    </row>
    <row r="462" spans="1:1" x14ac:dyDescent="0.25">
      <c r="A462" s="130"/>
    </row>
    <row r="464" spans="1:1" x14ac:dyDescent="0.25">
      <c r="A464" s="128"/>
    </row>
    <row r="465" spans="1:1" x14ac:dyDescent="0.25">
      <c r="A465" s="128"/>
    </row>
    <row r="466" spans="1:1" x14ac:dyDescent="0.25">
      <c r="A466" s="128"/>
    </row>
    <row r="467" spans="1:1" x14ac:dyDescent="0.25">
      <c r="A467" s="128"/>
    </row>
    <row r="468" spans="1:1" x14ac:dyDescent="0.25">
      <c r="A468" s="128"/>
    </row>
    <row r="469" spans="1:1" x14ac:dyDescent="0.25">
      <c r="A469" s="128"/>
    </row>
    <row r="470" spans="1:1" x14ac:dyDescent="0.25">
      <c r="A470" s="128"/>
    </row>
    <row r="471" spans="1:1" x14ac:dyDescent="0.25">
      <c r="A471" s="128"/>
    </row>
    <row r="472" spans="1:1" x14ac:dyDescent="0.25">
      <c r="A472" s="128"/>
    </row>
    <row r="473" spans="1:1" x14ac:dyDescent="0.25">
      <c r="A473" s="128"/>
    </row>
    <row r="474" spans="1:1" x14ac:dyDescent="0.25">
      <c r="A474" s="128"/>
    </row>
    <row r="475" spans="1:1" x14ac:dyDescent="0.25">
      <c r="A475" s="128"/>
    </row>
    <row r="476" spans="1:1" x14ac:dyDescent="0.25">
      <c r="A476" s="128"/>
    </row>
    <row r="477" spans="1:1" x14ac:dyDescent="0.25">
      <c r="A477" s="128"/>
    </row>
    <row r="478" spans="1:1" x14ac:dyDescent="0.25">
      <c r="A478" s="128"/>
    </row>
    <row r="479" spans="1:1" x14ac:dyDescent="0.25">
      <c r="A479" s="128"/>
    </row>
    <row r="480" spans="1:1" x14ac:dyDescent="0.25">
      <c r="A480" s="128"/>
    </row>
    <row r="481" spans="1:1" x14ac:dyDescent="0.25">
      <c r="A481" s="128"/>
    </row>
    <row r="482" spans="1:1" x14ac:dyDescent="0.25">
      <c r="A482" s="128"/>
    </row>
    <row r="483" spans="1:1" x14ac:dyDescent="0.25">
      <c r="A483" s="128"/>
    </row>
    <row r="484" spans="1:1" x14ac:dyDescent="0.25">
      <c r="A484" s="128"/>
    </row>
    <row r="485" spans="1:1" x14ac:dyDescent="0.25">
      <c r="A485" s="128"/>
    </row>
    <row r="486" spans="1:1" x14ac:dyDescent="0.25">
      <c r="A486" s="128"/>
    </row>
    <row r="487" spans="1:1" x14ac:dyDescent="0.25">
      <c r="A487" s="128"/>
    </row>
    <row r="488" spans="1:1" x14ac:dyDescent="0.25">
      <c r="A488" s="128"/>
    </row>
  </sheetData>
  <conditionalFormatting sqref="H3:S289 A5:A266 D5:D266 G5:G386">
    <cfRule type="expression" dxfId="8" priority="15">
      <formula>MOD(ROW(),2)</formula>
    </cfRule>
  </conditionalFormatting>
  <conditionalFormatting sqref="A267:A386">
    <cfRule type="expression" dxfId="7" priority="8">
      <formula>MOD(ROW(),2)</formula>
    </cfRule>
  </conditionalFormatting>
  <conditionalFormatting sqref="G3:G4 A3:B3 D3:D4 A4 B4:B386">
    <cfRule type="expression" dxfId="6" priority="10">
      <formula>MOD(ROW(),2)</formula>
    </cfRule>
  </conditionalFormatting>
  <conditionalFormatting sqref="D267:D386">
    <cfRule type="expression" dxfId="5" priority="9">
      <formula>MOD(ROW(),2)</formula>
    </cfRule>
  </conditionalFormatting>
  <conditionalFormatting sqref="C3">
    <cfRule type="expression" dxfId="4" priority="1">
      <formula>MOD(ROW(),2)</formula>
    </cfRule>
  </conditionalFormatting>
  <conditionalFormatting sqref="F3:F386">
    <cfRule type="expression" dxfId="3" priority="7">
      <formula>MOD(ROW(),2)</formula>
    </cfRule>
  </conditionalFormatting>
  <conditionalFormatting sqref="C267:C386">
    <cfRule type="expression" dxfId="2" priority="2">
      <formula>MOD(ROW(),2)</formula>
    </cfRule>
  </conditionalFormatting>
  <conditionalFormatting sqref="C4:C14">
    <cfRule type="expression" dxfId="1" priority="4">
      <formula>MOD(ROW(),2)</formula>
    </cfRule>
  </conditionalFormatting>
  <conditionalFormatting sqref="C15:C266">
    <cfRule type="expression" dxfId="0" priority="3">
      <formula>MOD(ROW(),2)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391"/>
  <sheetViews>
    <sheetView workbookViewId="0"/>
  </sheetViews>
  <sheetFormatPr defaultRowHeight="13.2" x14ac:dyDescent="0.25"/>
  <cols>
    <col min="1" max="1" width="11.44140625" bestFit="1" customWidth="1"/>
    <col min="2" max="2" width="10.6640625" customWidth="1"/>
    <col min="3" max="3" width="13.33203125" customWidth="1"/>
    <col min="4" max="4" width="10.33203125" customWidth="1"/>
    <col min="5" max="5" width="13.33203125" hidden="1" customWidth="1"/>
    <col min="6" max="6" width="13.33203125" customWidth="1"/>
    <col min="7" max="13" width="13.33203125" hidden="1" customWidth="1"/>
    <col min="14" max="14" width="13.33203125" customWidth="1"/>
    <col min="15" max="16" width="13.33203125" hidden="1" customWidth="1"/>
    <col min="18" max="18" width="13.33203125" hidden="1" customWidth="1"/>
    <col min="19" max="19" width="13.33203125" customWidth="1"/>
    <col min="20" max="26" width="13.33203125" hidden="1" customWidth="1"/>
    <col min="27" max="27" width="13.33203125" customWidth="1"/>
    <col min="28" max="29" width="13.33203125" hidden="1" customWidth="1"/>
    <col min="30" max="45" width="9.109375" customWidth="1"/>
  </cols>
  <sheetData>
    <row r="1" spans="1:45" ht="14.4" x14ac:dyDescent="0.3"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</row>
    <row r="2" spans="1:45" ht="14.4" x14ac:dyDescent="0.3">
      <c r="A2" s="189" t="s">
        <v>409</v>
      </c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</row>
    <row r="3" spans="1:45" ht="14.4" x14ac:dyDescent="0.3">
      <c r="A3" s="174" t="s">
        <v>380</v>
      </c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</row>
    <row r="4" spans="1:45" ht="14.4" x14ac:dyDescent="0.3">
      <c r="A4" s="174" t="s">
        <v>381</v>
      </c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</row>
    <row r="5" spans="1:45" ht="14.4" x14ac:dyDescent="0.3">
      <c r="A5" s="174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45" s="175" customFormat="1" ht="14.4" x14ac:dyDescent="0.3">
      <c r="E6" s="172" t="s">
        <v>382</v>
      </c>
      <c r="F6" s="176"/>
      <c r="G6" s="176"/>
      <c r="H6" s="176"/>
      <c r="I6" s="176"/>
      <c r="J6" s="176"/>
      <c r="K6" s="176"/>
      <c r="L6" s="176"/>
      <c r="M6" s="172"/>
      <c r="N6" s="176"/>
      <c r="O6" s="176"/>
      <c r="P6" s="176"/>
      <c r="R6" s="173" t="s">
        <v>383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</row>
    <row r="7" spans="1:45" s="178" customFormat="1" ht="28.8" x14ac:dyDescent="0.3">
      <c r="A7" s="178" t="s">
        <v>384</v>
      </c>
      <c r="B7" s="178" t="s">
        <v>385</v>
      </c>
      <c r="C7" s="178" t="s">
        <v>240</v>
      </c>
      <c r="E7" s="331" t="s">
        <v>401</v>
      </c>
      <c r="F7" s="179" t="s">
        <v>386</v>
      </c>
      <c r="G7" s="331" t="s">
        <v>281</v>
      </c>
      <c r="H7" s="331" t="s">
        <v>364</v>
      </c>
      <c r="I7" s="179" t="s">
        <v>387</v>
      </c>
      <c r="J7" s="331" t="s">
        <v>284</v>
      </c>
      <c r="K7" s="331" t="s">
        <v>286</v>
      </c>
      <c r="L7" s="331" t="s">
        <v>350</v>
      </c>
      <c r="M7" s="331" t="s">
        <v>388</v>
      </c>
      <c r="N7" s="179" t="s">
        <v>285</v>
      </c>
      <c r="O7" s="179" t="s">
        <v>288</v>
      </c>
      <c r="P7" s="179" t="s">
        <v>402</v>
      </c>
      <c r="R7" s="331" t="s">
        <v>401</v>
      </c>
      <c r="S7" s="180" t="s">
        <v>386</v>
      </c>
      <c r="T7" s="331" t="s">
        <v>281</v>
      </c>
      <c r="U7" s="331" t="s">
        <v>364</v>
      </c>
      <c r="V7" s="180" t="s">
        <v>387</v>
      </c>
      <c r="W7" s="331" t="s">
        <v>284</v>
      </c>
      <c r="X7" s="331" t="s">
        <v>286</v>
      </c>
      <c r="Y7" s="331" t="s">
        <v>350</v>
      </c>
      <c r="Z7" s="331" t="s">
        <v>388</v>
      </c>
      <c r="AA7" s="180" t="s">
        <v>285</v>
      </c>
      <c r="AB7" s="180" t="s">
        <v>288</v>
      </c>
      <c r="AC7" s="180" t="s">
        <v>402</v>
      </c>
    </row>
    <row r="8" spans="1:45" ht="14.4" x14ac:dyDescent="0.3">
      <c r="A8" s="308">
        <v>43466</v>
      </c>
      <c r="B8" s="309">
        <f t="shared" ref="B8:B59" si="0">YEAR(A8)</f>
        <v>2019</v>
      </c>
      <c r="C8" s="310">
        <v>3.0735483870967752</v>
      </c>
      <c r="D8" s="171"/>
      <c r="E8" s="290">
        <v>-8.4032258064516127E-2</v>
      </c>
      <c r="F8" s="290">
        <v>-4.564516129032261E-2</v>
      </c>
      <c r="G8" s="290">
        <v>-0.10209677419354837</v>
      </c>
      <c r="H8" s="290">
        <v>-6.6774193548387054E-2</v>
      </c>
      <c r="I8" s="290">
        <v>-0.23403225806451616</v>
      </c>
      <c r="J8" s="290">
        <v>-0.10157894736842103</v>
      </c>
      <c r="K8" s="290">
        <v>0.26442307692307682</v>
      </c>
      <c r="L8" s="290">
        <v>-0.26112903225806444</v>
      </c>
      <c r="M8" s="291">
        <v>-6.5967741935483895E-2</v>
      </c>
      <c r="N8" s="290">
        <v>-5.5161290322580672E-2</v>
      </c>
      <c r="O8" s="290">
        <v>1.1637096774193547</v>
      </c>
      <c r="P8" s="290">
        <v>-9.0322580645161257E-2</v>
      </c>
      <c r="Q8" s="182"/>
      <c r="R8" s="183">
        <f t="shared" ref="R8:AC23" si="1">$C8+E8</f>
        <v>2.9895161290322592</v>
      </c>
      <c r="S8" s="183">
        <f>$C8+F8</f>
        <v>3.0279032258064524</v>
      </c>
      <c r="T8" s="183">
        <f t="shared" si="1"/>
        <v>2.9714516129032269</v>
      </c>
      <c r="U8" s="183">
        <f t="shared" si="1"/>
        <v>3.006774193548388</v>
      </c>
      <c r="V8" s="183">
        <f t="shared" si="1"/>
        <v>2.8395161290322593</v>
      </c>
      <c r="W8" s="183">
        <f t="shared" si="1"/>
        <v>2.9719694397283543</v>
      </c>
      <c r="X8" s="183">
        <f t="shared" si="1"/>
        <v>3.3379714640198519</v>
      </c>
      <c r="Y8" s="183">
        <f t="shared" si="1"/>
        <v>2.8124193548387106</v>
      </c>
      <c r="Z8" s="183">
        <f t="shared" si="1"/>
        <v>3.0075806451612914</v>
      </c>
      <c r="AA8" s="183">
        <f t="shared" si="1"/>
        <v>3.0183870967741946</v>
      </c>
      <c r="AB8" s="183">
        <f t="shared" si="1"/>
        <v>4.23725806451613</v>
      </c>
      <c r="AC8" s="183">
        <f>$C8+P8</f>
        <v>2.9832258064516139</v>
      </c>
      <c r="AD8" s="182"/>
      <c r="AE8" s="398"/>
      <c r="AF8" s="182"/>
      <c r="AG8" t="s">
        <v>403</v>
      </c>
    </row>
    <row r="9" spans="1:45" ht="14.4" x14ac:dyDescent="0.3">
      <c r="A9" s="308">
        <v>43497</v>
      </c>
      <c r="B9" s="309">
        <f t="shared" si="0"/>
        <v>2019</v>
      </c>
      <c r="C9" s="310">
        <v>2.6530434322357199</v>
      </c>
      <c r="D9" s="171"/>
      <c r="E9" s="290">
        <v>-6.8928571428571464E-2</v>
      </c>
      <c r="F9" s="290">
        <v>-1.8684210526315765E-2</v>
      </c>
      <c r="G9" s="290">
        <v>-8.2321428571428587E-2</v>
      </c>
      <c r="H9" s="290">
        <v>-5.4821428571428653E-2</v>
      </c>
      <c r="I9" s="290">
        <v>-0.21607142857142855</v>
      </c>
      <c r="J9" s="290">
        <v>-0.14400000000000007</v>
      </c>
      <c r="K9" s="290">
        <v>3.4166666666666734E-2</v>
      </c>
      <c r="L9" s="290">
        <v>-0.19571428571428573</v>
      </c>
      <c r="M9" s="291">
        <v>-4.8749999999999995E-2</v>
      </c>
      <c r="N9" s="290">
        <v>-3.4736842105263191E-2</v>
      </c>
      <c r="O9" s="290">
        <v>0.13105263157894737</v>
      </c>
      <c r="P9" s="290">
        <v>-6.6785714285714309E-2</v>
      </c>
      <c r="Q9" s="182"/>
      <c r="R9" s="183">
        <f t="shared" si="1"/>
        <v>2.5841148608071483</v>
      </c>
      <c r="S9" s="183">
        <f t="shared" si="1"/>
        <v>2.6343592217094041</v>
      </c>
      <c r="T9" s="183">
        <f t="shared" si="1"/>
        <v>2.5707220036642915</v>
      </c>
      <c r="U9" s="183">
        <f t="shared" si="1"/>
        <v>2.5982220036642913</v>
      </c>
      <c r="V9" s="183">
        <f t="shared" si="1"/>
        <v>2.4369720036642915</v>
      </c>
      <c r="W9" s="183">
        <f t="shared" si="1"/>
        <v>2.5090434322357198</v>
      </c>
      <c r="X9" s="183">
        <f t="shared" si="1"/>
        <v>2.6872100989023866</v>
      </c>
      <c r="Y9" s="183">
        <f t="shared" si="1"/>
        <v>2.4573291465214342</v>
      </c>
      <c r="Z9" s="183">
        <f t="shared" si="1"/>
        <v>2.6042934322357199</v>
      </c>
      <c r="AA9" s="183">
        <f t="shared" si="1"/>
        <v>2.6183065901304565</v>
      </c>
      <c r="AB9" s="183">
        <f t="shared" si="1"/>
        <v>2.7840960638146672</v>
      </c>
      <c r="AC9" s="183">
        <f t="shared" si="1"/>
        <v>2.5862577179500055</v>
      </c>
      <c r="AD9" s="182"/>
      <c r="AE9" s="398"/>
      <c r="AF9" s="182"/>
    </row>
    <row r="10" spans="1:45" ht="14.4" x14ac:dyDescent="0.3">
      <c r="A10" s="308">
        <v>43525</v>
      </c>
      <c r="B10" s="309">
        <f t="shared" si="0"/>
        <v>2019</v>
      </c>
      <c r="C10" s="310">
        <v>2.5980715942382799</v>
      </c>
      <c r="D10" s="171"/>
      <c r="E10" s="290">
        <v>-8.2831749916076655E-2</v>
      </c>
      <c r="F10" s="290">
        <v>-2.5666046142578114E-3</v>
      </c>
      <c r="G10" s="290">
        <v>-6.7396311759948729E-2</v>
      </c>
      <c r="H10" s="290">
        <v>-4.1249999999999787E-2</v>
      </c>
      <c r="I10" s="290">
        <v>-0.33</v>
      </c>
      <c r="J10" s="290">
        <v>-9.6574025154113771E-2</v>
      </c>
      <c r="K10" s="290">
        <v>0.54</v>
      </c>
      <c r="L10" s="290">
        <v>-0.25</v>
      </c>
      <c r="M10" s="291">
        <v>-5.6249999999999689E-2</v>
      </c>
      <c r="N10" s="290">
        <v>-0.05</v>
      </c>
      <c r="O10" s="290">
        <v>0.10814246292114256</v>
      </c>
      <c r="P10" s="290">
        <v>-0.06</v>
      </c>
      <c r="Q10" s="182"/>
      <c r="R10" s="183">
        <f t="shared" si="1"/>
        <v>2.5152398443222035</v>
      </c>
      <c r="S10" s="183">
        <f t="shared" si="1"/>
        <v>2.5955049896240223</v>
      </c>
      <c r="T10" s="183">
        <f t="shared" si="1"/>
        <v>2.5306752824783314</v>
      </c>
      <c r="U10" s="183">
        <f t="shared" si="1"/>
        <v>2.5568215942382801</v>
      </c>
      <c r="V10" s="183">
        <f t="shared" si="1"/>
        <v>2.2680715942382799</v>
      </c>
      <c r="W10" s="183">
        <f t="shared" si="1"/>
        <v>2.5014975690841661</v>
      </c>
      <c r="X10" s="183">
        <f t="shared" si="1"/>
        <v>3.13807159423828</v>
      </c>
      <c r="Y10" s="183">
        <f t="shared" si="1"/>
        <v>2.3480715942382799</v>
      </c>
      <c r="Z10" s="183">
        <f t="shared" si="1"/>
        <v>2.5418215942382805</v>
      </c>
      <c r="AA10" s="183">
        <f t="shared" si="1"/>
        <v>2.5480715942382801</v>
      </c>
      <c r="AB10" s="183">
        <f t="shared" si="1"/>
        <v>2.7062140571594226</v>
      </c>
      <c r="AC10" s="183">
        <f t="shared" si="1"/>
        <v>2.5380715942382799</v>
      </c>
      <c r="AD10" s="182"/>
      <c r="AE10" s="398"/>
      <c r="AF10" s="182"/>
      <c r="AG10" s="197" t="s">
        <v>115</v>
      </c>
      <c r="AH10" s="197" t="s">
        <v>240</v>
      </c>
      <c r="AI10" s="197" t="s">
        <v>280</v>
      </c>
      <c r="AJ10" s="197" t="s">
        <v>386</v>
      </c>
      <c r="AK10" s="197" t="s">
        <v>281</v>
      </c>
      <c r="AL10" s="197" t="s">
        <v>364</v>
      </c>
      <c r="AM10" s="197" t="s">
        <v>282</v>
      </c>
      <c r="AN10" s="197" t="s">
        <v>284</v>
      </c>
      <c r="AO10" s="197" t="s">
        <v>286</v>
      </c>
      <c r="AP10" s="197" t="s">
        <v>350</v>
      </c>
      <c r="AQ10" s="197" t="s">
        <v>388</v>
      </c>
      <c r="AR10" s="197" t="s">
        <v>285</v>
      </c>
      <c r="AS10" s="197" t="s">
        <v>288</v>
      </c>
    </row>
    <row r="11" spans="1:45" ht="14.4" x14ac:dyDescent="0.3">
      <c r="A11" s="308">
        <v>43556</v>
      </c>
      <c r="B11" s="309">
        <f t="shared" si="0"/>
        <v>2019</v>
      </c>
      <c r="C11" s="310">
        <v>2.4983776283264199</v>
      </c>
      <c r="D11" s="171"/>
      <c r="E11" s="290">
        <v>-0.12034382343292237</v>
      </c>
      <c r="F11" s="290">
        <v>-6.8059444427490123E-4</v>
      </c>
      <c r="G11" s="290">
        <v>-8.9526424407958979E-2</v>
      </c>
      <c r="H11" s="290">
        <v>-5.7249593734741214E-2</v>
      </c>
      <c r="I11" s="290">
        <v>-0.378</v>
      </c>
      <c r="J11" s="290">
        <v>-0.10345201492309571</v>
      </c>
      <c r="K11" s="290">
        <v>-0.1023323366620654</v>
      </c>
      <c r="L11" s="290">
        <v>-0.34318172043010742</v>
      </c>
      <c r="M11" s="291">
        <v>-2.7002482414245604E-2</v>
      </c>
      <c r="N11" s="290">
        <v>-0.03</v>
      </c>
      <c r="O11" s="290">
        <v>4.5927937380472794E-2</v>
      </c>
      <c r="P11" s="290">
        <v>-0.12</v>
      </c>
      <c r="Q11" s="182"/>
      <c r="R11" s="183">
        <f t="shared" si="1"/>
        <v>2.3780338048934975</v>
      </c>
      <c r="S11" s="183">
        <f t="shared" si="1"/>
        <v>2.4976970338821451</v>
      </c>
      <c r="T11" s="183">
        <f t="shared" si="1"/>
        <v>2.4088512039184611</v>
      </c>
      <c r="U11" s="183">
        <f t="shared" si="1"/>
        <v>2.4411280345916788</v>
      </c>
      <c r="V11" s="183">
        <f t="shared" si="1"/>
        <v>2.1203776283264197</v>
      </c>
      <c r="W11" s="183">
        <f t="shared" si="1"/>
        <v>2.3949256134033243</v>
      </c>
      <c r="X11" s="183">
        <f t="shared" si="1"/>
        <v>2.3960452916643544</v>
      </c>
      <c r="Y11" s="183">
        <f t="shared" si="1"/>
        <v>2.1551959078963123</v>
      </c>
      <c r="Z11" s="183">
        <f t="shared" si="1"/>
        <v>2.4713751459121744</v>
      </c>
      <c r="AA11" s="183">
        <f t="shared" si="1"/>
        <v>2.46837762832642</v>
      </c>
      <c r="AB11" s="183">
        <f t="shared" si="1"/>
        <v>2.5443055657068925</v>
      </c>
      <c r="AC11" s="183">
        <f t="shared" si="1"/>
        <v>2.3783776283264197</v>
      </c>
      <c r="AD11" s="182"/>
      <c r="AE11" s="398"/>
      <c r="AF11" s="182"/>
      <c r="AG11">
        <v>2019</v>
      </c>
      <c r="AH11" s="289">
        <f t="shared" ref="AH11:AH42" si="2">AVERAGEIF($B$8:$B$391,$AG11,C$8:C$391)</f>
        <v>2.4727657819840423</v>
      </c>
      <c r="AI11" s="289">
        <f t="shared" ref="AI11:AI42" si="3">AVERAGEIF($B$8:$B$391,$AG11,R$8:R$391)</f>
        <v>2.3786415367579337</v>
      </c>
      <c r="AJ11" s="289">
        <f t="shared" ref="AJ11:AJ42" si="4">AVERAGEIF($B$8:$B$391,$AG11,S$8:S$391)</f>
        <v>2.4843508641667671</v>
      </c>
      <c r="AK11" s="289">
        <f t="shared" ref="AK11:AK42" si="5">AVERAGEIF($B$8:$B$391,$AG11,T$8:T$391)</f>
        <v>2.3932447421498213</v>
      </c>
      <c r="AL11" s="289">
        <f t="shared" ref="AL11:AL42" si="6">AVERAGEIF($B$8:$B$391,$AG11,U$8:U$391)</f>
        <v>2.4329817080701575</v>
      </c>
      <c r="AM11" s="289">
        <f t="shared" ref="AM11:AM42" si="7">AVERAGEIF($B$8:$B$391,$AG11,V$8:V$391)</f>
        <v>2.0860071414310464</v>
      </c>
      <c r="AN11" s="289">
        <f t="shared" ref="AN11:AN42" si="8">AVERAGEIF($B$8:$B$391,$AG11,W$8:W$391)</f>
        <v>2.3608335464001176</v>
      </c>
      <c r="AO11" s="289">
        <f t="shared" ref="AO11:AO42" si="9">AVERAGEIF($B$8:$B$391,$AG11,X$8:X$391)</f>
        <v>2.4329343838543505</v>
      </c>
      <c r="AP11" s="289">
        <f t="shared" ref="AP11:AP42" si="10">AVERAGEIF($B$8:$B$391,$AG11,Y$8:Y$391)</f>
        <v>2.0870819152832398</v>
      </c>
      <c r="AQ11" s="289">
        <f t="shared" ref="AQ11:AQ42" si="11">AVERAGEIF($B$8:$B$391,$AG11,Z$8:Z$391)</f>
        <v>2.4410904578644947</v>
      </c>
      <c r="AR11" s="289">
        <f t="shared" ref="AR11:AR42" si="12">AVERAGEIF($B$8:$B$391,$AG11,AA$8:AA$391)</f>
        <v>2.4557912491150549</v>
      </c>
      <c r="AS11" s="289">
        <f t="shared" ref="AS11:AS42" si="13">AVERAGEIF($B$8:$B$391,$AG11,AB$8:AB$391)</f>
        <v>2.6382715073203449</v>
      </c>
    </row>
    <row r="12" spans="1:45" ht="14.4" x14ac:dyDescent="0.3">
      <c r="A12" s="308">
        <v>43586</v>
      </c>
      <c r="B12" s="309">
        <f t="shared" si="0"/>
        <v>2019</v>
      </c>
      <c r="C12" s="310">
        <v>2.5909255981445294</v>
      </c>
      <c r="D12" s="171"/>
      <c r="E12" s="290">
        <v>-0.1313340950012207</v>
      </c>
      <c r="F12" s="290">
        <v>5.3667736053466808E-3</v>
      </c>
      <c r="G12" s="290">
        <v>-8.9133629798889155E-2</v>
      </c>
      <c r="H12" s="290">
        <v>-5.1444935798645022E-2</v>
      </c>
      <c r="I12" s="290">
        <v>-0.42</v>
      </c>
      <c r="J12" s="290">
        <v>-0.10095803737640381</v>
      </c>
      <c r="K12" s="290">
        <v>-0.17205251758784124</v>
      </c>
      <c r="L12" s="290">
        <v>-0.39383763440860187</v>
      </c>
      <c r="M12" s="291">
        <v>-2.6978402137756347E-2</v>
      </c>
      <c r="N12" s="290">
        <v>-4.0898200000000001E-3</v>
      </c>
      <c r="O12" s="290">
        <v>3.2398040644327775E-2</v>
      </c>
      <c r="P12" s="290">
        <v>-0.19</v>
      </c>
      <c r="Q12" s="182"/>
      <c r="R12" s="183">
        <f t="shared" si="1"/>
        <v>2.4595915031433089</v>
      </c>
      <c r="S12" s="183">
        <f t="shared" si="1"/>
        <v>2.5962923717498763</v>
      </c>
      <c r="T12" s="183">
        <f t="shared" si="1"/>
        <v>2.5017919683456404</v>
      </c>
      <c r="U12" s="183">
        <f t="shared" si="1"/>
        <v>2.5394806623458845</v>
      </c>
      <c r="V12" s="183">
        <f t="shared" si="1"/>
        <v>2.1709255981445295</v>
      </c>
      <c r="W12" s="183">
        <f t="shared" si="1"/>
        <v>2.4899675607681258</v>
      </c>
      <c r="X12" s="183">
        <f t="shared" si="1"/>
        <v>2.418873080556688</v>
      </c>
      <c r="Y12" s="183">
        <f t="shared" si="1"/>
        <v>2.1970879637359273</v>
      </c>
      <c r="Z12" s="183">
        <f t="shared" si="1"/>
        <v>2.5639471960067732</v>
      </c>
      <c r="AA12" s="183">
        <f t="shared" si="1"/>
        <v>2.5868357781445295</v>
      </c>
      <c r="AB12" s="183">
        <f t="shared" si="1"/>
        <v>2.623323638788857</v>
      </c>
      <c r="AC12" s="183">
        <f t="shared" si="1"/>
        <v>2.4009255981445294</v>
      </c>
      <c r="AD12" s="182"/>
      <c r="AE12" s="398"/>
      <c r="AF12" s="182"/>
      <c r="AG12">
        <v>2020</v>
      </c>
      <c r="AH12" s="289">
        <f t="shared" si="2"/>
        <v>1.9244319196101289</v>
      </c>
      <c r="AI12" s="289">
        <f t="shared" si="3"/>
        <v>1.8214206990680901</v>
      </c>
      <c r="AJ12" s="289">
        <f t="shared" si="4"/>
        <v>1.9445069094058141</v>
      </c>
      <c r="AK12" s="289">
        <f t="shared" si="5"/>
        <v>1.8410733806646133</v>
      </c>
      <c r="AL12" s="289">
        <f t="shared" si="6"/>
        <v>1.8992981055931508</v>
      </c>
      <c r="AM12" s="289">
        <f t="shared" si="7"/>
        <v>1.5924192841406921</v>
      </c>
      <c r="AN12" s="289">
        <f t="shared" si="8"/>
        <v>1.7987976189013584</v>
      </c>
      <c r="AO12" s="289">
        <f t="shared" si="9"/>
        <v>1.7923404848781637</v>
      </c>
      <c r="AP12" s="289">
        <f t="shared" si="10"/>
        <v>1.5640194445006113</v>
      </c>
      <c r="AQ12" s="289">
        <f t="shared" si="11"/>
        <v>1.8997205602681901</v>
      </c>
      <c r="AR12" s="289">
        <f t="shared" si="12"/>
        <v>1.8919393527066966</v>
      </c>
      <c r="AS12" s="289">
        <f t="shared" si="13"/>
        <v>1.9888925241705573</v>
      </c>
    </row>
    <row r="13" spans="1:45" ht="14.4" x14ac:dyDescent="0.3">
      <c r="A13" s="308">
        <v>43617</v>
      </c>
      <c r="B13" s="309">
        <f t="shared" si="0"/>
        <v>2019</v>
      </c>
      <c r="C13" s="310">
        <v>2.5667097330093398</v>
      </c>
      <c r="D13" s="171"/>
      <c r="E13" s="290">
        <v>-0.10389734268188476</v>
      </c>
      <c r="F13" s="290">
        <v>3.671130657196045E-2</v>
      </c>
      <c r="G13" s="290">
        <v>-9.2709789276123042E-2</v>
      </c>
      <c r="H13" s="290">
        <v>-2.0744013786315921E-2</v>
      </c>
      <c r="I13" s="290">
        <v>-0.42</v>
      </c>
      <c r="J13" s="290">
        <v>-0.10427277088165283</v>
      </c>
      <c r="K13" s="290">
        <v>-0.22149628826366052</v>
      </c>
      <c r="L13" s="290">
        <v>-0.38451505376344053</v>
      </c>
      <c r="M13" s="291">
        <v>-2.0390539169311522E-2</v>
      </c>
      <c r="N13" s="290">
        <v>3.3867299999999993E-3</v>
      </c>
      <c r="O13" s="290">
        <v>5.2334006182352746E-2</v>
      </c>
      <c r="P13" s="290">
        <v>-0.24</v>
      </c>
      <c r="Q13" s="182"/>
      <c r="R13" s="183">
        <f t="shared" si="1"/>
        <v>2.4628123903274552</v>
      </c>
      <c r="S13" s="183">
        <f t="shared" si="1"/>
        <v>2.6034210395813004</v>
      </c>
      <c r="T13" s="183">
        <f t="shared" si="1"/>
        <v>2.473999943733217</v>
      </c>
      <c r="U13" s="183">
        <f t="shared" si="1"/>
        <v>2.5459657192230241</v>
      </c>
      <c r="V13" s="183">
        <f t="shared" si="1"/>
        <v>2.1467097330093399</v>
      </c>
      <c r="W13" s="183">
        <f t="shared" si="1"/>
        <v>2.4624369621276871</v>
      </c>
      <c r="X13" s="183">
        <f t="shared" si="1"/>
        <v>2.3452134447456792</v>
      </c>
      <c r="Y13" s="183">
        <f t="shared" si="1"/>
        <v>2.1821946792458995</v>
      </c>
      <c r="Z13" s="183">
        <f t="shared" si="1"/>
        <v>2.5463191938400285</v>
      </c>
      <c r="AA13" s="183">
        <f t="shared" si="1"/>
        <v>2.5700964630093397</v>
      </c>
      <c r="AB13" s="183">
        <f t="shared" si="1"/>
        <v>2.6190437391916928</v>
      </c>
      <c r="AC13" s="183">
        <f t="shared" si="1"/>
        <v>2.3267097330093396</v>
      </c>
      <c r="AD13" s="182"/>
      <c r="AE13" s="398"/>
      <c r="AF13" s="182"/>
      <c r="AG13">
        <v>2021</v>
      </c>
      <c r="AH13" s="289">
        <f t="shared" si="2"/>
        <v>2.2337138133756724</v>
      </c>
      <c r="AI13" s="289">
        <f t="shared" si="3"/>
        <v>2.1381207130338922</v>
      </c>
      <c r="AJ13" s="289">
        <f t="shared" si="4"/>
        <v>2.255759014836193</v>
      </c>
      <c r="AK13" s="289">
        <f t="shared" si="5"/>
        <v>2.1500952424121311</v>
      </c>
      <c r="AL13" s="289">
        <f t="shared" si="6"/>
        <v>2.2080494592102777</v>
      </c>
      <c r="AM13" s="289">
        <f t="shared" si="7"/>
        <v>1.9352898139748513</v>
      </c>
      <c r="AN13" s="289">
        <f t="shared" si="8"/>
        <v>2.1156299906484688</v>
      </c>
      <c r="AO13" s="289">
        <f t="shared" si="9"/>
        <v>2.1019995511577383</v>
      </c>
      <c r="AP13" s="289">
        <f t="shared" si="10"/>
        <v>1.9311320663957179</v>
      </c>
      <c r="AQ13" s="289">
        <f t="shared" si="11"/>
        <v>2.2044610172025769</v>
      </c>
      <c r="AR13" s="289">
        <f t="shared" si="12"/>
        <v>2.1942576755595615</v>
      </c>
      <c r="AS13" s="289">
        <f t="shared" si="13"/>
        <v>2.2711488528946648</v>
      </c>
    </row>
    <row r="14" spans="1:45" ht="14.4" x14ac:dyDescent="0.3">
      <c r="A14" s="308">
        <v>43647</v>
      </c>
      <c r="B14" s="309">
        <f t="shared" si="0"/>
        <v>2019</v>
      </c>
      <c r="C14" s="310">
        <v>2.6410865545272801</v>
      </c>
      <c r="D14" s="171"/>
      <c r="E14" s="290">
        <v>-8.6889734268188482E-2</v>
      </c>
      <c r="F14" s="290">
        <v>4.7716102600097655E-2</v>
      </c>
      <c r="G14" s="290">
        <v>-6.7833671569824214E-2</v>
      </c>
      <c r="H14" s="290">
        <v>-1.9775815010070807E-2</v>
      </c>
      <c r="I14" s="290">
        <v>-0.46200000000000002</v>
      </c>
      <c r="J14" s="290">
        <v>-0.12156312465667725</v>
      </c>
      <c r="K14" s="290">
        <v>-0.20002129442985486</v>
      </c>
      <c r="L14" s="290">
        <v>-0.42347204301075259</v>
      </c>
      <c r="M14" s="291">
        <v>-1.8956212997436522E-2</v>
      </c>
      <c r="N14" s="290">
        <v>1.0989179999999999E-2</v>
      </c>
      <c r="O14" s="290">
        <v>0.12087159907023116</v>
      </c>
      <c r="P14" s="290">
        <v>-0.25</v>
      </c>
      <c r="Q14" s="182"/>
      <c r="R14" s="183">
        <f t="shared" si="1"/>
        <v>2.5541968202590914</v>
      </c>
      <c r="S14" s="183">
        <f t="shared" si="1"/>
        <v>2.6888026571273778</v>
      </c>
      <c r="T14" s="183">
        <f t="shared" si="1"/>
        <v>2.5732528829574561</v>
      </c>
      <c r="U14" s="183">
        <f t="shared" si="1"/>
        <v>2.6213107395172095</v>
      </c>
      <c r="V14" s="183">
        <f t="shared" si="1"/>
        <v>2.17908655452728</v>
      </c>
      <c r="W14" s="183">
        <f t="shared" si="1"/>
        <v>2.5195234298706031</v>
      </c>
      <c r="X14" s="183">
        <f t="shared" si="1"/>
        <v>2.4410652600974254</v>
      </c>
      <c r="Y14" s="183">
        <f t="shared" si="1"/>
        <v>2.2176145115165276</v>
      </c>
      <c r="Z14" s="183">
        <f t="shared" si="1"/>
        <v>2.6221303415298438</v>
      </c>
      <c r="AA14" s="183">
        <f t="shared" si="1"/>
        <v>2.6520757345272803</v>
      </c>
      <c r="AB14" s="183">
        <f t="shared" si="1"/>
        <v>2.7619581535975115</v>
      </c>
      <c r="AC14" s="183">
        <f t="shared" si="1"/>
        <v>2.3910865545272801</v>
      </c>
      <c r="AD14" s="182"/>
      <c r="AE14" s="398"/>
      <c r="AF14" s="182"/>
      <c r="AG14">
        <v>2022</v>
      </c>
      <c r="AH14" s="289">
        <f t="shared" si="2"/>
        <v>2.5792050833333331</v>
      </c>
      <c r="AI14" s="289">
        <f t="shared" si="3"/>
        <v>2.4863288020512271</v>
      </c>
      <c r="AJ14" s="289">
        <f t="shared" si="4"/>
        <v>2.6072712281176251</v>
      </c>
      <c r="AK14" s="289">
        <f t="shared" si="5"/>
        <v>2.4914733945159919</v>
      </c>
      <c r="AL14" s="289">
        <f t="shared" si="6"/>
        <v>2.558568124257405</v>
      </c>
      <c r="AM14" s="289">
        <f t="shared" si="7"/>
        <v>2.2505798325162534</v>
      </c>
      <c r="AN14" s="289">
        <f t="shared" si="8"/>
        <v>2.4518866732546498</v>
      </c>
      <c r="AO14" s="289">
        <f t="shared" si="9"/>
        <v>2.4264764294818133</v>
      </c>
      <c r="AP14" s="289">
        <f t="shared" si="10"/>
        <v>2.24728067517368</v>
      </c>
      <c r="AQ14" s="289">
        <f t="shared" si="11"/>
        <v>2.5504224883346565</v>
      </c>
      <c r="AR14" s="289">
        <f t="shared" si="12"/>
        <v>2.5421662913589471</v>
      </c>
      <c r="AS14" s="289">
        <f t="shared" si="13"/>
        <v>2.6111050368563333</v>
      </c>
    </row>
    <row r="15" spans="1:45" ht="14.4" x14ac:dyDescent="0.3">
      <c r="A15" s="308">
        <v>43678</v>
      </c>
      <c r="B15" s="309">
        <f t="shared" si="0"/>
        <v>2019</v>
      </c>
      <c r="C15" s="310">
        <v>2.6642584562301601</v>
      </c>
      <c r="D15" s="171"/>
      <c r="E15" s="290">
        <v>-7.7986698150634762E-2</v>
      </c>
      <c r="F15" s="290">
        <v>5.6012711524963378E-2</v>
      </c>
      <c r="G15" s="290">
        <v>-7.6825866699218745E-2</v>
      </c>
      <c r="H15" s="290">
        <v>-1.3080544471740729E-2</v>
      </c>
      <c r="I15" s="290">
        <v>-0.441</v>
      </c>
      <c r="J15" s="290">
        <v>-0.13068120479583739</v>
      </c>
      <c r="K15" s="290">
        <v>-0.20249664015118402</v>
      </c>
      <c r="L15" s="290">
        <v>-0.41784838709677419</v>
      </c>
      <c r="M15" s="291">
        <v>-1.8719224929809569E-2</v>
      </c>
      <c r="N15" s="290">
        <v>1.1316639999999999E-2</v>
      </c>
      <c r="O15" s="290">
        <v>0.11111047972869874</v>
      </c>
      <c r="P15" s="290">
        <v>-0.25160979456249993</v>
      </c>
      <c r="Q15" s="182"/>
      <c r="R15" s="183">
        <f t="shared" si="1"/>
        <v>2.5862717580795254</v>
      </c>
      <c r="S15" s="183">
        <f t="shared" si="1"/>
        <v>2.7202711677551235</v>
      </c>
      <c r="T15" s="183">
        <f t="shared" si="1"/>
        <v>2.5874325895309416</v>
      </c>
      <c r="U15" s="183">
        <f t="shared" si="1"/>
        <v>2.6511779117584195</v>
      </c>
      <c r="V15" s="183">
        <f t="shared" si="1"/>
        <v>2.2232584562301603</v>
      </c>
      <c r="W15" s="183">
        <f t="shared" si="1"/>
        <v>2.5335772514343229</v>
      </c>
      <c r="X15" s="183">
        <f t="shared" si="1"/>
        <v>2.461761816078976</v>
      </c>
      <c r="Y15" s="183">
        <f t="shared" si="1"/>
        <v>2.2464100691333861</v>
      </c>
      <c r="Z15" s="183">
        <f t="shared" si="1"/>
        <v>2.6455392313003507</v>
      </c>
      <c r="AA15" s="183">
        <f t="shared" si="1"/>
        <v>2.6755750962301601</v>
      </c>
      <c r="AB15" s="183">
        <f t="shared" si="1"/>
        <v>2.7753689359588587</v>
      </c>
      <c r="AC15" s="183">
        <f t="shared" si="1"/>
        <v>2.4126486616676601</v>
      </c>
      <c r="AD15" s="182"/>
      <c r="AE15" s="398"/>
      <c r="AF15" s="182"/>
      <c r="AG15">
        <v>2023</v>
      </c>
      <c r="AH15" s="289">
        <f t="shared" si="2"/>
        <v>2.8519130833333333</v>
      </c>
      <c r="AI15" s="289">
        <f t="shared" si="3"/>
        <v>2.7584388236154602</v>
      </c>
      <c r="AJ15" s="289">
        <f t="shared" si="4"/>
        <v>2.8886020830656687</v>
      </c>
      <c r="AK15" s="289">
        <f t="shared" si="5"/>
        <v>2.7557918619499211</v>
      </c>
      <c r="AL15" s="289">
        <f t="shared" si="6"/>
        <v>2.8351485784238175</v>
      </c>
      <c r="AM15" s="289">
        <f t="shared" si="7"/>
        <v>2.4574433286659554</v>
      </c>
      <c r="AN15" s="289">
        <f t="shared" si="8"/>
        <v>2.7102011250839237</v>
      </c>
      <c r="AO15" s="289">
        <f t="shared" si="9"/>
        <v>2.6788769563197619</v>
      </c>
      <c r="AP15" s="289">
        <f t="shared" si="10"/>
        <v>2.345470848356813</v>
      </c>
      <c r="AQ15" s="289">
        <f t="shared" si="11"/>
        <v>2.8226597904548645</v>
      </c>
      <c r="AR15" s="289">
        <f t="shared" si="12"/>
        <v>2.8092601401990258</v>
      </c>
      <c r="AS15" s="289">
        <f t="shared" si="13"/>
        <v>2.8730067041621741</v>
      </c>
    </row>
    <row r="16" spans="1:45" ht="14.4" x14ac:dyDescent="0.3">
      <c r="A16" s="181">
        <v>43709</v>
      </c>
      <c r="B16" s="131">
        <f t="shared" si="0"/>
        <v>2019</v>
      </c>
      <c r="C16" s="171">
        <v>2.1100699999999999</v>
      </c>
      <c r="D16" s="171"/>
      <c r="E16" s="290">
        <v>-0.10137319564819336</v>
      </c>
      <c r="F16" s="324">
        <v>1.6081771850585937E-2</v>
      </c>
      <c r="G16" s="290">
        <v>-8.1998357772827143E-2</v>
      </c>
      <c r="H16" s="290">
        <v>-1.5879917144775393E-2</v>
      </c>
      <c r="I16" s="290">
        <v>-0.51</v>
      </c>
      <c r="J16" s="290">
        <v>-0.12171666622161866</v>
      </c>
      <c r="K16" s="290">
        <v>-0.19106801328316242</v>
      </c>
      <c r="L16" s="290">
        <v>-0.57907060931899657</v>
      </c>
      <c r="M16" s="291">
        <v>-1.8769412040710448E-2</v>
      </c>
      <c r="N16" s="324">
        <v>1.9950800000000002E-3</v>
      </c>
      <c r="O16" s="290">
        <v>1.0508735982259187E-2</v>
      </c>
      <c r="P16" s="290">
        <v>-0.24</v>
      </c>
      <c r="Q16" s="182"/>
      <c r="R16" s="183">
        <f t="shared" si="1"/>
        <v>2.0086968043518065</v>
      </c>
      <c r="S16" s="183">
        <f>$C16+F16</f>
        <v>2.1261517718505858</v>
      </c>
      <c r="T16" s="183">
        <f t="shared" si="1"/>
        <v>2.028071642227173</v>
      </c>
      <c r="U16" s="183">
        <f t="shared" si="1"/>
        <v>2.0941900828552247</v>
      </c>
      <c r="V16" s="183">
        <f t="shared" si="1"/>
        <v>1.6000699999999999</v>
      </c>
      <c r="W16" s="183">
        <f t="shared" si="1"/>
        <v>1.9883533337783812</v>
      </c>
      <c r="X16" s="183">
        <f t="shared" si="1"/>
        <v>1.9190019867168375</v>
      </c>
      <c r="Y16" s="183">
        <f t="shared" si="1"/>
        <v>1.5309993906810033</v>
      </c>
      <c r="Z16" s="183">
        <f t="shared" si="1"/>
        <v>2.0913005879592896</v>
      </c>
      <c r="AA16" s="183">
        <f t="shared" si="1"/>
        <v>2.1120650799999998</v>
      </c>
      <c r="AB16" s="183">
        <f t="shared" si="1"/>
        <v>2.1205787359822592</v>
      </c>
      <c r="AC16" s="183">
        <f>$C16+P16</f>
        <v>1.8700699999999999</v>
      </c>
      <c r="AD16" s="182"/>
      <c r="AE16" s="398"/>
      <c r="AF16" s="182"/>
      <c r="AG16">
        <v>2024</v>
      </c>
      <c r="AH16" s="289">
        <f t="shared" si="2"/>
        <v>3.2168870833333334</v>
      </c>
      <c r="AI16" s="289">
        <f t="shared" si="3"/>
        <v>3.1117236898180014</v>
      </c>
      <c r="AJ16" s="289">
        <f t="shared" si="4"/>
        <v>3.2587183744525912</v>
      </c>
      <c r="AK16" s="289">
        <f t="shared" si="5"/>
        <v>3.1125040621376034</v>
      </c>
      <c r="AL16" s="289">
        <f t="shared" si="6"/>
        <v>3.1998224491691594</v>
      </c>
      <c r="AM16" s="289">
        <f t="shared" si="7"/>
        <v>2.7616320983097027</v>
      </c>
      <c r="AN16" s="289">
        <f t="shared" si="8"/>
        <v>3.0542173372522998</v>
      </c>
      <c r="AO16" s="289">
        <f t="shared" si="9"/>
        <v>3.0270978751112678</v>
      </c>
      <c r="AP16" s="289">
        <f t="shared" si="10"/>
        <v>2.6096377673867504</v>
      </c>
      <c r="AQ16" s="289">
        <f t="shared" si="11"/>
        <v>3.1891538479741417</v>
      </c>
      <c r="AR16" s="289">
        <f t="shared" si="12"/>
        <v>3.1645703700002037</v>
      </c>
      <c r="AS16" s="289">
        <f t="shared" si="13"/>
        <v>3.2178825835257641</v>
      </c>
    </row>
    <row r="17" spans="1:45" ht="14.4" x14ac:dyDescent="0.3">
      <c r="A17" s="181">
        <v>43739</v>
      </c>
      <c r="B17" s="131">
        <f t="shared" si="0"/>
        <v>2019</v>
      </c>
      <c r="C17" s="171">
        <v>2.0350619999999999</v>
      </c>
      <c r="D17" s="171"/>
      <c r="E17" s="290">
        <v>-0.10225963592529297</v>
      </c>
      <c r="F17" s="324">
        <v>9.6025180816650402E-3</v>
      </c>
      <c r="G17" s="290">
        <v>-8.3413133621215815E-2</v>
      </c>
      <c r="H17" s="290">
        <v>-4.9900579452514651E-2</v>
      </c>
      <c r="I17" s="290">
        <v>-0.48</v>
      </c>
      <c r="J17" s="290">
        <v>-0.12314395904541016</v>
      </c>
      <c r="K17" s="290">
        <v>-7.6119614024129201E-2</v>
      </c>
      <c r="L17" s="290">
        <v>-0.53667634408602127</v>
      </c>
      <c r="M17" s="291">
        <v>-1.8919973373413085E-2</v>
      </c>
      <c r="N17" s="324">
        <v>-0.03</v>
      </c>
      <c r="O17" s="290">
        <v>-0.05</v>
      </c>
      <c r="P17" s="290">
        <v>-0.25</v>
      </c>
      <c r="Q17" s="182"/>
      <c r="R17" s="183">
        <f t="shared" si="1"/>
        <v>1.932802364074707</v>
      </c>
      <c r="S17" s="183">
        <f t="shared" si="1"/>
        <v>2.0446645180816652</v>
      </c>
      <c r="T17" s="183">
        <f t="shared" si="1"/>
        <v>1.9516488663787841</v>
      </c>
      <c r="U17" s="183">
        <f t="shared" si="1"/>
        <v>1.9851614205474852</v>
      </c>
      <c r="V17" s="183">
        <f t="shared" si="1"/>
        <v>1.5550619999999999</v>
      </c>
      <c r="W17" s="183">
        <f t="shared" si="1"/>
        <v>1.9119180409545897</v>
      </c>
      <c r="X17" s="183">
        <f t="shared" si="1"/>
        <v>1.9589423859758708</v>
      </c>
      <c r="Y17" s="183">
        <f t="shared" si="1"/>
        <v>1.4983856559139785</v>
      </c>
      <c r="Z17" s="183">
        <f t="shared" si="1"/>
        <v>2.016142026626587</v>
      </c>
      <c r="AA17" s="183">
        <f t="shared" si="1"/>
        <v>2.0050620000000001</v>
      </c>
      <c r="AB17" s="183">
        <f t="shared" si="1"/>
        <v>1.9850619999999999</v>
      </c>
      <c r="AC17" s="183">
        <f t="shared" si="1"/>
        <v>1.7850619999999999</v>
      </c>
      <c r="AD17" s="182"/>
      <c r="AE17" s="398"/>
      <c r="AF17" s="182"/>
      <c r="AG17">
        <v>2025</v>
      </c>
      <c r="AH17" s="289">
        <f t="shared" si="2"/>
        <v>3.4970607499999997</v>
      </c>
      <c r="AI17" s="289">
        <f t="shared" si="3"/>
        <v>3.3795070472457911</v>
      </c>
      <c r="AJ17" s="289">
        <f t="shared" si="4"/>
        <v>3.5384820108337398</v>
      </c>
      <c r="AK17" s="289">
        <f t="shared" si="5"/>
        <v>3.3831097130699166</v>
      </c>
      <c r="AL17" s="289">
        <f t="shared" si="6"/>
        <v>3.4851451822840374</v>
      </c>
      <c r="AM17" s="289">
        <f t="shared" si="7"/>
        <v>3.012940506772964</v>
      </c>
      <c r="AN17" s="289">
        <f t="shared" si="8"/>
        <v>3.3272133132540382</v>
      </c>
      <c r="AO17" s="289">
        <f t="shared" si="9"/>
        <v>3.3166316789588923</v>
      </c>
      <c r="AP17" s="289">
        <f t="shared" si="10"/>
        <v>2.800702101692254</v>
      </c>
      <c r="AQ17" s="289">
        <f t="shared" si="11"/>
        <v>3.4701446347160343</v>
      </c>
      <c r="AR17" s="289">
        <f t="shared" si="12"/>
        <v>3.4393860162022913</v>
      </c>
      <c r="AS17" s="289">
        <f t="shared" si="13"/>
        <v>3.4745718108723955</v>
      </c>
    </row>
    <row r="18" spans="1:45" ht="14.4" x14ac:dyDescent="0.3">
      <c r="A18" s="181">
        <v>43770</v>
      </c>
      <c r="B18" s="131">
        <f t="shared" si="0"/>
        <v>2019</v>
      </c>
      <c r="C18" s="171">
        <v>2.0877239999999997</v>
      </c>
      <c r="D18" s="171"/>
      <c r="E18" s="290">
        <v>-7.456660270690918E-2</v>
      </c>
      <c r="F18" s="324">
        <v>1.24191951751709E-2</v>
      </c>
      <c r="G18" s="290">
        <v>-5.8739552497863771E-2</v>
      </c>
      <c r="H18" s="290">
        <v>-4.9899864196777347E-2</v>
      </c>
      <c r="I18" s="290">
        <v>-0.4</v>
      </c>
      <c r="J18" s="290">
        <v>-8.718376159667969E-2</v>
      </c>
      <c r="K18" s="290">
        <v>-5.8932085775472001E-2</v>
      </c>
      <c r="L18" s="290">
        <v>-0.47353548387096778</v>
      </c>
      <c r="M18" s="291">
        <v>-2.969959259033203E-2</v>
      </c>
      <c r="N18" s="324">
        <v>-2.0855909999999998E-2</v>
      </c>
      <c r="O18" s="290">
        <v>7.4271853327433301E-2</v>
      </c>
      <c r="P18" s="290">
        <v>-0.1</v>
      </c>
      <c r="Q18" s="182"/>
      <c r="R18" s="183">
        <f t="shared" si="1"/>
        <v>2.0131573972930905</v>
      </c>
      <c r="S18" s="183">
        <f t="shared" si="1"/>
        <v>2.1001431951751708</v>
      </c>
      <c r="T18" s="183">
        <f t="shared" si="1"/>
        <v>2.0289844475021361</v>
      </c>
      <c r="U18" s="183">
        <f t="shared" si="1"/>
        <v>2.0378241358032225</v>
      </c>
      <c r="V18" s="183">
        <f t="shared" si="1"/>
        <v>1.6877239999999998</v>
      </c>
      <c r="W18" s="183">
        <f t="shared" si="1"/>
        <v>2.0005402384033202</v>
      </c>
      <c r="X18" s="183">
        <f t="shared" si="1"/>
        <v>2.0287919142245276</v>
      </c>
      <c r="Y18" s="183">
        <f t="shared" si="1"/>
        <v>1.6141885161290319</v>
      </c>
      <c r="Z18" s="183">
        <f t="shared" si="1"/>
        <v>2.0580244074096679</v>
      </c>
      <c r="AA18" s="183">
        <f t="shared" si="1"/>
        <v>2.0668680899999998</v>
      </c>
      <c r="AB18" s="183">
        <f t="shared" si="1"/>
        <v>2.1619958533274328</v>
      </c>
      <c r="AC18" s="183">
        <f t="shared" si="1"/>
        <v>1.9877239999999996</v>
      </c>
      <c r="AD18" s="182"/>
      <c r="AE18" s="398"/>
      <c r="AF18" s="182"/>
      <c r="AG18">
        <v>2026</v>
      </c>
      <c r="AH18" s="289">
        <f t="shared" si="2"/>
        <v>3.6656843333333331</v>
      </c>
      <c r="AI18" s="289">
        <f t="shared" si="3"/>
        <v>3.5303252843357353</v>
      </c>
      <c r="AJ18" s="289">
        <f t="shared" si="4"/>
        <v>3.707790858833949</v>
      </c>
      <c r="AK18" s="289">
        <f t="shared" si="5"/>
        <v>3.5385137809206646</v>
      </c>
      <c r="AL18" s="289">
        <f t="shared" si="6"/>
        <v>3.6388260003814694</v>
      </c>
      <c r="AM18" s="289">
        <f t="shared" si="7"/>
        <v>3.1095081038716792</v>
      </c>
      <c r="AN18" s="289">
        <f t="shared" si="8"/>
        <v>3.4792342015991213</v>
      </c>
      <c r="AO18" s="289">
        <f t="shared" si="9"/>
        <v>3.4764144689965395</v>
      </c>
      <c r="AP18" s="289">
        <f t="shared" si="10"/>
        <v>2.925704527505351</v>
      </c>
      <c r="AQ18" s="289">
        <f t="shared" si="11"/>
        <v>3.6367933373540247</v>
      </c>
      <c r="AR18" s="289">
        <f t="shared" si="12"/>
        <v>3.6040162274131773</v>
      </c>
      <c r="AS18" s="289">
        <f t="shared" si="13"/>
        <v>3.6262581939773564</v>
      </c>
    </row>
    <row r="19" spans="1:45" ht="14.4" x14ac:dyDescent="0.3">
      <c r="A19" s="181">
        <v>43800</v>
      </c>
      <c r="B19" s="131">
        <f t="shared" si="0"/>
        <v>2019</v>
      </c>
      <c r="C19" s="171">
        <v>2.154312</v>
      </c>
      <c r="D19" s="171"/>
      <c r="E19" s="290">
        <v>-9.5047235488891602E-2</v>
      </c>
      <c r="F19" s="324">
        <v>2.2687177658081054E-2</v>
      </c>
      <c r="G19" s="290">
        <v>-6.2257537841796877E-2</v>
      </c>
      <c r="H19" s="290">
        <v>-3.6588001251220706E-2</v>
      </c>
      <c r="I19" s="290">
        <v>-0.35</v>
      </c>
      <c r="J19" s="290">
        <v>-0.10806231498718262</v>
      </c>
      <c r="K19" s="290">
        <v>-9.2047730968668612E-2</v>
      </c>
      <c r="L19" s="290">
        <v>-0.3692258064516129</v>
      </c>
      <c r="M19" s="291">
        <v>-2.9700307846069335E-2</v>
      </c>
      <c r="N19" s="324">
        <v>-6.5381620000000001E-3</v>
      </c>
      <c r="O19" s="290">
        <v>0.18574127980041505</v>
      </c>
      <c r="P19" s="290">
        <v>-0.12199262766666666</v>
      </c>
      <c r="Q19" s="182"/>
      <c r="R19" s="183">
        <f t="shared" si="1"/>
        <v>2.0592647645111084</v>
      </c>
      <c r="S19" s="183">
        <f t="shared" si="1"/>
        <v>2.176999177658081</v>
      </c>
      <c r="T19" s="183">
        <f t="shared" si="1"/>
        <v>2.0920544621582033</v>
      </c>
      <c r="U19" s="183">
        <f t="shared" si="1"/>
        <v>2.1177239987487795</v>
      </c>
      <c r="V19" s="183">
        <f t="shared" si="1"/>
        <v>1.8043119999999999</v>
      </c>
      <c r="W19" s="183">
        <f t="shared" si="1"/>
        <v>2.0462496850128176</v>
      </c>
      <c r="X19" s="183">
        <f t="shared" si="1"/>
        <v>2.0622642690313313</v>
      </c>
      <c r="Y19" s="183">
        <f t="shared" si="1"/>
        <v>1.785086193548387</v>
      </c>
      <c r="Z19" s="183">
        <f t="shared" si="1"/>
        <v>2.1246116921539309</v>
      </c>
      <c r="AA19" s="183">
        <f t="shared" si="1"/>
        <v>2.147773838</v>
      </c>
      <c r="AB19" s="183">
        <f t="shared" si="1"/>
        <v>2.340053279800415</v>
      </c>
      <c r="AC19" s="183">
        <f t="shared" si="1"/>
        <v>2.0323193723333333</v>
      </c>
      <c r="AD19" s="182"/>
      <c r="AE19" s="398"/>
      <c r="AF19" s="182"/>
      <c r="AG19">
        <v>2027</v>
      </c>
      <c r="AH19" s="289">
        <f t="shared" si="2"/>
        <v>3.933430916666667</v>
      </c>
      <c r="AI19" s="289">
        <f t="shared" si="3"/>
        <v>3.7828848702540978</v>
      </c>
      <c r="AJ19" s="289">
        <f t="shared" si="4"/>
        <v>3.9771740565694174</v>
      </c>
      <c r="AK19" s="289">
        <f t="shared" si="5"/>
        <v>3.7883437842127488</v>
      </c>
      <c r="AL19" s="289">
        <f t="shared" si="6"/>
        <v>3.9112754696604415</v>
      </c>
      <c r="AM19" s="289">
        <f t="shared" si="7"/>
        <v>3.2292148773761316</v>
      </c>
      <c r="AN19" s="289">
        <f t="shared" si="8"/>
        <v>3.7282567010320036</v>
      </c>
      <c r="AO19" s="289">
        <f t="shared" si="9"/>
        <v>3.7241188905869689</v>
      </c>
      <c r="AP19" s="289">
        <f t="shared" si="10"/>
        <v>3.139166612494332</v>
      </c>
      <c r="AQ19" s="289">
        <f t="shared" si="11"/>
        <v>3.9048414804534901</v>
      </c>
      <c r="AR19" s="289">
        <f t="shared" si="12"/>
        <v>3.8706591115392048</v>
      </c>
      <c r="AS19" s="289">
        <f t="shared" si="13"/>
        <v>3.8527239738951788</v>
      </c>
    </row>
    <row r="20" spans="1:45" ht="14.4" x14ac:dyDescent="0.3">
      <c r="A20" s="181">
        <v>43831</v>
      </c>
      <c r="B20" s="131">
        <f t="shared" si="0"/>
        <v>2020</v>
      </c>
      <c r="C20" s="171">
        <v>2.0567848841642915</v>
      </c>
      <c r="D20" s="171"/>
      <c r="E20" s="290">
        <v>-0.11848670004377995</v>
      </c>
      <c r="F20" s="324">
        <v>3.4683208465576168E-2</v>
      </c>
      <c r="G20" s="290">
        <v>-7.9126615524291996E-2</v>
      </c>
      <c r="H20" s="290">
        <v>-2.5059766769409186E-2</v>
      </c>
      <c r="I20" s="290">
        <v>-0.29503583908081055</v>
      </c>
      <c r="J20" s="290">
        <v>-0.12435464859008789</v>
      </c>
      <c r="K20" s="290">
        <v>-7.2569387827563489E-2</v>
      </c>
      <c r="L20" s="290">
        <v>-0.22737634408602159</v>
      </c>
      <c r="M20" s="291">
        <v>-2.3437528610229491E-2</v>
      </c>
      <c r="N20" s="324">
        <v>-8.6713027954101567E-3</v>
      </c>
      <c r="O20" s="290">
        <v>0.76654224998982756</v>
      </c>
      <c r="P20" s="290">
        <v>-0.16</v>
      </c>
      <c r="Q20" s="182"/>
      <c r="R20" s="183">
        <f t="shared" si="1"/>
        <v>1.9382981841205116</v>
      </c>
      <c r="S20" s="183">
        <f t="shared" si="1"/>
        <v>2.0914680926298677</v>
      </c>
      <c r="T20" s="183">
        <f t="shared" si="1"/>
        <v>1.9776582686399995</v>
      </c>
      <c r="U20" s="183">
        <f t="shared" si="1"/>
        <v>2.0317251173948825</v>
      </c>
      <c r="V20" s="183">
        <f t="shared" si="1"/>
        <v>1.761749045083481</v>
      </c>
      <c r="W20" s="183">
        <f t="shared" si="1"/>
        <v>1.9324302355742036</v>
      </c>
      <c r="X20" s="183">
        <f t="shared" si="1"/>
        <v>1.984215496336728</v>
      </c>
      <c r="Y20" s="183">
        <f t="shared" si="1"/>
        <v>1.82940854007827</v>
      </c>
      <c r="Z20" s="183">
        <f t="shared" si="1"/>
        <v>2.0333473555540622</v>
      </c>
      <c r="AA20" s="183">
        <f t="shared" si="1"/>
        <v>2.0481135813688813</v>
      </c>
      <c r="AB20" s="183">
        <f t="shared" si="1"/>
        <v>2.8233271341541188</v>
      </c>
      <c r="AC20" s="183">
        <f t="shared" si="1"/>
        <v>1.8967848841642916</v>
      </c>
      <c r="AD20" s="182"/>
      <c r="AE20" s="398"/>
      <c r="AF20" s="182"/>
      <c r="AG20">
        <v>2028</v>
      </c>
      <c r="AH20" s="289">
        <f t="shared" si="2"/>
        <v>4.2583839166666664</v>
      </c>
      <c r="AI20" s="289">
        <f t="shared" si="3"/>
        <v>4.0881047141334479</v>
      </c>
      <c r="AJ20" s="289">
        <f t="shared" si="4"/>
        <v>4.3046321503823597</v>
      </c>
      <c r="AK20" s="289">
        <f t="shared" si="5"/>
        <v>4.122322159261067</v>
      </c>
      <c r="AL20" s="289">
        <f t="shared" si="6"/>
        <v>4.2329056696599325</v>
      </c>
      <c r="AM20" s="289">
        <f t="shared" si="7"/>
        <v>3.3777826166574925</v>
      </c>
      <c r="AN20" s="289">
        <f t="shared" si="8"/>
        <v>4.0345232475306192</v>
      </c>
      <c r="AO20" s="289">
        <f t="shared" si="9"/>
        <v>4.0215186362130639</v>
      </c>
      <c r="AP20" s="289">
        <f t="shared" si="10"/>
        <v>3.3737712149126522</v>
      </c>
      <c r="AQ20" s="289">
        <f t="shared" si="11"/>
        <v>4.2346604049708043</v>
      </c>
      <c r="AR20" s="289">
        <f t="shared" si="12"/>
        <v>4.1951959121729532</v>
      </c>
      <c r="AS20" s="289">
        <f t="shared" si="13"/>
        <v>4.1152790594325594</v>
      </c>
    </row>
    <row r="21" spans="1:45" ht="14.4" x14ac:dyDescent="0.3">
      <c r="A21" s="181">
        <v>43862</v>
      </c>
      <c r="B21" s="131">
        <f t="shared" si="0"/>
        <v>2020</v>
      </c>
      <c r="C21" s="171">
        <v>2.0616853226057379</v>
      </c>
      <c r="D21" s="171"/>
      <c r="E21" s="290">
        <v>-9.2392863032359052E-2</v>
      </c>
      <c r="F21" s="324">
        <v>2.3890953063964843E-2</v>
      </c>
      <c r="G21" s="290">
        <v>-7.3507804870605473E-2</v>
      </c>
      <c r="H21" s="290">
        <v>-2.9741563796997071E-2</v>
      </c>
      <c r="I21" s="290">
        <v>-0.29383265972137451</v>
      </c>
      <c r="J21" s="290">
        <v>-0.10869150161743164</v>
      </c>
      <c r="K21" s="290">
        <v>-8.0364107238354493E-2</v>
      </c>
      <c r="L21" s="290">
        <v>-0.23583870967741943</v>
      </c>
      <c r="M21" s="291">
        <v>-2.9699115753173827E-2</v>
      </c>
      <c r="N21" s="324">
        <v>-2.4301319122314452E-2</v>
      </c>
      <c r="O21" s="290">
        <v>0.10439276695251463</v>
      </c>
      <c r="P21" s="290">
        <v>-0.15</v>
      </c>
      <c r="Q21" s="182"/>
      <c r="R21" s="183">
        <f t="shared" si="1"/>
        <v>1.9692924595733787</v>
      </c>
      <c r="S21" s="183">
        <f t="shared" si="1"/>
        <v>2.0855762756697027</v>
      </c>
      <c r="T21" s="183">
        <f t="shared" si="1"/>
        <v>1.9881775177351324</v>
      </c>
      <c r="U21" s="183">
        <f t="shared" si="1"/>
        <v>2.0319437588087408</v>
      </c>
      <c r="V21" s="183">
        <f t="shared" si="1"/>
        <v>1.7678526628843634</v>
      </c>
      <c r="W21" s="183">
        <f t="shared" si="1"/>
        <v>1.9529938209883062</v>
      </c>
      <c r="X21" s="183">
        <f t="shared" si="1"/>
        <v>1.9813212153673834</v>
      </c>
      <c r="Y21" s="183">
        <f t="shared" si="1"/>
        <v>1.8258466129283184</v>
      </c>
      <c r="Z21" s="183">
        <f t="shared" si="1"/>
        <v>2.0319862068525643</v>
      </c>
      <c r="AA21" s="183">
        <f t="shared" si="1"/>
        <v>2.0373840034834236</v>
      </c>
      <c r="AB21" s="183">
        <f t="shared" si="1"/>
        <v>2.1660780895582525</v>
      </c>
      <c r="AC21" s="183">
        <f t="shared" si="1"/>
        <v>1.911685322605738</v>
      </c>
      <c r="AD21" s="182"/>
      <c r="AE21" s="398"/>
      <c r="AF21" s="182"/>
      <c r="AG21">
        <v>2029</v>
      </c>
      <c r="AH21" s="289">
        <f t="shared" si="2"/>
        <v>4.5292386666666662</v>
      </c>
      <c r="AI21" s="289">
        <f t="shared" si="3"/>
        <v>4.3367669487807259</v>
      </c>
      <c r="AJ21" s="289">
        <f t="shared" si="4"/>
        <v>4.5833667933673858</v>
      </c>
      <c r="AK21" s="289">
        <f t="shared" si="5"/>
        <v>4.3825938264261888</v>
      </c>
      <c r="AL21" s="289">
        <f t="shared" si="6"/>
        <v>4.4831964134902957</v>
      </c>
      <c r="AM21" s="289">
        <f t="shared" si="7"/>
        <v>3.5318294996018715</v>
      </c>
      <c r="AN21" s="289">
        <f t="shared" si="8"/>
        <v>4.2769138391545622</v>
      </c>
      <c r="AO21" s="289">
        <f t="shared" si="9"/>
        <v>4.2855779234882716</v>
      </c>
      <c r="AP21" s="289">
        <f t="shared" si="10"/>
        <v>3.6162551969821592</v>
      </c>
      <c r="AQ21" s="289">
        <f t="shared" si="11"/>
        <v>4.5083407727610263</v>
      </c>
      <c r="AR21" s="289">
        <f t="shared" si="12"/>
        <v>4.4653613940607713</v>
      </c>
      <c r="AS21" s="289">
        <f t="shared" si="13"/>
        <v>4.3331061140151554</v>
      </c>
    </row>
    <row r="22" spans="1:45" ht="14.4" x14ac:dyDescent="0.3">
      <c r="A22" s="181">
        <v>43891</v>
      </c>
      <c r="B22" s="131">
        <f t="shared" si="0"/>
        <v>2020</v>
      </c>
      <c r="C22" s="171">
        <v>1.9746711495746831</v>
      </c>
      <c r="D22" s="171"/>
      <c r="E22" s="290">
        <v>-0.10509092614774497</v>
      </c>
      <c r="F22" s="324">
        <v>-1.9611186981201179E-2</v>
      </c>
      <c r="G22" s="290">
        <v>-6.6752920150756831E-2</v>
      </c>
      <c r="H22" s="290">
        <v>-3.9900102615356446E-2</v>
      </c>
      <c r="I22" s="290">
        <v>-0.31</v>
      </c>
      <c r="J22" s="290">
        <v>-0.11175708770751953</v>
      </c>
      <c r="K22" s="290">
        <v>-0.10920923825667726</v>
      </c>
      <c r="L22" s="290">
        <v>-0.26295483870967745</v>
      </c>
      <c r="M22" s="291">
        <v>-2.9700069427490233E-2</v>
      </c>
      <c r="N22" s="324">
        <v>-2.1359701156616211E-2</v>
      </c>
      <c r="O22" s="290">
        <v>7.7010154724121094E-2</v>
      </c>
      <c r="P22" s="290">
        <v>-0.12467736360000002</v>
      </c>
      <c r="Q22" s="182"/>
      <c r="R22" s="183">
        <f t="shared" si="1"/>
        <v>1.8695802234269381</v>
      </c>
      <c r="S22" s="183">
        <f t="shared" si="1"/>
        <v>1.9550599625934819</v>
      </c>
      <c r="T22" s="183">
        <f t="shared" si="1"/>
        <v>1.9079182294239263</v>
      </c>
      <c r="U22" s="183">
        <f t="shared" si="1"/>
        <v>1.9347710469593267</v>
      </c>
      <c r="V22" s="183">
        <f t="shared" si="1"/>
        <v>1.6646711495746831</v>
      </c>
      <c r="W22" s="183">
        <f t="shared" si="1"/>
        <v>1.8629140618671636</v>
      </c>
      <c r="X22" s="183">
        <f t="shared" si="1"/>
        <v>1.865461911318006</v>
      </c>
      <c r="Y22" s="183">
        <f t="shared" si="1"/>
        <v>1.7117163108650058</v>
      </c>
      <c r="Z22" s="183">
        <f t="shared" si="1"/>
        <v>1.9449710801471929</v>
      </c>
      <c r="AA22" s="183">
        <f t="shared" si="1"/>
        <v>1.9533114484180669</v>
      </c>
      <c r="AB22" s="183">
        <f t="shared" si="1"/>
        <v>2.0516813042988042</v>
      </c>
      <c r="AC22" s="183">
        <f t="shared" si="1"/>
        <v>1.8499937859746831</v>
      </c>
      <c r="AD22" s="182"/>
      <c r="AE22" s="398"/>
      <c r="AF22" s="182"/>
      <c r="AG22">
        <v>2030</v>
      </c>
      <c r="AH22" s="289">
        <f t="shared" si="2"/>
        <v>4.7407801666666671</v>
      </c>
      <c r="AI22" s="289">
        <f t="shared" si="3"/>
        <v>4.5459480408830437</v>
      </c>
      <c r="AJ22" s="289">
        <f t="shared" si="4"/>
        <v>4.7978733462899523</v>
      </c>
      <c r="AK22" s="289">
        <f t="shared" si="5"/>
        <v>4.5942746026128134</v>
      </c>
      <c r="AL22" s="289">
        <f t="shared" si="6"/>
        <v>4.6628764556655877</v>
      </c>
      <c r="AM22" s="289">
        <f t="shared" si="7"/>
        <v>4.0242424125783991</v>
      </c>
      <c r="AN22" s="289">
        <f t="shared" si="8"/>
        <v>4.4711122154006953</v>
      </c>
      <c r="AO22" s="289">
        <f t="shared" si="9"/>
        <v>4.4706094880684617</v>
      </c>
      <c r="AP22" s="289">
        <f t="shared" si="10"/>
        <v>3.5874071936354905</v>
      </c>
      <c r="AQ22" s="289">
        <f t="shared" si="11"/>
        <v>4.7278860241978959</v>
      </c>
      <c r="AR22" s="289">
        <f t="shared" si="12"/>
        <v>4.688509229700724</v>
      </c>
      <c r="AS22" s="289">
        <f t="shared" si="13"/>
        <v>4.6557698976857926</v>
      </c>
    </row>
    <row r="23" spans="1:45" ht="14.4" x14ac:dyDescent="0.3">
      <c r="A23" s="181">
        <v>43922</v>
      </c>
      <c r="B23" s="131">
        <f t="shared" si="0"/>
        <v>2020</v>
      </c>
      <c r="C23" s="171">
        <v>1.809794711195913</v>
      </c>
      <c r="D23" s="171"/>
      <c r="E23" s="290">
        <v>-0.10764398976390971</v>
      </c>
      <c r="F23" s="324">
        <v>-1.885801315307617E-2</v>
      </c>
      <c r="G23" s="290">
        <v>-7.8108081817626948E-2</v>
      </c>
      <c r="H23" s="290">
        <v>-3.9899387359619141E-2</v>
      </c>
      <c r="I23" s="290">
        <v>-0.33</v>
      </c>
      <c r="J23" s="290">
        <v>-0.10486369132995606</v>
      </c>
      <c r="K23" s="290">
        <v>-0.13512562884132565</v>
      </c>
      <c r="L23" s="290">
        <v>-0.31294587813620073</v>
      </c>
      <c r="M23" s="291">
        <v>-2.9699354171752929E-2</v>
      </c>
      <c r="N23" s="324">
        <v>-5.0615110397338861E-2</v>
      </c>
      <c r="O23" s="290">
        <v>2.650626500447591E-2</v>
      </c>
      <c r="P23" s="290">
        <v>-0.10247736360000002</v>
      </c>
      <c r="Q23" s="182"/>
      <c r="R23" s="183">
        <f t="shared" si="1"/>
        <v>1.7021507214320033</v>
      </c>
      <c r="S23" s="183">
        <f t="shared" si="1"/>
        <v>1.7909366980428367</v>
      </c>
      <c r="T23" s="183">
        <f t="shared" si="1"/>
        <v>1.731686629378286</v>
      </c>
      <c r="U23" s="183">
        <f t="shared" si="1"/>
        <v>1.7698953238362938</v>
      </c>
      <c r="V23" s="183">
        <f t="shared" si="1"/>
        <v>1.4797947111959129</v>
      </c>
      <c r="W23" s="183">
        <f t="shared" si="1"/>
        <v>1.7049310198659569</v>
      </c>
      <c r="X23" s="183">
        <f t="shared" si="1"/>
        <v>1.6746690823545873</v>
      </c>
      <c r="Y23" s="183">
        <f t="shared" si="1"/>
        <v>1.4968488330597123</v>
      </c>
      <c r="Z23" s="183">
        <f t="shared" si="1"/>
        <v>1.78009535702416</v>
      </c>
      <c r="AA23" s="183">
        <f t="shared" si="1"/>
        <v>1.7591796007985741</v>
      </c>
      <c r="AB23" s="183">
        <f t="shared" si="1"/>
        <v>1.8363009762003888</v>
      </c>
      <c r="AC23" s="183">
        <f t="shared" si="1"/>
        <v>1.7073173475959129</v>
      </c>
      <c r="AD23" s="182"/>
      <c r="AE23" s="398"/>
      <c r="AF23" s="182"/>
      <c r="AG23">
        <v>2031</v>
      </c>
      <c r="AH23" s="289">
        <f t="shared" si="2"/>
        <v>5.0063371666666665</v>
      </c>
      <c r="AI23" s="289">
        <f t="shared" si="3"/>
        <v>4.8158502653460413</v>
      </c>
      <c r="AJ23" s="289">
        <f t="shared" si="4"/>
        <v>5.0828943225142167</v>
      </c>
      <c r="AK23" s="289">
        <f t="shared" si="5"/>
        <v>4.8643724036610934</v>
      </c>
      <c r="AL23" s="289">
        <f t="shared" si="6"/>
        <v>4.9422835485534673</v>
      </c>
      <c r="AM23" s="289">
        <f t="shared" si="7"/>
        <v>4.3322669368730908</v>
      </c>
      <c r="AN23" s="289">
        <f t="shared" si="8"/>
        <v>4.7375260520375564</v>
      </c>
      <c r="AO23" s="289">
        <f t="shared" si="9"/>
        <v>4.8193592206481579</v>
      </c>
      <c r="AP23" s="289">
        <f t="shared" si="10"/>
        <v>4.1417651005306064</v>
      </c>
      <c r="AQ23" s="289">
        <f t="shared" si="11"/>
        <v>4.9891736627019254</v>
      </c>
      <c r="AR23" s="289">
        <f t="shared" si="12"/>
        <v>4.94169157111613</v>
      </c>
      <c r="AS23" s="289">
        <f t="shared" si="13"/>
        <v>4.9528936632590819</v>
      </c>
    </row>
    <row r="24" spans="1:45" ht="14.4" x14ac:dyDescent="0.3">
      <c r="A24" s="181">
        <v>43952</v>
      </c>
      <c r="B24" s="131">
        <f t="shared" si="0"/>
        <v>2020</v>
      </c>
      <c r="C24" s="171">
        <v>1.6137944671422328</v>
      </c>
      <c r="D24" s="171"/>
      <c r="E24" s="290">
        <v>-0.11729765660585088</v>
      </c>
      <c r="F24" s="324">
        <v>5.396089553833007E-3</v>
      </c>
      <c r="G24" s="290">
        <v>-7.7809581756591792E-2</v>
      </c>
      <c r="H24" s="290">
        <v>-3.9858617782592774E-2</v>
      </c>
      <c r="I24" s="290">
        <v>-0.38</v>
      </c>
      <c r="J24" s="290">
        <v>-0.10258536338806153</v>
      </c>
      <c r="K24" s="290">
        <v>-0.18101452867001352</v>
      </c>
      <c r="L24" s="290">
        <v>-0.35830071684587794</v>
      </c>
      <c r="M24" s="291">
        <v>-2.9900102615356444E-2</v>
      </c>
      <c r="N24" s="324">
        <v>-4.9814739227294923E-2</v>
      </c>
      <c r="O24" s="290">
        <v>1.8234014511108398E-2</v>
      </c>
      <c r="P24" s="290">
        <v>-0.15247736360000003</v>
      </c>
      <c r="Q24" s="182"/>
      <c r="R24" s="183">
        <f t="shared" ref="R24:AC45" si="14">$C24+E24</f>
        <v>1.4964968105363821</v>
      </c>
      <c r="S24" s="183">
        <f t="shared" ref="S24:S87" si="15">$C24+F24</f>
        <v>1.6191905566960658</v>
      </c>
      <c r="T24" s="183">
        <f t="shared" si="14"/>
        <v>1.535984885385641</v>
      </c>
      <c r="U24" s="183">
        <f t="shared" si="14"/>
        <v>1.57393584935964</v>
      </c>
      <c r="V24" s="183">
        <f t="shared" si="14"/>
        <v>1.233794467142233</v>
      </c>
      <c r="W24" s="183">
        <f t="shared" si="14"/>
        <v>1.5112091037541713</v>
      </c>
      <c r="X24" s="183">
        <f t="shared" si="14"/>
        <v>1.4327799384722193</v>
      </c>
      <c r="Y24" s="183">
        <f t="shared" si="14"/>
        <v>1.2554937502963548</v>
      </c>
      <c r="Z24" s="183">
        <f t="shared" si="14"/>
        <v>1.5838943645268764</v>
      </c>
      <c r="AA24" s="183">
        <f t="shared" ref="AA24:AA87" si="16">$C24+N24</f>
        <v>1.5639797279149379</v>
      </c>
      <c r="AB24" s="183">
        <f t="shared" si="14"/>
        <v>1.6320284816533412</v>
      </c>
      <c r="AC24" s="183">
        <f t="shared" si="14"/>
        <v>1.4613171035422328</v>
      </c>
      <c r="AD24" s="182"/>
      <c r="AE24" s="398"/>
      <c r="AF24" s="182"/>
      <c r="AG24">
        <v>2032</v>
      </c>
      <c r="AH24" s="289">
        <f t="shared" si="2"/>
        <v>5.2850418333333335</v>
      </c>
      <c r="AI24" s="289">
        <f t="shared" si="3"/>
        <v>5.1046977433985807</v>
      </c>
      <c r="AJ24" s="289">
        <f t="shared" si="4"/>
        <v>5.3704028765481313</v>
      </c>
      <c r="AK24" s="289">
        <f t="shared" si="5"/>
        <v>5.1484220175069177</v>
      </c>
      <c r="AL24" s="289">
        <f t="shared" si="6"/>
        <v>5.2261108370742795</v>
      </c>
      <c r="AM24" s="289">
        <f t="shared" si="7"/>
        <v>4.6421291307183861</v>
      </c>
      <c r="AN24" s="289">
        <f t="shared" si="8"/>
        <v>5.0193166498463953</v>
      </c>
      <c r="AO24" s="289">
        <f t="shared" si="9"/>
        <v>5.0731286941696023</v>
      </c>
      <c r="AP24" s="289">
        <f t="shared" si="10"/>
        <v>4.5020300762542425</v>
      </c>
      <c r="AQ24" s="289">
        <f t="shared" si="11"/>
        <v>5.2669726566594441</v>
      </c>
      <c r="AR24" s="289">
        <f t="shared" si="12"/>
        <v>5.2145490618667614</v>
      </c>
      <c r="AS24" s="289">
        <f t="shared" si="13"/>
        <v>5.2627848774700166</v>
      </c>
    </row>
    <row r="25" spans="1:45" ht="14.4" x14ac:dyDescent="0.3">
      <c r="A25" s="181">
        <v>43983</v>
      </c>
      <c r="B25" s="131">
        <f t="shared" si="0"/>
        <v>2020</v>
      </c>
      <c r="C25" s="171">
        <v>1.5702398761664216</v>
      </c>
      <c r="D25" s="171"/>
      <c r="E25" s="290">
        <v>-0.10344965713281801</v>
      </c>
      <c r="F25" s="324">
        <v>2.6468238830566405E-2</v>
      </c>
      <c r="G25" s="290">
        <v>-8.8653573989868159E-2</v>
      </c>
      <c r="H25" s="290">
        <v>-7.1707153320312508E-3</v>
      </c>
      <c r="I25" s="290">
        <v>-0.34</v>
      </c>
      <c r="J25" s="290">
        <v>-0.11238698959350586</v>
      </c>
      <c r="K25" s="290">
        <v>-0.22690505467950547</v>
      </c>
      <c r="L25" s="290">
        <v>-0.34883476702508931</v>
      </c>
      <c r="M25" s="291">
        <v>-2.9495744705200194E-2</v>
      </c>
      <c r="N25" s="324">
        <v>-3.9699354171752931E-2</v>
      </c>
      <c r="O25" s="290">
        <v>-2.5407314300537099E-2</v>
      </c>
      <c r="P25" s="290">
        <v>-0.17747736360000005</v>
      </c>
      <c r="Q25" s="182"/>
      <c r="R25" s="183">
        <f t="shared" si="14"/>
        <v>1.4667902190336035</v>
      </c>
      <c r="S25" s="183">
        <f t="shared" si="15"/>
        <v>1.5967081149969879</v>
      </c>
      <c r="T25" s="183">
        <f t="shared" si="14"/>
        <v>1.4815863021765534</v>
      </c>
      <c r="U25" s="183">
        <f t="shared" si="14"/>
        <v>1.5630691608343903</v>
      </c>
      <c r="V25" s="183">
        <f t="shared" si="14"/>
        <v>1.2302398761664215</v>
      </c>
      <c r="W25" s="183">
        <f t="shared" si="14"/>
        <v>1.4578528865729157</v>
      </c>
      <c r="X25" s="183">
        <f t="shared" si="14"/>
        <v>1.3433348214869161</v>
      </c>
      <c r="Y25" s="183">
        <f t="shared" si="14"/>
        <v>1.2214051091413323</v>
      </c>
      <c r="Z25" s="183">
        <f t="shared" si="14"/>
        <v>1.5407441314612214</v>
      </c>
      <c r="AA25" s="183">
        <f t="shared" si="16"/>
        <v>1.5305405219946686</v>
      </c>
      <c r="AB25" s="183">
        <f t="shared" si="14"/>
        <v>1.5448325618658845</v>
      </c>
      <c r="AC25" s="183">
        <f t="shared" si="14"/>
        <v>1.3927625125664216</v>
      </c>
      <c r="AD25" s="182"/>
      <c r="AE25" s="398"/>
      <c r="AF25" s="182"/>
      <c r="AG25">
        <v>2033</v>
      </c>
      <c r="AH25" s="289">
        <f t="shared" si="2"/>
        <v>5.2737922500000005</v>
      </c>
      <c r="AI25" s="289">
        <f t="shared" si="3"/>
        <v>5.0881186508922776</v>
      </c>
      <c r="AJ25" s="289">
        <f t="shared" si="4"/>
        <v>5.3388799987659468</v>
      </c>
      <c r="AK25" s="289">
        <f t="shared" si="5"/>
        <v>5.1311847105051678</v>
      </c>
      <c r="AL25" s="289">
        <f t="shared" si="6"/>
        <v>5.2041245498682667</v>
      </c>
      <c r="AM25" s="289">
        <f t="shared" si="7"/>
        <v>4.548979746116907</v>
      </c>
      <c r="AN25" s="289">
        <f t="shared" si="8"/>
        <v>5.0016819388097131</v>
      </c>
      <c r="AO25" s="289">
        <f t="shared" si="9"/>
        <v>5.0543016769298719</v>
      </c>
      <c r="AP25" s="289">
        <f t="shared" si="10"/>
        <v>4.5072266046273235</v>
      </c>
      <c r="AQ25" s="289">
        <f t="shared" si="11"/>
        <v>5.2632901611353562</v>
      </c>
      <c r="AR25" s="289">
        <f t="shared" si="12"/>
        <v>5.1857471027399704</v>
      </c>
      <c r="AS25" s="289">
        <f t="shared" si="13"/>
        <v>5.2519396260857052</v>
      </c>
    </row>
    <row r="26" spans="1:45" ht="14.4" x14ac:dyDescent="0.3">
      <c r="A26" s="181">
        <v>44013</v>
      </c>
      <c r="B26" s="131">
        <f t="shared" si="0"/>
        <v>2020</v>
      </c>
      <c r="C26" s="171">
        <v>1.7230553555630708</v>
      </c>
      <c r="D26" s="171"/>
      <c r="E26" s="290">
        <v>-0.10258455800419344</v>
      </c>
      <c r="F26" s="324">
        <v>4.8375587463378902E-2</v>
      </c>
      <c r="G26" s="290">
        <v>-8.6987743377685542E-2</v>
      </c>
      <c r="H26" s="290">
        <v>-2.2568769454956061E-2</v>
      </c>
      <c r="I26" s="290">
        <v>-0.31</v>
      </c>
      <c r="J26" s="290">
        <v>-0.14984874725341796</v>
      </c>
      <c r="K26" s="290">
        <v>-0.19849503748747563</v>
      </c>
      <c r="L26" s="290">
        <v>-0.38436164874551965</v>
      </c>
      <c r="M26" s="291">
        <v>-1.6844539642333983E-2</v>
      </c>
      <c r="N26" s="324">
        <v>-2.6823787689208983E-2</v>
      </c>
      <c r="O26" s="290">
        <v>-0.1</v>
      </c>
      <c r="P26" s="290">
        <v>-0.21477736360000005</v>
      </c>
      <c r="Q26" s="182"/>
      <c r="R26" s="183">
        <f t="shared" si="14"/>
        <v>1.6204707975588772</v>
      </c>
      <c r="S26" s="183">
        <f t="shared" si="15"/>
        <v>1.7714309430264497</v>
      </c>
      <c r="T26" s="183">
        <f t="shared" si="14"/>
        <v>1.6360676121853852</v>
      </c>
      <c r="U26" s="183">
        <f t="shared" si="14"/>
        <v>1.7004865861081147</v>
      </c>
      <c r="V26" s="183">
        <f t="shared" si="14"/>
        <v>1.4130553555630707</v>
      </c>
      <c r="W26" s="183">
        <f t="shared" si="14"/>
        <v>1.5732066083096528</v>
      </c>
      <c r="X26" s="183">
        <f t="shared" si="14"/>
        <v>1.5245603180755951</v>
      </c>
      <c r="Y26" s="183">
        <f t="shared" si="14"/>
        <v>1.3386937068175511</v>
      </c>
      <c r="Z26" s="183">
        <f t="shared" si="14"/>
        <v>1.7062108159207368</v>
      </c>
      <c r="AA26" s="183">
        <f t="shared" si="16"/>
        <v>1.6962315678738618</v>
      </c>
      <c r="AB26" s="183">
        <f t="shared" si="14"/>
        <v>1.6230553555630707</v>
      </c>
      <c r="AC26" s="183">
        <f t="shared" si="14"/>
        <v>1.5082779919630707</v>
      </c>
      <c r="AD26" s="182"/>
      <c r="AE26" s="398"/>
      <c r="AF26" s="182"/>
      <c r="AG26">
        <v>2034</v>
      </c>
      <c r="AH26" s="289">
        <f t="shared" si="2"/>
        <v>5.5034258333333339</v>
      </c>
      <c r="AI26" s="289">
        <f t="shared" si="3"/>
        <v>5.3210510716710404</v>
      </c>
      <c r="AJ26" s="289">
        <f t="shared" si="4"/>
        <v>5.5651686457284297</v>
      </c>
      <c r="AK26" s="289">
        <f t="shared" si="5"/>
        <v>5.3575569263585407</v>
      </c>
      <c r="AL26" s="289">
        <f t="shared" si="6"/>
        <v>5.4382163222122193</v>
      </c>
      <c r="AM26" s="289">
        <f t="shared" si="7"/>
        <v>4.6880677154894874</v>
      </c>
      <c r="AN26" s="289">
        <f t="shared" si="8"/>
        <v>5.2215870904413864</v>
      </c>
      <c r="AO26" s="289">
        <f t="shared" si="9"/>
        <v>5.2967583289798474</v>
      </c>
      <c r="AP26" s="289">
        <f t="shared" si="10"/>
        <v>4.8518742120853533</v>
      </c>
      <c r="AQ26" s="289">
        <f t="shared" si="11"/>
        <v>5.4903417904663092</v>
      </c>
      <c r="AR26" s="289">
        <f t="shared" si="12"/>
        <v>5.4155855273691813</v>
      </c>
      <c r="AS26" s="289">
        <f t="shared" si="13"/>
        <v>5.4772244479134882</v>
      </c>
    </row>
    <row r="27" spans="1:45" ht="14.4" x14ac:dyDescent="0.3">
      <c r="A27" s="181">
        <v>44044</v>
      </c>
      <c r="B27" s="131">
        <f t="shared" si="0"/>
        <v>2020</v>
      </c>
      <c r="C27" s="171">
        <v>1.9133477596149788</v>
      </c>
      <c r="D27" s="171"/>
      <c r="E27" s="290">
        <v>-9.1576200894659759E-2</v>
      </c>
      <c r="F27" s="324">
        <v>5.4706068038940431E-2</v>
      </c>
      <c r="G27" s="290">
        <v>-9.1003427505493159E-2</v>
      </c>
      <c r="H27" s="290">
        <v>-1.5599317550659186E-2</v>
      </c>
      <c r="I27" s="290">
        <v>-0.31</v>
      </c>
      <c r="J27" s="290">
        <v>-0.15590314865112304</v>
      </c>
      <c r="K27" s="290">
        <v>-0.20558093846259767</v>
      </c>
      <c r="L27" s="290">
        <v>-0.38116989247311822</v>
      </c>
      <c r="M27" s="291">
        <v>-1.6996889114379882E-2</v>
      </c>
      <c r="N27" s="324">
        <v>-6.0963821411132817E-3</v>
      </c>
      <c r="O27" s="290">
        <v>-3.63490978953043E-2</v>
      </c>
      <c r="P27" s="290">
        <v>-0.18507736360000004</v>
      </c>
      <c r="Q27" s="182"/>
      <c r="R27" s="183">
        <f t="shared" si="14"/>
        <v>1.8217715587203192</v>
      </c>
      <c r="S27" s="183">
        <f t="shared" si="15"/>
        <v>1.9680538276539192</v>
      </c>
      <c r="T27" s="183">
        <f t="shared" si="14"/>
        <v>1.8223443321094857</v>
      </c>
      <c r="U27" s="183">
        <f t="shared" si="14"/>
        <v>1.8977484420643196</v>
      </c>
      <c r="V27" s="183">
        <f t="shared" si="14"/>
        <v>1.6033477596149788</v>
      </c>
      <c r="W27" s="183">
        <f t="shared" si="14"/>
        <v>1.7574446109638557</v>
      </c>
      <c r="X27" s="183">
        <f t="shared" si="14"/>
        <v>1.7077668211523811</v>
      </c>
      <c r="Y27" s="183">
        <f t="shared" si="14"/>
        <v>1.5321778671418607</v>
      </c>
      <c r="Z27" s="183">
        <f t="shared" si="14"/>
        <v>1.8963508705005989</v>
      </c>
      <c r="AA27" s="183">
        <f t="shared" si="16"/>
        <v>1.9072513774738655</v>
      </c>
      <c r="AB27" s="183">
        <f t="shared" si="14"/>
        <v>1.8769986617196746</v>
      </c>
      <c r="AC27" s="183">
        <f t="shared" si="14"/>
        <v>1.7282703960149788</v>
      </c>
      <c r="AD27" s="182"/>
      <c r="AE27" s="398"/>
      <c r="AF27" s="182"/>
      <c r="AG27">
        <v>2035</v>
      </c>
      <c r="AH27" s="289">
        <f t="shared" si="2"/>
        <v>5.7070600833333325</v>
      </c>
      <c r="AI27" s="289">
        <f t="shared" si="3"/>
        <v>5.5225356961296059</v>
      </c>
      <c r="AJ27" s="289">
        <f t="shared" si="4"/>
        <v>5.7755622213916773</v>
      </c>
      <c r="AK27" s="289">
        <f t="shared" si="5"/>
        <v>5.5589712609685256</v>
      </c>
      <c r="AL27" s="289">
        <f t="shared" si="6"/>
        <v>5.6345226977106728</v>
      </c>
      <c r="AM27" s="289">
        <f t="shared" si="7"/>
        <v>4.996226683540903</v>
      </c>
      <c r="AN27" s="289">
        <f t="shared" si="8"/>
        <v>5.4236546919581086</v>
      </c>
      <c r="AO27" s="289">
        <f t="shared" si="9"/>
        <v>5.515658783121979</v>
      </c>
      <c r="AP27" s="289">
        <f t="shared" si="10"/>
        <v>5.0743625059613198</v>
      </c>
      <c r="AQ27" s="289">
        <f t="shared" si="11"/>
        <v>5.6911737876968376</v>
      </c>
      <c r="AR27" s="289">
        <f t="shared" si="12"/>
        <v>5.6190709644393912</v>
      </c>
      <c r="AS27" s="289">
        <f t="shared" si="13"/>
        <v>5.7047655378670159</v>
      </c>
    </row>
    <row r="28" spans="1:45" ht="14.4" x14ac:dyDescent="0.3">
      <c r="A28" s="181">
        <v>44075</v>
      </c>
      <c r="B28" s="131">
        <f t="shared" si="0"/>
        <v>2020</v>
      </c>
      <c r="C28" s="171">
        <v>2.0636361293144887</v>
      </c>
      <c r="D28" s="171"/>
      <c r="E28" s="290">
        <v>-0.10716986656188965</v>
      </c>
      <c r="F28" s="324">
        <v>1.1529636383056638E-2</v>
      </c>
      <c r="G28" s="290">
        <v>-0.11452987670898437</v>
      </c>
      <c r="H28" s="290">
        <v>4.0964698791503898E-3</v>
      </c>
      <c r="I28" s="290">
        <v>-0.39</v>
      </c>
      <c r="J28" s="290">
        <v>-0.15808753967285155</v>
      </c>
      <c r="K28" s="290">
        <v>-0.19056499712797856</v>
      </c>
      <c r="L28" s="290">
        <v>-0.52685328554360811</v>
      </c>
      <c r="M28" s="291">
        <v>-1.6722230911254882E-2</v>
      </c>
      <c r="N28" s="324">
        <v>-4.4535913467407227E-2</v>
      </c>
      <c r="O28" s="290">
        <v>-5.8731514612833657E-2</v>
      </c>
      <c r="P28" s="290">
        <v>-0.24977736360000005</v>
      </c>
      <c r="Q28" s="182"/>
      <c r="R28" s="183">
        <f t="shared" si="14"/>
        <v>1.9564662627525991</v>
      </c>
      <c r="S28" s="183">
        <f t="shared" si="15"/>
        <v>2.0751657656975455</v>
      </c>
      <c r="T28" s="183">
        <f t="shared" si="14"/>
        <v>1.9491062526055043</v>
      </c>
      <c r="U28" s="183">
        <f t="shared" si="14"/>
        <v>2.0677325991936391</v>
      </c>
      <c r="V28" s="183">
        <f t="shared" si="14"/>
        <v>1.6736361293144886</v>
      </c>
      <c r="W28" s="183">
        <f t="shared" si="14"/>
        <v>1.9055485896416371</v>
      </c>
      <c r="X28" s="183">
        <f t="shared" si="14"/>
        <v>1.8730711321865101</v>
      </c>
      <c r="Y28" s="183">
        <f t="shared" si="14"/>
        <v>1.5367828437708806</v>
      </c>
      <c r="Z28" s="183">
        <f t="shared" si="14"/>
        <v>2.046913898403234</v>
      </c>
      <c r="AA28" s="183">
        <f t="shared" si="16"/>
        <v>2.0191002158470814</v>
      </c>
      <c r="AB28" s="183">
        <f t="shared" si="14"/>
        <v>2.0049046147016552</v>
      </c>
      <c r="AC28" s="183">
        <f t="shared" si="14"/>
        <v>1.8138587657144887</v>
      </c>
      <c r="AD28" s="182"/>
      <c r="AE28" s="398"/>
      <c r="AF28" s="182"/>
      <c r="AG28">
        <v>2036</v>
      </c>
      <c r="AH28" s="289">
        <f t="shared" si="2"/>
        <v>5.7861944166666666</v>
      </c>
      <c r="AI28" s="289">
        <f t="shared" si="3"/>
        <v>5.6043710879736528</v>
      </c>
      <c r="AJ28" s="289">
        <f t="shared" si="4"/>
        <v>5.8594954041487375</v>
      </c>
      <c r="AK28" s="289">
        <f t="shared" si="5"/>
        <v>5.6361210377858484</v>
      </c>
      <c r="AL28" s="289">
        <f t="shared" si="6"/>
        <v>5.7271220381902062</v>
      </c>
      <c r="AM28" s="289">
        <f t="shared" si="7"/>
        <v>5.1625778456567639</v>
      </c>
      <c r="AN28" s="289">
        <f t="shared" si="8"/>
        <v>5.4983918714370725</v>
      </c>
      <c r="AO28" s="289">
        <f t="shared" si="9"/>
        <v>5.5929225236991842</v>
      </c>
      <c r="AP28" s="289">
        <f t="shared" si="10"/>
        <v>5.1567979395929422</v>
      </c>
      <c r="AQ28" s="289">
        <f t="shared" si="11"/>
        <v>5.7740843534317001</v>
      </c>
      <c r="AR28" s="289">
        <f t="shared" si="12"/>
        <v>5.6978271659062694</v>
      </c>
      <c r="AS28" s="289">
        <f t="shared" si="13"/>
        <v>5.7932855430808594</v>
      </c>
    </row>
    <row r="29" spans="1:45" ht="14.4" x14ac:dyDescent="0.3">
      <c r="A29" s="181">
        <v>44105</v>
      </c>
      <c r="B29" s="131">
        <f t="shared" si="0"/>
        <v>2020</v>
      </c>
      <c r="C29" s="171">
        <v>2.087791424707214</v>
      </c>
      <c r="D29" s="171"/>
      <c r="E29" s="290">
        <v>-0.10710453987121582</v>
      </c>
      <c r="F29" s="324">
        <v>1.5680999755859376E-2</v>
      </c>
      <c r="G29" s="290">
        <v>-9.9513778686523433E-2</v>
      </c>
      <c r="H29" s="290">
        <v>-2.8914728164672852E-2</v>
      </c>
      <c r="I29" s="290">
        <v>-0.41</v>
      </c>
      <c r="J29" s="290">
        <v>-0.15959982872009276</v>
      </c>
      <c r="K29" s="290">
        <v>-7.3151394763110361E-2</v>
      </c>
      <c r="L29" s="290">
        <v>-0.48591362007168426</v>
      </c>
      <c r="M29" s="291">
        <v>-1.6658334732055663E-2</v>
      </c>
      <c r="N29" s="324">
        <v>-6.2989034652709969E-2</v>
      </c>
      <c r="O29" s="290">
        <v>-6.5103489557902017E-2</v>
      </c>
      <c r="P29" s="290">
        <v>-0.22477736360000009</v>
      </c>
      <c r="Q29" s="182"/>
      <c r="R29" s="183">
        <f t="shared" si="14"/>
        <v>1.9806868848359982</v>
      </c>
      <c r="S29" s="183">
        <f t="shared" si="15"/>
        <v>2.1034724244630736</v>
      </c>
      <c r="T29" s="183">
        <f t="shared" si="14"/>
        <v>1.9882776460206906</v>
      </c>
      <c r="U29" s="183">
        <f t="shared" si="14"/>
        <v>2.0588766965425411</v>
      </c>
      <c r="V29" s="183">
        <f t="shared" si="14"/>
        <v>1.6777914247072141</v>
      </c>
      <c r="W29" s="183">
        <f t="shared" si="14"/>
        <v>1.9281915959871212</v>
      </c>
      <c r="X29" s="183">
        <f t="shared" si="14"/>
        <v>2.0146400299441036</v>
      </c>
      <c r="Y29" s="183">
        <f t="shared" si="14"/>
        <v>1.6018778046355298</v>
      </c>
      <c r="Z29" s="183">
        <f t="shared" si="14"/>
        <v>2.0711330899751585</v>
      </c>
      <c r="AA29" s="183">
        <f t="shared" si="16"/>
        <v>2.024802390054504</v>
      </c>
      <c r="AB29" s="183">
        <f t="shared" si="14"/>
        <v>2.0226879351493121</v>
      </c>
      <c r="AC29" s="183">
        <f t="shared" si="14"/>
        <v>1.8630140611072139</v>
      </c>
      <c r="AD29" s="182"/>
      <c r="AE29" s="398"/>
      <c r="AF29" s="182"/>
      <c r="AG29">
        <v>2037</v>
      </c>
      <c r="AH29" s="289">
        <f t="shared" si="2"/>
        <v>6.1817332499999997</v>
      </c>
      <c r="AI29" s="289">
        <f t="shared" si="3"/>
        <v>5.9882564656933956</v>
      </c>
      <c r="AJ29" s="289">
        <f t="shared" si="4"/>
        <v>6.264190861958185</v>
      </c>
      <c r="AK29" s="289">
        <f t="shared" si="5"/>
        <v>6.0121867952524832</v>
      </c>
      <c r="AL29" s="289">
        <f t="shared" si="6"/>
        <v>6.12153553583018</v>
      </c>
      <c r="AM29" s="289">
        <f t="shared" si="7"/>
        <v>5.4976970430007164</v>
      </c>
      <c r="AN29" s="289">
        <f t="shared" si="8"/>
        <v>5.8817978614349364</v>
      </c>
      <c r="AO29" s="289">
        <f t="shared" si="9"/>
        <v>5.9619579522158332</v>
      </c>
      <c r="AP29" s="289">
        <f t="shared" si="10"/>
        <v>5.4000103457762281</v>
      </c>
      <c r="AQ29" s="289">
        <f t="shared" si="11"/>
        <v>6.1724183664499916</v>
      </c>
      <c r="AR29" s="289">
        <f t="shared" si="12"/>
        <v>6.0926325839538569</v>
      </c>
      <c r="AS29" s="289">
        <f t="shared" si="13"/>
        <v>6.1760582204825072</v>
      </c>
    </row>
    <row r="30" spans="1:45" ht="14.4" x14ac:dyDescent="0.3">
      <c r="A30" s="181">
        <v>44136</v>
      </c>
      <c r="B30" s="131">
        <f t="shared" si="0"/>
        <v>2020</v>
      </c>
      <c r="C30" s="171">
        <v>2.0784554222161433</v>
      </c>
      <c r="D30" s="171"/>
      <c r="E30" s="290">
        <v>-8.6072206497192383E-2</v>
      </c>
      <c r="F30" s="324">
        <v>2.4716119766235351E-2</v>
      </c>
      <c r="G30" s="290">
        <v>-7.0692787170410151E-2</v>
      </c>
      <c r="H30" s="290">
        <v>-3.9900341033935548E-2</v>
      </c>
      <c r="I30" s="290">
        <v>-0.32328688621520996</v>
      </c>
      <c r="J30" s="290">
        <v>-0.10591678619384766</v>
      </c>
      <c r="K30" s="290">
        <v>-5.9307533332031356E-3</v>
      </c>
      <c r="L30" s="290">
        <v>-0.44640000000000002</v>
      </c>
      <c r="M30" s="291">
        <v>-2.7482776641845702E-2</v>
      </c>
      <c r="N30" s="324">
        <v>-3.140689849853516E-2</v>
      </c>
      <c r="O30" s="290">
        <v>2.0036935806274418E-2</v>
      </c>
      <c r="P30" s="290">
        <v>-6.2338681800000011E-2</v>
      </c>
      <c r="Q30" s="182"/>
      <c r="R30" s="183">
        <f t="shared" si="14"/>
        <v>1.9923832157189509</v>
      </c>
      <c r="S30" s="183">
        <f t="shared" si="15"/>
        <v>2.1031715419823787</v>
      </c>
      <c r="T30" s="183">
        <f t="shared" si="14"/>
        <v>2.0077626350457334</v>
      </c>
      <c r="U30" s="183">
        <f t="shared" si="14"/>
        <v>2.0385550811822077</v>
      </c>
      <c r="V30" s="183">
        <f t="shared" si="14"/>
        <v>1.7551685360009333</v>
      </c>
      <c r="W30" s="183">
        <f t="shared" si="14"/>
        <v>1.9725386360222956</v>
      </c>
      <c r="X30" s="183">
        <f t="shared" si="14"/>
        <v>2.0725246688829402</v>
      </c>
      <c r="Y30" s="183">
        <f t="shared" si="14"/>
        <v>1.6320554222161432</v>
      </c>
      <c r="Z30" s="183">
        <f t="shared" si="14"/>
        <v>2.0509726455742978</v>
      </c>
      <c r="AA30" s="183">
        <f t="shared" si="16"/>
        <v>2.0470485237176081</v>
      </c>
      <c r="AB30" s="183">
        <f t="shared" si="14"/>
        <v>2.0984923580224177</v>
      </c>
      <c r="AC30" s="183">
        <f t="shared" si="14"/>
        <v>2.0161167404161433</v>
      </c>
      <c r="AD30" s="182"/>
      <c r="AE30" s="398"/>
      <c r="AF30" s="182"/>
      <c r="AG30">
        <v>2038</v>
      </c>
      <c r="AH30" s="289">
        <f t="shared" si="2"/>
        <v>6.4716406666666666</v>
      </c>
      <c r="AI30" s="289">
        <f t="shared" si="3"/>
        <v>6.2586915075107976</v>
      </c>
      <c r="AJ30" s="289">
        <f t="shared" si="4"/>
        <v>6.5620514455865226</v>
      </c>
      <c r="AK30" s="289">
        <f t="shared" si="5"/>
        <v>6.2779935109049489</v>
      </c>
      <c r="AL30" s="289">
        <f t="shared" si="6"/>
        <v>6.399458484990439</v>
      </c>
      <c r="AM30" s="289">
        <f t="shared" si="7"/>
        <v>5.7550400471675536</v>
      </c>
      <c r="AN30" s="289">
        <f t="shared" si="8"/>
        <v>6.1581914348831184</v>
      </c>
      <c r="AO30" s="289">
        <f t="shared" si="9"/>
        <v>6.2338206830758374</v>
      </c>
      <c r="AP30" s="289">
        <f t="shared" si="10"/>
        <v>5.6134681074532091</v>
      </c>
      <c r="AQ30" s="289">
        <f t="shared" si="11"/>
        <v>6.4659493481547026</v>
      </c>
      <c r="AR30" s="289">
        <f t="shared" si="12"/>
        <v>6.3790620298614504</v>
      </c>
      <c r="AS30" s="289">
        <f t="shared" si="13"/>
        <v>6.4265280020718025</v>
      </c>
    </row>
    <row r="31" spans="1:45" ht="14.4" x14ac:dyDescent="0.3">
      <c r="A31" s="181">
        <v>44166</v>
      </c>
      <c r="B31" s="131">
        <f t="shared" si="0"/>
        <v>2020</v>
      </c>
      <c r="C31" s="171">
        <v>2.1399265330563724</v>
      </c>
      <c r="D31" s="171"/>
      <c r="E31" s="290">
        <v>-9.7265481948852539E-2</v>
      </c>
      <c r="F31" s="324">
        <v>3.392217636108398E-2</v>
      </c>
      <c r="G31" s="290">
        <v>-7.3616275787353511E-2</v>
      </c>
      <c r="H31" s="290">
        <v>-1.7088928222656251E-2</v>
      </c>
      <c r="I31" s="290">
        <v>-0.29199624061584473</v>
      </c>
      <c r="J31" s="290">
        <v>-0.11361627578735352</v>
      </c>
      <c r="K31" s="290">
        <v>-0.1061861500957831</v>
      </c>
      <c r="L31" s="290">
        <v>-0.35400000000000004</v>
      </c>
      <c r="M31" s="291">
        <v>-2.9899625778198241E-2</v>
      </c>
      <c r="N31" s="324">
        <v>-2.3597259521484375E-2</v>
      </c>
      <c r="O31" s="290">
        <v>4.6396284103393554E-2</v>
      </c>
      <c r="P31" s="290">
        <v>-0.13</v>
      </c>
      <c r="Q31" s="182"/>
      <c r="R31" s="183">
        <f t="shared" si="14"/>
        <v>2.0426610511075198</v>
      </c>
      <c r="S31" s="183">
        <f t="shared" si="15"/>
        <v>2.1738487094174563</v>
      </c>
      <c r="T31" s="183">
        <f t="shared" si="14"/>
        <v>2.0663102572690191</v>
      </c>
      <c r="U31" s="183">
        <f t="shared" si="14"/>
        <v>2.1228376048337161</v>
      </c>
      <c r="V31" s="183">
        <f t="shared" si="14"/>
        <v>1.8479302924405276</v>
      </c>
      <c r="W31" s="183">
        <f t="shared" si="14"/>
        <v>2.026310257269019</v>
      </c>
      <c r="X31" s="183">
        <f t="shared" si="14"/>
        <v>2.0337403829605893</v>
      </c>
      <c r="Y31" s="183">
        <f t="shared" si="14"/>
        <v>1.7859265330563723</v>
      </c>
      <c r="Z31" s="183">
        <f t="shared" si="14"/>
        <v>2.1100269072781743</v>
      </c>
      <c r="AA31" s="183">
        <f t="shared" si="16"/>
        <v>2.116329273534888</v>
      </c>
      <c r="AB31" s="183">
        <f t="shared" si="14"/>
        <v>2.1863228171597657</v>
      </c>
      <c r="AC31" s="183">
        <f t="shared" si="14"/>
        <v>2.0099265330563725</v>
      </c>
      <c r="AD31" s="182"/>
      <c r="AE31" s="398"/>
      <c r="AF31" s="182"/>
      <c r="AG31">
        <v>2039</v>
      </c>
      <c r="AH31" s="289">
        <f t="shared" si="2"/>
        <v>6.5951344166666663</v>
      </c>
      <c r="AI31" s="289">
        <f t="shared" si="3"/>
        <v>6.364984822640678</v>
      </c>
      <c r="AJ31" s="289">
        <f t="shared" si="4"/>
        <v>6.6828982725213377</v>
      </c>
      <c r="AK31" s="289">
        <f t="shared" si="5"/>
        <v>6.3798287608693443</v>
      </c>
      <c r="AL31" s="289">
        <f t="shared" si="6"/>
        <v>6.5294206899871812</v>
      </c>
      <c r="AM31" s="289">
        <f t="shared" si="7"/>
        <v>5.7724662445291424</v>
      </c>
      <c r="AN31" s="289">
        <f t="shared" si="8"/>
        <v>6.2634401633809409</v>
      </c>
      <c r="AO31" s="289">
        <f t="shared" si="9"/>
        <v>6.3320967463905271</v>
      </c>
      <c r="AP31" s="289">
        <f t="shared" si="10"/>
        <v>5.6675238192394062</v>
      </c>
      <c r="AQ31" s="289">
        <f t="shared" si="11"/>
        <v>6.5976062324117022</v>
      </c>
      <c r="AR31" s="289">
        <f t="shared" si="12"/>
        <v>6.4966792387237549</v>
      </c>
      <c r="AS31" s="289">
        <f t="shared" si="13"/>
        <v>6.5044036153479681</v>
      </c>
    </row>
    <row r="32" spans="1:45" ht="14.4" x14ac:dyDescent="0.3">
      <c r="A32" s="181">
        <v>44197</v>
      </c>
      <c r="B32" s="131">
        <f t="shared" si="0"/>
        <v>2021</v>
      </c>
      <c r="C32" s="171">
        <v>2.2036775749248334</v>
      </c>
      <c r="D32" s="171"/>
      <c r="E32" s="290">
        <v>-0.11145108876499696</v>
      </c>
      <c r="F32" s="324">
        <v>3.8443546295166019E-2</v>
      </c>
      <c r="G32" s="290">
        <v>-6.4775953292846675E-2</v>
      </c>
      <c r="H32" s="290">
        <v>-1.9936618804931638E-2</v>
      </c>
      <c r="I32" s="290">
        <v>-0.3031678199768067</v>
      </c>
      <c r="J32" s="290">
        <v>-0.11302022933959961</v>
      </c>
      <c r="K32" s="290">
        <v>-6.789002686828613E-2</v>
      </c>
      <c r="L32" s="290">
        <v>-0.19600000000000001</v>
      </c>
      <c r="M32" s="291">
        <v>-2.9900341033935546E-2</v>
      </c>
      <c r="N32" s="324">
        <v>-9.5002841949462895E-3</v>
      </c>
      <c r="O32" s="290">
        <v>0.63998076724243158</v>
      </c>
      <c r="P32" s="290">
        <v>-9.0803721249999997E-2</v>
      </c>
      <c r="Q32" s="182"/>
      <c r="R32" s="183">
        <f t="shared" si="14"/>
        <v>2.0922264861598365</v>
      </c>
      <c r="S32" s="183">
        <f t="shared" si="15"/>
        <v>2.2421211212199994</v>
      </c>
      <c r="T32" s="183">
        <f t="shared" si="14"/>
        <v>2.1389016216319869</v>
      </c>
      <c r="U32" s="183">
        <f t="shared" si="14"/>
        <v>2.1837409561199017</v>
      </c>
      <c r="V32" s="183">
        <f t="shared" si="14"/>
        <v>1.9005097549480268</v>
      </c>
      <c r="W32" s="183">
        <f t="shared" si="14"/>
        <v>2.090657345585234</v>
      </c>
      <c r="X32" s="183">
        <f t="shared" si="14"/>
        <v>2.1357875480565474</v>
      </c>
      <c r="Y32" s="183">
        <f t="shared" si="14"/>
        <v>2.0076775749248332</v>
      </c>
      <c r="Z32" s="183">
        <f t="shared" si="14"/>
        <v>2.1737772338908981</v>
      </c>
      <c r="AA32" s="183">
        <f t="shared" si="16"/>
        <v>2.1941772907298871</v>
      </c>
      <c r="AB32" s="183">
        <f t="shared" si="14"/>
        <v>2.8436583421672648</v>
      </c>
      <c r="AC32" s="183">
        <f t="shared" si="14"/>
        <v>2.1128738536748335</v>
      </c>
      <c r="AD32" s="182"/>
      <c r="AE32" s="398"/>
      <c r="AF32" s="182"/>
      <c r="AG32">
        <v>2040</v>
      </c>
      <c r="AH32" s="289">
        <f t="shared" si="2"/>
        <v>6.8815375000000003</v>
      </c>
      <c r="AI32" s="289">
        <f t="shared" si="3"/>
        <v>6.6299392438758558</v>
      </c>
      <c r="AJ32" s="289">
        <f t="shared" si="4"/>
        <v>6.9676823045571643</v>
      </c>
      <c r="AK32" s="289">
        <f t="shared" si="5"/>
        <v>6.6460664007822663</v>
      </c>
      <c r="AL32" s="289">
        <f t="shared" si="6"/>
        <v>6.8040881353378282</v>
      </c>
      <c r="AM32" s="289">
        <f t="shared" si="7"/>
        <v>6.1144975872270875</v>
      </c>
      <c r="AN32" s="289">
        <f t="shared" si="8"/>
        <v>6.534830982462565</v>
      </c>
      <c r="AO32" s="289">
        <f t="shared" si="9"/>
        <v>6.6007501834561069</v>
      </c>
      <c r="AP32" s="289">
        <f t="shared" si="10"/>
        <v>5.8917562176902498</v>
      </c>
      <c r="AQ32" s="289">
        <f t="shared" si="11"/>
        <v>6.881864184316</v>
      </c>
      <c r="AR32" s="289">
        <f t="shared" si="12"/>
        <v>6.7788401005427046</v>
      </c>
      <c r="AS32" s="289">
        <f t="shared" si="13"/>
        <v>6.812823117986043</v>
      </c>
    </row>
    <row r="33" spans="1:45" ht="14.4" x14ac:dyDescent="0.3">
      <c r="A33" s="181">
        <v>44228</v>
      </c>
      <c r="B33" s="131">
        <f t="shared" si="0"/>
        <v>2021</v>
      </c>
      <c r="C33" s="171">
        <v>2.2436367130268562</v>
      </c>
      <c r="D33" s="171"/>
      <c r="E33" s="290">
        <v>-9.3056368537773007E-2</v>
      </c>
      <c r="F33" s="324">
        <v>3.2821755409240719E-2</v>
      </c>
      <c r="G33" s="290">
        <v>-7.2933206558227534E-2</v>
      </c>
      <c r="H33" s="290">
        <v>-5.893268585205079E-3</v>
      </c>
      <c r="I33" s="290">
        <v>-0.30847740173339844</v>
      </c>
      <c r="J33" s="290">
        <v>-0.10740737915039063</v>
      </c>
      <c r="K33" s="290">
        <v>-7.5380948112386076E-2</v>
      </c>
      <c r="L33" s="290">
        <v>-0.20200000000000001</v>
      </c>
      <c r="M33" s="291">
        <v>-2.9899864196777343E-2</v>
      </c>
      <c r="N33" s="324">
        <v>-2.6392250061035155E-2</v>
      </c>
      <c r="O33" s="290">
        <v>7.7478011449178041E-2</v>
      </c>
      <c r="P33" s="290">
        <v>-9.8370698020833341E-2</v>
      </c>
      <c r="Q33" s="182"/>
      <c r="R33" s="183">
        <f t="shared" si="14"/>
        <v>2.1505803444890832</v>
      </c>
      <c r="S33" s="183">
        <f t="shared" si="15"/>
        <v>2.2764584684360969</v>
      </c>
      <c r="T33" s="183">
        <f t="shared" si="14"/>
        <v>2.1707035064686289</v>
      </c>
      <c r="U33" s="183">
        <f t="shared" si="14"/>
        <v>2.2377434444416511</v>
      </c>
      <c r="V33" s="183">
        <f t="shared" si="14"/>
        <v>1.9351593112934578</v>
      </c>
      <c r="W33" s="183">
        <f t="shared" si="14"/>
        <v>2.1362293338764657</v>
      </c>
      <c r="X33" s="183">
        <f t="shared" si="14"/>
        <v>2.1682557649144703</v>
      </c>
      <c r="Y33" s="183">
        <f t="shared" si="14"/>
        <v>2.0416367130268562</v>
      </c>
      <c r="Z33" s="183">
        <f t="shared" si="14"/>
        <v>2.213736848830079</v>
      </c>
      <c r="AA33" s="183">
        <f t="shared" si="16"/>
        <v>2.2172444629658212</v>
      </c>
      <c r="AB33" s="183">
        <f t="shared" si="14"/>
        <v>2.3211147244760344</v>
      </c>
      <c r="AC33" s="183">
        <f t="shared" si="14"/>
        <v>2.145266015006023</v>
      </c>
      <c r="AD33" s="182"/>
      <c r="AE33" s="398"/>
      <c r="AF33" s="182"/>
      <c r="AG33">
        <v>2041</v>
      </c>
      <c r="AH33" s="289">
        <f t="shared" si="2"/>
        <v>7.109573916666668</v>
      </c>
      <c r="AI33" s="289">
        <f t="shared" si="3"/>
        <v>6.8530410110079911</v>
      </c>
      <c r="AJ33" s="289">
        <f t="shared" si="4"/>
        <v>7.2071600712070465</v>
      </c>
      <c r="AK33" s="289">
        <f t="shared" si="5"/>
        <v>6.8548240924606327</v>
      </c>
      <c r="AL33" s="289">
        <f t="shared" si="6"/>
        <v>7.0338581332295744</v>
      </c>
      <c r="AM33" s="289">
        <f t="shared" si="7"/>
        <v>6.1829605456325529</v>
      </c>
      <c r="AN33" s="289">
        <f t="shared" si="8"/>
        <v>6.7572809736658739</v>
      </c>
      <c r="AO33" s="289">
        <f t="shared" si="9"/>
        <v>6.838556557918011</v>
      </c>
      <c r="AP33" s="289">
        <f t="shared" si="10"/>
        <v>6.1375203249136066</v>
      </c>
      <c r="AQ33" s="289">
        <f t="shared" si="11"/>
        <v>7.1154447071482343</v>
      </c>
      <c r="AR33" s="289">
        <f t="shared" si="12"/>
        <v>7.0118555316060389</v>
      </c>
      <c r="AS33" s="289">
        <f t="shared" si="13"/>
        <v>6.9825177467316522</v>
      </c>
    </row>
    <row r="34" spans="1:45" ht="14.4" x14ac:dyDescent="0.3">
      <c r="A34" s="181">
        <v>44256</v>
      </c>
      <c r="B34" s="131">
        <f t="shared" si="0"/>
        <v>2021</v>
      </c>
      <c r="C34" s="171">
        <v>2.1596743527430831</v>
      </c>
      <c r="D34" s="171"/>
      <c r="E34" s="290">
        <v>-9.3865417266512222E-2</v>
      </c>
      <c r="F34" s="324">
        <v>-1.4965362548828132E-2</v>
      </c>
      <c r="G34" s="290">
        <v>-6.5070400238037104E-2</v>
      </c>
      <c r="H34" s="290">
        <v>-3.6901750564575196E-2</v>
      </c>
      <c r="I34" s="290">
        <v>-0.28805638214377577</v>
      </c>
      <c r="J34" s="290">
        <v>-8.623151779174805E-2</v>
      </c>
      <c r="K34" s="290">
        <v>-9.9108628035786975E-2</v>
      </c>
      <c r="L34" s="290">
        <v>-0.22340000000000002</v>
      </c>
      <c r="M34" s="291">
        <v>-2.9700069427490233E-2</v>
      </c>
      <c r="N34" s="324">
        <v>-1.7100353240966797E-2</v>
      </c>
      <c r="O34" s="290">
        <v>4.8027118047078453E-2</v>
      </c>
      <c r="P34" s="290">
        <v>-0.12107162833333336</v>
      </c>
      <c r="Q34" s="182"/>
      <c r="R34" s="183">
        <f t="shared" si="14"/>
        <v>2.065808935476571</v>
      </c>
      <c r="S34" s="183">
        <f t="shared" si="15"/>
        <v>2.1447089901942551</v>
      </c>
      <c r="T34" s="183">
        <f t="shared" si="14"/>
        <v>2.0946039525050462</v>
      </c>
      <c r="U34" s="183">
        <f t="shared" si="14"/>
        <v>2.1227726021785078</v>
      </c>
      <c r="V34" s="183">
        <f t="shared" si="14"/>
        <v>1.8716179705993072</v>
      </c>
      <c r="W34" s="183">
        <f t="shared" si="14"/>
        <v>2.0734428349513352</v>
      </c>
      <c r="X34" s="183">
        <f t="shared" si="14"/>
        <v>2.0605657247072959</v>
      </c>
      <c r="Y34" s="183">
        <f t="shared" si="14"/>
        <v>1.936274352743083</v>
      </c>
      <c r="Z34" s="183">
        <f t="shared" si="14"/>
        <v>2.129974283315593</v>
      </c>
      <c r="AA34" s="183">
        <f t="shared" si="16"/>
        <v>2.1425739995021162</v>
      </c>
      <c r="AB34" s="183">
        <f t="shared" si="14"/>
        <v>2.2077014707901617</v>
      </c>
      <c r="AC34" s="183">
        <f t="shared" si="14"/>
        <v>2.0386027244097495</v>
      </c>
      <c r="AD34" s="182"/>
      <c r="AE34" s="398"/>
      <c r="AF34" s="182"/>
      <c r="AG34">
        <v>2042</v>
      </c>
      <c r="AH34" s="289">
        <f t="shared" si="2"/>
        <v>7.3719467500000002</v>
      </c>
      <c r="AI34" s="289">
        <f t="shared" si="3"/>
        <v>7.1033514965135049</v>
      </c>
      <c r="AJ34" s="289">
        <f t="shared" si="4"/>
        <v>7.4719150240370444</v>
      </c>
      <c r="AK34" s="289">
        <f t="shared" si="5"/>
        <v>7.100474683756512</v>
      </c>
      <c r="AL34" s="289">
        <f t="shared" si="6"/>
        <v>7.2916979141184486</v>
      </c>
      <c r="AM34" s="289">
        <f t="shared" si="7"/>
        <v>6.3886434384710151</v>
      </c>
      <c r="AN34" s="289">
        <f t="shared" si="8"/>
        <v>6.99754477532196</v>
      </c>
      <c r="AO34" s="289">
        <f t="shared" si="9"/>
        <v>7.0707042966539575</v>
      </c>
      <c r="AP34" s="289">
        <f t="shared" si="10"/>
        <v>6.3823508384901197</v>
      </c>
      <c r="AQ34" s="289">
        <f t="shared" si="11"/>
        <v>7.3784344088185625</v>
      </c>
      <c r="AR34" s="289">
        <f t="shared" si="12"/>
        <v>7.2691864080378217</v>
      </c>
      <c r="AS34" s="289">
        <f t="shared" si="13"/>
        <v>7.2296823821004237</v>
      </c>
    </row>
    <row r="35" spans="1:45" ht="14.4" x14ac:dyDescent="0.3">
      <c r="A35" s="181">
        <v>44287</v>
      </c>
      <c r="B35" s="131">
        <f t="shared" si="0"/>
        <v>2021</v>
      </c>
      <c r="C35" s="171">
        <v>2.1054387895208042</v>
      </c>
      <c r="D35" s="171"/>
      <c r="E35" s="290">
        <v>-0.10456957461549592</v>
      </c>
      <c r="F35" s="324">
        <v>-2.0541844367980955E-2</v>
      </c>
      <c r="G35" s="290">
        <v>-9.4619283676147456E-2</v>
      </c>
      <c r="H35" s="290">
        <v>-3.9899864196777345E-2</v>
      </c>
      <c r="I35" s="290">
        <v>-0.28270356619567194</v>
      </c>
      <c r="J35" s="290">
        <v>-0.10962705612182617</v>
      </c>
      <c r="K35" s="290">
        <v>-0.1326239725962321</v>
      </c>
      <c r="L35" s="290">
        <v>-0.27244540023894864</v>
      </c>
      <c r="M35" s="291">
        <v>-2.9851703643798827E-2</v>
      </c>
      <c r="N35" s="324">
        <v>-7.2299757003784187E-2</v>
      </c>
      <c r="O35" s="290">
        <v>-7.4202454884847002E-2</v>
      </c>
      <c r="P35" s="290">
        <v>-9.8871628333333364E-2</v>
      </c>
      <c r="Q35" s="182"/>
      <c r="R35" s="183">
        <f t="shared" si="14"/>
        <v>2.0008692149053084</v>
      </c>
      <c r="S35" s="183">
        <f t="shared" si="15"/>
        <v>2.0848969451528232</v>
      </c>
      <c r="T35" s="183">
        <f t="shared" si="14"/>
        <v>2.010819505844657</v>
      </c>
      <c r="U35" s="183">
        <f t="shared" si="14"/>
        <v>2.0655389253240268</v>
      </c>
      <c r="V35" s="183">
        <f t="shared" si="14"/>
        <v>1.8227352233251324</v>
      </c>
      <c r="W35" s="183">
        <f t="shared" si="14"/>
        <v>1.995811733398978</v>
      </c>
      <c r="X35" s="183">
        <f t="shared" si="14"/>
        <v>1.9728148169245721</v>
      </c>
      <c r="Y35" s="183">
        <f t="shared" si="14"/>
        <v>1.8329933892818555</v>
      </c>
      <c r="Z35" s="183">
        <f t="shared" si="14"/>
        <v>2.0755870858770056</v>
      </c>
      <c r="AA35" s="183">
        <f t="shared" si="16"/>
        <v>2.03313903251702</v>
      </c>
      <c r="AB35" s="183">
        <f t="shared" si="14"/>
        <v>2.031236334635957</v>
      </c>
      <c r="AC35" s="183">
        <f t="shared" si="14"/>
        <v>2.0065671611874709</v>
      </c>
      <c r="AD35" s="182"/>
      <c r="AE35" s="398"/>
      <c r="AF35" s="182"/>
      <c r="AG35">
        <v>2043</v>
      </c>
      <c r="AH35" s="289">
        <f t="shared" si="2"/>
        <v>7.5616678333333347</v>
      </c>
      <c r="AI35" s="289">
        <f t="shared" si="3"/>
        <v>7.291164801947283</v>
      </c>
      <c r="AJ35" s="289">
        <f t="shared" si="4"/>
        <v>7.6477924716523491</v>
      </c>
      <c r="AK35" s="289">
        <f t="shared" si="5"/>
        <v>7.2929178714803067</v>
      </c>
      <c r="AL35" s="289">
        <f t="shared" si="6"/>
        <v>7.4918878777872715</v>
      </c>
      <c r="AM35" s="289">
        <f t="shared" si="7"/>
        <v>6.5878218362059267</v>
      </c>
      <c r="AN35" s="289">
        <f t="shared" si="8"/>
        <v>7.1815148448994952</v>
      </c>
      <c r="AO35" s="289">
        <f t="shared" si="9"/>
        <v>7.2548126392622949</v>
      </c>
      <c r="AP35" s="289">
        <f t="shared" si="10"/>
        <v>6.6307854601852938</v>
      </c>
      <c r="AQ35" s="289">
        <f t="shared" si="11"/>
        <v>7.5752074766209923</v>
      </c>
      <c r="AR35" s="289">
        <f t="shared" si="12"/>
        <v>7.4193303648681654</v>
      </c>
      <c r="AS35" s="289">
        <f t="shared" si="13"/>
        <v>7.3987640260098777</v>
      </c>
    </row>
    <row r="36" spans="1:45" ht="14.4" x14ac:dyDescent="0.3">
      <c r="A36" s="181">
        <v>44317</v>
      </c>
      <c r="B36" s="131">
        <f t="shared" si="0"/>
        <v>2021</v>
      </c>
      <c r="C36" s="171">
        <v>2.1491938220822293</v>
      </c>
      <c r="D36" s="171"/>
      <c r="E36" s="290">
        <v>-0.11363381400697582</v>
      </c>
      <c r="F36" s="324">
        <v>5.0874567031860343E-3</v>
      </c>
      <c r="G36" s="290">
        <v>-9.1348657608032222E-2</v>
      </c>
      <c r="H36" s="290">
        <v>-3.6897935867309571E-2</v>
      </c>
      <c r="I36" s="290">
        <v>-0.33377918381076221</v>
      </c>
      <c r="J36" s="290">
        <v>-0.11006622314453125</v>
      </c>
      <c r="K36" s="290">
        <v>-0.17702307680211221</v>
      </c>
      <c r="L36" s="290">
        <v>-0.30687192353643955</v>
      </c>
      <c r="M36" s="291">
        <v>-2.9900579452514647E-2</v>
      </c>
      <c r="N36" s="324">
        <v>-6.5830507278442391E-2</v>
      </c>
      <c r="O36" s="290">
        <v>-1.9655017852783199E-2</v>
      </c>
      <c r="P36" s="290">
        <v>-0.14887162833333337</v>
      </c>
      <c r="Q36" s="182"/>
      <c r="R36" s="183">
        <f t="shared" si="14"/>
        <v>2.0355600080752536</v>
      </c>
      <c r="S36" s="183">
        <f t="shared" si="15"/>
        <v>2.1542812787854153</v>
      </c>
      <c r="T36" s="183">
        <f t="shared" si="14"/>
        <v>2.0578451644741973</v>
      </c>
      <c r="U36" s="183">
        <f t="shared" si="14"/>
        <v>2.1122958862149197</v>
      </c>
      <c r="V36" s="183">
        <f t="shared" si="14"/>
        <v>1.8154146382714671</v>
      </c>
      <c r="W36" s="183">
        <f t="shared" si="14"/>
        <v>2.0391275989376982</v>
      </c>
      <c r="X36" s="183">
        <f t="shared" si="14"/>
        <v>1.9721707452801172</v>
      </c>
      <c r="Y36" s="183">
        <f t="shared" si="14"/>
        <v>1.8423218985457899</v>
      </c>
      <c r="Z36" s="183">
        <f t="shared" si="14"/>
        <v>2.1192932426297149</v>
      </c>
      <c r="AA36" s="183">
        <f t="shared" si="16"/>
        <v>2.0833633148037869</v>
      </c>
      <c r="AB36" s="183">
        <f t="shared" si="14"/>
        <v>2.1295388042294463</v>
      </c>
      <c r="AC36" s="183">
        <f t="shared" si="14"/>
        <v>2.0003221937488957</v>
      </c>
      <c r="AD36" s="182"/>
      <c r="AE36" s="398"/>
      <c r="AF36" s="182"/>
      <c r="AG36">
        <v>2044</v>
      </c>
      <c r="AH36" s="289">
        <f t="shared" si="2"/>
        <v>7.8684504166666658</v>
      </c>
      <c r="AI36" s="289">
        <f t="shared" si="3"/>
        <v>7.5881928003646548</v>
      </c>
      <c r="AJ36" s="289">
        <f t="shared" si="4"/>
        <v>7.9487684698327392</v>
      </c>
      <c r="AK36" s="289">
        <f t="shared" si="5"/>
        <v>7.5871230403010061</v>
      </c>
      <c r="AL36" s="289">
        <f t="shared" si="6"/>
        <v>7.7937123878224694</v>
      </c>
      <c r="AM36" s="289">
        <f t="shared" si="7"/>
        <v>7.0070634336210817</v>
      </c>
      <c r="AN36" s="289">
        <f t="shared" si="8"/>
        <v>7.4817123865509023</v>
      </c>
      <c r="AO36" s="289">
        <f t="shared" si="9"/>
        <v>7.5433531393055651</v>
      </c>
      <c r="AP36" s="289">
        <f t="shared" si="10"/>
        <v>6.9889441213684558</v>
      </c>
      <c r="AQ36" s="289">
        <f t="shared" si="11"/>
        <v>7.8841441320800785</v>
      </c>
      <c r="AR36" s="289">
        <f t="shared" si="12"/>
        <v>7.7077948514048265</v>
      </c>
      <c r="AS36" s="289">
        <f t="shared" si="13"/>
        <v>7.7553688735906823</v>
      </c>
    </row>
    <row r="37" spans="1:45" ht="14.4" x14ac:dyDescent="0.3">
      <c r="A37" s="181">
        <v>44348</v>
      </c>
      <c r="B37" s="131">
        <f t="shared" si="0"/>
        <v>2021</v>
      </c>
      <c r="C37" s="171">
        <v>2.1812596173458356</v>
      </c>
      <c r="D37" s="171"/>
      <c r="E37" s="290">
        <v>-0.10303811355206129</v>
      </c>
      <c r="F37" s="324">
        <v>2.5089344978332519E-2</v>
      </c>
      <c r="G37" s="290">
        <v>-0.10083175659179687</v>
      </c>
      <c r="H37" s="290">
        <v>-1.0023870468139649E-2</v>
      </c>
      <c r="I37" s="290">
        <v>-0.31133649083270332</v>
      </c>
      <c r="J37" s="290">
        <v>-0.11534695625305176</v>
      </c>
      <c r="K37" s="290">
        <v>-0.23465686383479736</v>
      </c>
      <c r="L37" s="290">
        <v>-0.2974083632019115</v>
      </c>
      <c r="M37" s="291">
        <v>-2.9899864196777343E-2</v>
      </c>
      <c r="N37" s="324">
        <v>-4.8111238479614259E-2</v>
      </c>
      <c r="O37" s="290">
        <v>-6.2956282297770172E-2</v>
      </c>
      <c r="P37" s="290">
        <v>-0.17387162833333339</v>
      </c>
      <c r="Q37" s="182"/>
      <c r="R37" s="183">
        <f t="shared" si="14"/>
        <v>2.0782215037937743</v>
      </c>
      <c r="S37" s="183">
        <f t="shared" si="15"/>
        <v>2.2063489623241681</v>
      </c>
      <c r="T37" s="183">
        <f t="shared" si="14"/>
        <v>2.080427860754039</v>
      </c>
      <c r="U37" s="183">
        <f t="shared" si="14"/>
        <v>2.1712357468776959</v>
      </c>
      <c r="V37" s="183">
        <f t="shared" si="14"/>
        <v>1.8699231265131324</v>
      </c>
      <c r="W37" s="183">
        <f t="shared" si="14"/>
        <v>2.065912661092784</v>
      </c>
      <c r="X37" s="183">
        <f t="shared" si="14"/>
        <v>1.9466027535110382</v>
      </c>
      <c r="Y37" s="183">
        <f t="shared" si="14"/>
        <v>1.8838512541439241</v>
      </c>
      <c r="Z37" s="183">
        <f t="shared" si="14"/>
        <v>2.1513597531490585</v>
      </c>
      <c r="AA37" s="183">
        <f t="shared" si="16"/>
        <v>2.1331483788662213</v>
      </c>
      <c r="AB37" s="183">
        <f t="shared" si="14"/>
        <v>2.1183033350480653</v>
      </c>
      <c r="AC37" s="183">
        <f t="shared" si="14"/>
        <v>2.0073879890125021</v>
      </c>
      <c r="AD37" s="182"/>
      <c r="AE37" s="398"/>
      <c r="AF37" s="182"/>
      <c r="AG37">
        <v>2045</v>
      </c>
      <c r="AH37" s="289">
        <f t="shared" si="2"/>
        <v>8.3042634999999994</v>
      </c>
      <c r="AI37" s="289">
        <f t="shared" si="3"/>
        <v>7.9969532538517525</v>
      </c>
      <c r="AJ37" s="289">
        <f t="shared" si="4"/>
        <v>8.3877365859597521</v>
      </c>
      <c r="AK37" s="289">
        <f t="shared" si="5"/>
        <v>7.983159211898804</v>
      </c>
      <c r="AL37" s="289">
        <f t="shared" si="6"/>
        <v>8.2493366643040975</v>
      </c>
      <c r="AM37" s="289">
        <f t="shared" si="7"/>
        <v>7.3922101857479916</v>
      </c>
      <c r="AN37" s="289">
        <f t="shared" si="8"/>
        <v>7.9055378234634404</v>
      </c>
      <c r="AO37" s="289">
        <f t="shared" si="9"/>
        <v>7.9588778532362126</v>
      </c>
      <c r="AP37" s="289">
        <f t="shared" si="10"/>
        <v>7.2711412272953515</v>
      </c>
      <c r="AQ37" s="289">
        <f t="shared" si="11"/>
        <v>8.3242579289525356</v>
      </c>
      <c r="AR37" s="289">
        <f t="shared" si="12"/>
        <v>8.1376326883087149</v>
      </c>
      <c r="AS37" s="289">
        <f t="shared" si="13"/>
        <v>8.172704993880803</v>
      </c>
    </row>
    <row r="38" spans="1:45" ht="14.4" x14ac:dyDescent="0.3">
      <c r="A38" s="181">
        <v>44378</v>
      </c>
      <c r="B38" s="131">
        <f t="shared" si="0"/>
        <v>2021</v>
      </c>
      <c r="C38" s="171">
        <v>2.2058022044311256</v>
      </c>
      <c r="D38" s="171"/>
      <c r="E38" s="290">
        <v>-8.6610068994069631E-2</v>
      </c>
      <c r="F38" s="324">
        <v>4.6832780838012691E-2</v>
      </c>
      <c r="G38" s="290">
        <v>-7.8203449249267573E-2</v>
      </c>
      <c r="H38" s="290">
        <v>-2.9271430969238288E-2</v>
      </c>
      <c r="I38" s="290">
        <v>-0.2816877994021067</v>
      </c>
      <c r="J38" s="290">
        <v>-0.13446860313415526</v>
      </c>
      <c r="K38" s="290">
        <v>-0.22173917092912249</v>
      </c>
      <c r="L38" s="290">
        <v>-0.31989940262843486</v>
      </c>
      <c r="M38" s="291">
        <v>-2.969959259033203E-2</v>
      </c>
      <c r="N38" s="324">
        <v>-3.909137725830078E-2</v>
      </c>
      <c r="O38" s="290">
        <v>-0.10113852818806966</v>
      </c>
      <c r="P38" s="290">
        <v>-0.21117162833333339</v>
      </c>
      <c r="Q38" s="182"/>
      <c r="R38" s="183">
        <f t="shared" si="14"/>
        <v>2.1191921354370562</v>
      </c>
      <c r="S38" s="183">
        <f t="shared" si="15"/>
        <v>2.2526349852691383</v>
      </c>
      <c r="T38" s="183">
        <f t="shared" si="14"/>
        <v>2.1275987551818583</v>
      </c>
      <c r="U38" s="183">
        <f t="shared" si="14"/>
        <v>2.1765307734618875</v>
      </c>
      <c r="V38" s="183">
        <f t="shared" si="14"/>
        <v>1.9241144050290189</v>
      </c>
      <c r="W38" s="183">
        <f t="shared" si="14"/>
        <v>2.0713336012969705</v>
      </c>
      <c r="X38" s="183">
        <f t="shared" si="14"/>
        <v>1.9840630335020031</v>
      </c>
      <c r="Y38" s="183">
        <f t="shared" si="14"/>
        <v>1.8859028018026907</v>
      </c>
      <c r="Z38" s="183">
        <f t="shared" si="14"/>
        <v>2.1761026118407938</v>
      </c>
      <c r="AA38" s="183">
        <f t="shared" si="16"/>
        <v>2.166710827172825</v>
      </c>
      <c r="AB38" s="183">
        <f t="shared" si="14"/>
        <v>2.1046636762430562</v>
      </c>
      <c r="AC38" s="183">
        <f t="shared" si="14"/>
        <v>1.9946305760977923</v>
      </c>
      <c r="AD38" s="182"/>
      <c r="AE38" s="398"/>
      <c r="AF38" s="182"/>
      <c r="AG38">
        <v>2046</v>
      </c>
      <c r="AH38" s="289">
        <f t="shared" si="2"/>
        <v>8.6217842499999993</v>
      </c>
      <c r="AI38" s="289">
        <f t="shared" si="3"/>
        <v>8.3037960047706996</v>
      </c>
      <c r="AJ38" s="289">
        <f t="shared" si="4"/>
        <v>8.7064341104615526</v>
      </c>
      <c r="AK38" s="289">
        <f t="shared" si="5"/>
        <v>8.2936135133692428</v>
      </c>
      <c r="AL38" s="289">
        <f t="shared" si="6"/>
        <v>8.5872503885218308</v>
      </c>
      <c r="AM38" s="289">
        <f t="shared" si="7"/>
        <v>7.6473431468702877</v>
      </c>
      <c r="AN38" s="289">
        <f t="shared" si="8"/>
        <v>8.2162986120173134</v>
      </c>
      <c r="AO38" s="289">
        <f t="shared" si="9"/>
        <v>8.2626384631262439</v>
      </c>
      <c r="AP38" s="289">
        <f t="shared" si="10"/>
        <v>7.5657123655168883</v>
      </c>
      <c r="AQ38" s="289">
        <f t="shared" si="11"/>
        <v>8.6457684946645106</v>
      </c>
      <c r="AR38" s="289">
        <f t="shared" si="12"/>
        <v>8.4520441421457928</v>
      </c>
      <c r="AS38" s="289">
        <f t="shared" si="13"/>
        <v>8.4431343094815148</v>
      </c>
    </row>
    <row r="39" spans="1:45" ht="14.4" x14ac:dyDescent="0.3">
      <c r="A39" s="181">
        <v>44409</v>
      </c>
      <c r="B39" s="131">
        <f t="shared" si="0"/>
        <v>2021</v>
      </c>
      <c r="C39" s="171">
        <v>2.2380886631008501</v>
      </c>
      <c r="D39" s="171"/>
      <c r="E39" s="290">
        <v>-7.8174176210161914E-2</v>
      </c>
      <c r="F39" s="324">
        <v>5.8114976882934571E-2</v>
      </c>
      <c r="G39" s="290">
        <v>-8.2656154632568354E-2</v>
      </c>
      <c r="H39" s="290">
        <v>-1.9261665344238288E-2</v>
      </c>
      <c r="I39" s="290">
        <v>-0.288393954493944</v>
      </c>
      <c r="J39" s="290">
        <v>-0.14050369262695311</v>
      </c>
      <c r="K39" s="290">
        <v>-0.2140783457124657</v>
      </c>
      <c r="L39" s="290">
        <v>-0.31725663082437289</v>
      </c>
      <c r="M39" s="291">
        <v>-2.9700546264648436E-2</v>
      </c>
      <c r="N39" s="324">
        <v>-1.9700307846069336E-2</v>
      </c>
      <c r="O39" s="290">
        <v>-4.0345946955362894E-2</v>
      </c>
      <c r="P39" s="290">
        <v>-0.18147162833333336</v>
      </c>
      <c r="Q39" s="182"/>
      <c r="R39" s="183">
        <f t="shared" si="14"/>
        <v>2.1599144868906883</v>
      </c>
      <c r="S39" s="183">
        <f t="shared" si="15"/>
        <v>2.2962036399837848</v>
      </c>
      <c r="T39" s="183">
        <f t="shared" si="14"/>
        <v>2.1554325084682819</v>
      </c>
      <c r="U39" s="183">
        <f t="shared" si="14"/>
        <v>2.218826997756612</v>
      </c>
      <c r="V39" s="183">
        <f t="shared" si="14"/>
        <v>1.9496947086069061</v>
      </c>
      <c r="W39" s="183">
        <f t="shared" si="14"/>
        <v>2.0975849704738971</v>
      </c>
      <c r="X39" s="183">
        <f t="shared" si="14"/>
        <v>2.0240103173883845</v>
      </c>
      <c r="Y39" s="183">
        <f t="shared" si="14"/>
        <v>1.9208320322764771</v>
      </c>
      <c r="Z39" s="183">
        <f t="shared" si="14"/>
        <v>2.2083881168362018</v>
      </c>
      <c r="AA39" s="183">
        <f t="shared" si="16"/>
        <v>2.2183883552547807</v>
      </c>
      <c r="AB39" s="183">
        <f t="shared" si="14"/>
        <v>2.1977427161454872</v>
      </c>
      <c r="AC39" s="183">
        <f t="shared" si="14"/>
        <v>2.0566170347675166</v>
      </c>
      <c r="AD39" s="182"/>
      <c r="AE39" s="398"/>
      <c r="AF39" s="182"/>
      <c r="AG39">
        <v>2047</v>
      </c>
      <c r="AH39" s="289">
        <f t="shared" si="2"/>
        <v>8.7620955833333323</v>
      </c>
      <c r="AI39" s="289">
        <f t="shared" si="3"/>
        <v>8.4290609360109183</v>
      </c>
      <c r="AJ39" s="289">
        <f t="shared" si="4"/>
        <v>8.8470171615022011</v>
      </c>
      <c r="AK39" s="289">
        <f t="shared" si="5"/>
        <v>8.4268639612731935</v>
      </c>
      <c r="AL39" s="289">
        <f t="shared" si="6"/>
        <v>8.7185506916580184</v>
      </c>
      <c r="AM39" s="289">
        <f t="shared" si="7"/>
        <v>7.682134036742819</v>
      </c>
      <c r="AN39" s="289">
        <f t="shared" si="8"/>
        <v>8.3524037250417056</v>
      </c>
      <c r="AO39" s="289">
        <f t="shared" si="9"/>
        <v>8.3827524624798908</v>
      </c>
      <c r="AP39" s="289">
        <f t="shared" si="10"/>
        <v>7.7154065153479765</v>
      </c>
      <c r="AQ39" s="289">
        <f t="shared" si="11"/>
        <v>8.7823323250350978</v>
      </c>
      <c r="AR39" s="289">
        <f t="shared" si="12"/>
        <v>8.5859696627197266</v>
      </c>
      <c r="AS39" s="289">
        <f t="shared" si="13"/>
        <v>8.5576224271712835</v>
      </c>
    </row>
    <row r="40" spans="1:45" ht="14.4" x14ac:dyDescent="0.3">
      <c r="A40" s="181">
        <v>44440</v>
      </c>
      <c r="B40" s="131">
        <f t="shared" si="0"/>
        <v>2021</v>
      </c>
      <c r="C40" s="171">
        <v>2.2749320602866701</v>
      </c>
      <c r="D40" s="171"/>
      <c r="E40" s="290">
        <v>-9.5421314239501953E-2</v>
      </c>
      <c r="F40" s="324">
        <v>1.0675382614135739E-2</v>
      </c>
      <c r="G40" s="290">
        <v>-9.9047908782958979E-2</v>
      </c>
      <c r="H40" s="290">
        <v>-1.2972154617309571E-2</v>
      </c>
      <c r="I40" s="290">
        <v>-0.36523743786079826</v>
      </c>
      <c r="J40" s="290">
        <v>-0.14557676315307616</v>
      </c>
      <c r="K40" s="290">
        <v>-0.19854425082294835</v>
      </c>
      <c r="L40" s="290">
        <v>-0.4366552767821586</v>
      </c>
      <c r="M40" s="291">
        <v>-2.2780447006225585E-2</v>
      </c>
      <c r="N40" s="324">
        <v>-5.4209270477294923E-2</v>
      </c>
      <c r="O40" s="290">
        <v>-4.8452812830607095E-2</v>
      </c>
      <c r="P40" s="290">
        <v>-0.24617162833333339</v>
      </c>
      <c r="Q40" s="182"/>
      <c r="R40" s="183">
        <f t="shared" si="14"/>
        <v>2.1795107460471681</v>
      </c>
      <c r="S40" s="183">
        <f t="shared" si="15"/>
        <v>2.285607442900806</v>
      </c>
      <c r="T40" s="183">
        <f t="shared" si="14"/>
        <v>2.1758841515037113</v>
      </c>
      <c r="U40" s="183">
        <f t="shared" si="14"/>
        <v>2.2619599056693604</v>
      </c>
      <c r="V40" s="183">
        <f t="shared" si="14"/>
        <v>1.9096946224258717</v>
      </c>
      <c r="W40" s="183">
        <f t="shared" si="14"/>
        <v>2.1293552971335941</v>
      </c>
      <c r="X40" s="183">
        <f t="shared" si="14"/>
        <v>2.0763878094637218</v>
      </c>
      <c r="Y40" s="183">
        <f t="shared" si="14"/>
        <v>1.8382767835045115</v>
      </c>
      <c r="Z40" s="183">
        <f t="shared" si="14"/>
        <v>2.2521516132804447</v>
      </c>
      <c r="AA40" s="183">
        <f t="shared" si="16"/>
        <v>2.2207227898093751</v>
      </c>
      <c r="AB40" s="183">
        <f t="shared" si="14"/>
        <v>2.2264792474560631</v>
      </c>
      <c r="AC40" s="183">
        <f t="shared" si="14"/>
        <v>2.0287604319533368</v>
      </c>
      <c r="AD40" s="182"/>
      <c r="AE40" s="398"/>
      <c r="AF40" s="182"/>
      <c r="AG40">
        <v>2048</v>
      </c>
      <c r="AH40" s="289">
        <f t="shared" si="2"/>
        <v>9.0685247499999981</v>
      </c>
      <c r="AI40" s="289">
        <f t="shared" si="3"/>
        <v>8.726253211756271</v>
      </c>
      <c r="AJ40" s="289">
        <f t="shared" si="4"/>
        <v>9.1402066663163506</v>
      </c>
      <c r="AK40" s="289">
        <f t="shared" si="5"/>
        <v>8.7270786284662858</v>
      </c>
      <c r="AL40" s="289">
        <f t="shared" si="6"/>
        <v>9.0437207109985334</v>
      </c>
      <c r="AM40" s="289">
        <f t="shared" si="7"/>
        <v>7.9018586155559847</v>
      </c>
      <c r="AN40" s="289">
        <f t="shared" si="8"/>
        <v>8.6737454572575885</v>
      </c>
      <c r="AO40" s="289">
        <f t="shared" si="9"/>
        <v>8.6675542293952592</v>
      </c>
      <c r="AP40" s="289">
        <f t="shared" si="10"/>
        <v>7.9920197698780875</v>
      </c>
      <c r="AQ40" s="289">
        <f t="shared" si="11"/>
        <v>9.0977208248036714</v>
      </c>
      <c r="AR40" s="289">
        <f t="shared" si="12"/>
        <v>8.8721827220179232</v>
      </c>
      <c r="AS40" s="289">
        <f t="shared" si="13"/>
        <v>8.8335104420759407</v>
      </c>
    </row>
    <row r="41" spans="1:45" ht="14.4" x14ac:dyDescent="0.3">
      <c r="A41" s="181">
        <v>44470</v>
      </c>
      <c r="B41" s="131">
        <f t="shared" si="0"/>
        <v>2021</v>
      </c>
      <c r="C41" s="171">
        <v>2.2709621532619551</v>
      </c>
      <c r="D41" s="171"/>
      <c r="E41" s="290">
        <v>-9.4236850738525391E-2</v>
      </c>
      <c r="F41" s="324">
        <v>1.8494100570678712E-2</v>
      </c>
      <c r="G41" s="290">
        <v>-0.10200811386108398</v>
      </c>
      <c r="H41" s="290">
        <v>-3.8972415924072266E-2</v>
      </c>
      <c r="I41" s="290">
        <v>-0.32995844610482239</v>
      </c>
      <c r="J41" s="290">
        <v>-0.13331012725830077</v>
      </c>
      <c r="K41" s="290">
        <v>-6.5520385728556313E-2</v>
      </c>
      <c r="L41" s="290">
        <v>-0.40304396654719216</v>
      </c>
      <c r="M41" s="291">
        <v>-2.9900341033935546E-2</v>
      </c>
      <c r="N41" s="324">
        <v>-6.1466970443725594E-2</v>
      </c>
      <c r="O41" s="290">
        <v>-4.5023320515950517E-2</v>
      </c>
      <c r="P41" s="290">
        <v>-0.2211716283333334</v>
      </c>
      <c r="Q41" s="182"/>
      <c r="R41" s="183">
        <f t="shared" si="14"/>
        <v>2.1767253025234297</v>
      </c>
      <c r="S41" s="183">
        <f t="shared" si="15"/>
        <v>2.289456253832634</v>
      </c>
      <c r="T41" s="183">
        <f t="shared" si="14"/>
        <v>2.1689540394008713</v>
      </c>
      <c r="U41" s="183">
        <f t="shared" si="14"/>
        <v>2.2319897373378828</v>
      </c>
      <c r="V41" s="183">
        <f t="shared" si="14"/>
        <v>1.9410037071571327</v>
      </c>
      <c r="W41" s="183">
        <f t="shared" si="14"/>
        <v>2.1376520260036544</v>
      </c>
      <c r="X41" s="183">
        <f t="shared" si="14"/>
        <v>2.2054417675333986</v>
      </c>
      <c r="Y41" s="183">
        <f t="shared" si="14"/>
        <v>1.867918186714763</v>
      </c>
      <c r="Z41" s="183">
        <f t="shared" si="14"/>
        <v>2.2410618122280197</v>
      </c>
      <c r="AA41" s="183">
        <f t="shared" si="16"/>
        <v>2.2094951828182294</v>
      </c>
      <c r="AB41" s="183">
        <f t="shared" si="14"/>
        <v>2.2259388327460043</v>
      </c>
      <c r="AC41" s="183">
        <f t="shared" si="14"/>
        <v>2.0497905249286217</v>
      </c>
      <c r="AD41" s="182"/>
      <c r="AE41" s="398"/>
      <c r="AF41" s="182"/>
      <c r="AG41">
        <v>2049</v>
      </c>
      <c r="AH41" s="289">
        <f t="shared" si="2"/>
        <v>9.2962930000000004</v>
      </c>
      <c r="AI41" s="289">
        <f t="shared" si="3"/>
        <v>8.9562937989260778</v>
      </c>
      <c r="AJ41" s="289">
        <f t="shared" si="4"/>
        <v>9.3608248424701674</v>
      </c>
      <c r="AK41" s="289">
        <f t="shared" si="5"/>
        <v>8.9358134464594521</v>
      </c>
      <c r="AL41" s="289">
        <f t="shared" si="6"/>
        <v>9.260399238683064</v>
      </c>
      <c r="AM41" s="289">
        <f t="shared" si="7"/>
        <v>8.2968503746875353</v>
      </c>
      <c r="AN41" s="289">
        <f t="shared" si="8"/>
        <v>8.9041040059102379</v>
      </c>
      <c r="AO41" s="289">
        <f t="shared" si="9"/>
        <v>8.9348183189393193</v>
      </c>
      <c r="AP41" s="289">
        <f t="shared" si="10"/>
        <v>8.2553352310815811</v>
      </c>
      <c r="AQ41" s="289">
        <f t="shared" si="11"/>
        <v>9.3258165824584971</v>
      </c>
      <c r="AR41" s="289">
        <f t="shared" si="12"/>
        <v>9.0852602946929935</v>
      </c>
      <c r="AS41" s="289">
        <f t="shared" si="13"/>
        <v>9.0737453129450483</v>
      </c>
    </row>
    <row r="42" spans="1:45" ht="14.4" x14ac:dyDescent="0.3">
      <c r="A42" s="181">
        <v>44501</v>
      </c>
      <c r="B42" s="131">
        <f t="shared" si="0"/>
        <v>2021</v>
      </c>
      <c r="C42" s="171">
        <v>2.3321041623856056</v>
      </c>
      <c r="D42" s="171"/>
      <c r="E42" s="290">
        <v>-8.6036205291748047E-2</v>
      </c>
      <c r="F42" s="324">
        <v>2.6800613403320312E-2</v>
      </c>
      <c r="G42" s="290">
        <v>-7.2906265258789058E-2</v>
      </c>
      <c r="H42" s="290">
        <v>-3.8075008392333985E-2</v>
      </c>
      <c r="I42" s="290">
        <v>-0.25135288382074206</v>
      </c>
      <c r="J42" s="290">
        <v>-0.10752158164978028</v>
      </c>
      <c r="K42" s="290">
        <v>6.8244755208332619E-4</v>
      </c>
      <c r="L42" s="290">
        <v>-0.36599999999999999</v>
      </c>
      <c r="M42" s="291">
        <v>-2.9899625778198241E-2</v>
      </c>
      <c r="N42" s="324">
        <v>-3.6474485397338871E-2</v>
      </c>
      <c r="O42" s="290">
        <v>2.1920760472615559E-2</v>
      </c>
      <c r="P42" s="290">
        <v>-6.0535814166666674E-2</v>
      </c>
      <c r="Q42" s="182"/>
      <c r="R42" s="183">
        <f t="shared" si="14"/>
        <v>2.2460679570938575</v>
      </c>
      <c r="S42" s="183">
        <f t="shared" si="15"/>
        <v>2.3589047757889259</v>
      </c>
      <c r="T42" s="183">
        <f t="shared" si="14"/>
        <v>2.2591978971268167</v>
      </c>
      <c r="U42" s="183">
        <f t="shared" si="14"/>
        <v>2.2940291539932716</v>
      </c>
      <c r="V42" s="183">
        <f t="shared" si="14"/>
        <v>2.0807512785648634</v>
      </c>
      <c r="W42" s="183">
        <f t="shared" si="14"/>
        <v>2.2245825807358255</v>
      </c>
      <c r="X42" s="183">
        <f t="shared" si="14"/>
        <v>2.3327866099376888</v>
      </c>
      <c r="Y42" s="183">
        <f t="shared" si="14"/>
        <v>1.9661041623856055</v>
      </c>
      <c r="Z42" s="183">
        <f t="shared" si="14"/>
        <v>2.3022045366074075</v>
      </c>
      <c r="AA42" s="183">
        <f t="shared" si="16"/>
        <v>2.2956296769882667</v>
      </c>
      <c r="AB42" s="183">
        <f t="shared" si="14"/>
        <v>2.3540249228582213</v>
      </c>
      <c r="AC42" s="183">
        <f t="shared" si="14"/>
        <v>2.2715683482189388</v>
      </c>
      <c r="AD42" s="182"/>
      <c r="AE42" s="398"/>
      <c r="AF42" s="182"/>
      <c r="AG42">
        <v>2050</v>
      </c>
      <c r="AH42" s="289">
        <f t="shared" si="2"/>
        <v>9.3868490833333311</v>
      </c>
      <c r="AI42" s="289">
        <f t="shared" si="3"/>
        <v>9.0374849420279961</v>
      </c>
      <c r="AJ42" s="289">
        <f t="shared" si="4"/>
        <v>9.4540026162357336</v>
      </c>
      <c r="AK42" s="289">
        <f t="shared" si="5"/>
        <v>9.0117332913767481</v>
      </c>
      <c r="AL42" s="289">
        <f t="shared" si="6"/>
        <v>9.3642200972925824</v>
      </c>
      <c r="AM42" s="289">
        <f t="shared" si="7"/>
        <v>8.3200583559837451</v>
      </c>
      <c r="AN42" s="289">
        <f t="shared" si="8"/>
        <v>8.9912034569473249</v>
      </c>
      <c r="AO42" s="289">
        <f t="shared" si="9"/>
        <v>8.9819608085914613</v>
      </c>
      <c r="AP42" s="289">
        <f t="shared" si="10"/>
        <v>8.3850740436133862</v>
      </c>
      <c r="AQ42" s="289">
        <f t="shared" si="11"/>
        <v>9.4148301770579028</v>
      </c>
      <c r="AR42" s="289">
        <f t="shared" si="12"/>
        <v>9.1797369331410703</v>
      </c>
      <c r="AS42" s="289">
        <f t="shared" si="13"/>
        <v>9.1337844406907802</v>
      </c>
    </row>
    <row r="43" spans="1:45" ht="14.4" x14ac:dyDescent="0.3">
      <c r="A43" s="181">
        <v>44531</v>
      </c>
      <c r="B43" s="131">
        <f t="shared" si="0"/>
        <v>2021</v>
      </c>
      <c r="C43" s="171">
        <v>2.439795647398225</v>
      </c>
      <c r="D43" s="171"/>
      <c r="E43" s="290">
        <v>-8.7024211883544922E-2</v>
      </c>
      <c r="F43" s="324">
        <v>3.7689666748046871E-2</v>
      </c>
      <c r="G43" s="290">
        <v>-7.9021701812744136E-2</v>
      </c>
      <c r="H43" s="290">
        <v>-1.9866266250610352E-2</v>
      </c>
      <c r="I43" s="290">
        <v>-0.23693662643432617</v>
      </c>
      <c r="J43" s="290">
        <v>-0.11392574310302735</v>
      </c>
      <c r="K43" s="290">
        <v>-9.4687924724599026E-2</v>
      </c>
      <c r="L43" s="290">
        <v>-0.29000000000000004</v>
      </c>
      <c r="M43" s="291">
        <v>-2.9900579452514647E-2</v>
      </c>
      <c r="N43" s="324">
        <v>-2.3296852111816407E-2</v>
      </c>
      <c r="O43" s="290">
        <v>5.3588180541992186E-2</v>
      </c>
      <c r="P43" s="290">
        <v>-0.14000000000000001</v>
      </c>
      <c r="Q43" s="182"/>
      <c r="R43" s="183">
        <f t="shared" si="14"/>
        <v>2.35277143551468</v>
      </c>
      <c r="S43" s="183">
        <f t="shared" si="15"/>
        <v>2.4774853141462718</v>
      </c>
      <c r="T43" s="183">
        <f t="shared" si="14"/>
        <v>2.360773945585481</v>
      </c>
      <c r="U43" s="183">
        <f t="shared" si="14"/>
        <v>2.4199293811476146</v>
      </c>
      <c r="V43" s="183">
        <f t="shared" si="14"/>
        <v>2.2028590209638987</v>
      </c>
      <c r="W43" s="183">
        <f t="shared" si="14"/>
        <v>2.3258699042951978</v>
      </c>
      <c r="X43" s="183">
        <f t="shared" si="14"/>
        <v>2.3451077226736259</v>
      </c>
      <c r="Y43" s="183">
        <f t="shared" si="14"/>
        <v>2.1497956473982249</v>
      </c>
      <c r="Z43" s="183">
        <f t="shared" si="14"/>
        <v>2.4098950679457105</v>
      </c>
      <c r="AA43" s="183">
        <f t="shared" si="16"/>
        <v>2.4164987952864085</v>
      </c>
      <c r="AB43" s="183">
        <f t="shared" si="14"/>
        <v>2.493383827940217</v>
      </c>
      <c r="AC43" s="183">
        <f t="shared" si="14"/>
        <v>2.2997956473982248</v>
      </c>
      <c r="AD43" s="182"/>
      <c r="AE43" s="398"/>
      <c r="AF43" s="182"/>
    </row>
    <row r="44" spans="1:45" ht="14.4" x14ac:dyDescent="0.3">
      <c r="A44" s="181">
        <v>44562</v>
      </c>
      <c r="B44" s="131">
        <f t="shared" si="0"/>
        <v>2022</v>
      </c>
      <c r="C44" s="171">
        <v>2.4563060000000001</v>
      </c>
      <c r="D44" s="171"/>
      <c r="E44" s="290">
        <v>-9.7553424220541377E-2</v>
      </c>
      <c r="F44" s="324">
        <v>4.0550212860107418E-2</v>
      </c>
      <c r="G44" s="290">
        <v>-7.9847106933593745E-2</v>
      </c>
      <c r="H44" s="290">
        <v>1.032205581665039E-2</v>
      </c>
      <c r="I44" s="290">
        <v>-0.35129964830054816</v>
      </c>
      <c r="J44" s="290">
        <v>-0.11990981101989746</v>
      </c>
      <c r="K44" s="290">
        <v>-6.7851415415405278E-2</v>
      </c>
      <c r="L44" s="290">
        <v>-0.22200000000000003</v>
      </c>
      <c r="M44" s="291">
        <v>-3.0100135803222655E-2</v>
      </c>
      <c r="N44" s="324">
        <v>-1.6981382369995118E-2</v>
      </c>
      <c r="O44" s="290">
        <v>0.60234830187988275</v>
      </c>
      <c r="P44" s="290">
        <v>-0.1022182615</v>
      </c>
      <c r="Q44" s="182"/>
      <c r="R44" s="183">
        <f t="shared" si="14"/>
        <v>2.3587525757794587</v>
      </c>
      <c r="S44" s="183">
        <f t="shared" si="15"/>
        <v>2.4968562128601075</v>
      </c>
      <c r="T44" s="183">
        <f t="shared" si="14"/>
        <v>2.3764588930664066</v>
      </c>
      <c r="U44" s="183">
        <f t="shared" si="14"/>
        <v>2.4666280558166505</v>
      </c>
      <c r="V44" s="183">
        <f t="shared" si="14"/>
        <v>2.1050063516994522</v>
      </c>
      <c r="W44" s="183">
        <f t="shared" si="14"/>
        <v>2.3363961889801028</v>
      </c>
      <c r="X44" s="183">
        <f t="shared" si="14"/>
        <v>2.3884545845845948</v>
      </c>
      <c r="Y44" s="183">
        <f t="shared" si="14"/>
        <v>2.2343060000000001</v>
      </c>
      <c r="Z44" s="183">
        <f t="shared" si="14"/>
        <v>2.4262058641967776</v>
      </c>
      <c r="AA44" s="183">
        <f t="shared" si="16"/>
        <v>2.439324617630005</v>
      </c>
      <c r="AB44" s="183">
        <f t="shared" si="14"/>
        <v>3.0586543018798826</v>
      </c>
      <c r="AC44" s="183">
        <f t="shared" si="14"/>
        <v>2.3540877385000001</v>
      </c>
      <c r="AD44" s="182"/>
      <c r="AE44" s="398"/>
      <c r="AF44" s="182"/>
    </row>
    <row r="45" spans="1:45" ht="14.4" x14ac:dyDescent="0.3">
      <c r="A45" s="181">
        <v>44593</v>
      </c>
      <c r="B45" s="131">
        <f t="shared" si="0"/>
        <v>2022</v>
      </c>
      <c r="C45" s="171">
        <v>2.4713690000000001</v>
      </c>
      <c r="D45" s="171"/>
      <c r="E45" s="290">
        <v>-8.2150094301318047E-2</v>
      </c>
      <c r="F45" s="324">
        <v>3.5510997772216793E-2</v>
      </c>
      <c r="G45" s="290">
        <v>-6.9010744094848628E-2</v>
      </c>
      <c r="H45" s="290">
        <v>-5.5897617340087899E-3</v>
      </c>
      <c r="I45" s="290">
        <v>-0.35745219511061654</v>
      </c>
      <c r="J45" s="290">
        <v>-0.10901074409484864</v>
      </c>
      <c r="K45" s="290">
        <v>-8.7156614066609711E-2</v>
      </c>
      <c r="L45" s="290">
        <v>-0.22700000000000001</v>
      </c>
      <c r="M45" s="291">
        <v>-2.989938735961914E-2</v>
      </c>
      <c r="N45" s="324">
        <v>-2.6645450592041015E-2</v>
      </c>
      <c r="O45" s="290">
        <v>4.4228792190551758E-2</v>
      </c>
      <c r="P45" s="290">
        <v>-0.11073644995833334</v>
      </c>
      <c r="Q45" s="182"/>
      <c r="R45" s="183">
        <f t="shared" si="14"/>
        <v>2.3892189056986819</v>
      </c>
      <c r="S45" s="183">
        <f t="shared" si="15"/>
        <v>2.5068799977722169</v>
      </c>
      <c r="T45" s="183">
        <f t="shared" si="14"/>
        <v>2.4023582559051517</v>
      </c>
      <c r="U45" s="183">
        <f t="shared" ref="U45:AC73" si="17">$C45+H45</f>
        <v>2.4657792382659913</v>
      </c>
      <c r="V45" s="183">
        <f t="shared" ref="V45:V108" si="18">$C45+I45</f>
        <v>2.1139168048893837</v>
      </c>
      <c r="W45" s="183">
        <f t="shared" si="17"/>
        <v>2.3623582559051517</v>
      </c>
      <c r="X45" s="183">
        <f t="shared" si="17"/>
        <v>2.3842123859333904</v>
      </c>
      <c r="Y45" s="183">
        <f t="shared" si="17"/>
        <v>2.2443690000000003</v>
      </c>
      <c r="Z45" s="183">
        <f t="shared" si="17"/>
        <v>2.4414696126403812</v>
      </c>
      <c r="AA45" s="183">
        <f t="shared" si="16"/>
        <v>2.4447235494079593</v>
      </c>
      <c r="AB45" s="183">
        <f t="shared" si="17"/>
        <v>2.5155977921905519</v>
      </c>
      <c r="AC45" s="183">
        <f t="shared" si="14"/>
        <v>2.3606325500416667</v>
      </c>
      <c r="AD45" s="182"/>
      <c r="AE45" s="398"/>
      <c r="AF45" s="182"/>
    </row>
    <row r="46" spans="1:45" ht="14.4" x14ac:dyDescent="0.3">
      <c r="A46" s="181">
        <v>44621</v>
      </c>
      <c r="B46" s="131">
        <f t="shared" si="0"/>
        <v>2022</v>
      </c>
      <c r="C46" s="171">
        <v>2.4767589999999999</v>
      </c>
      <c r="D46" s="171"/>
      <c r="E46" s="290">
        <v>-9.5780578725198351E-2</v>
      </c>
      <c r="F46" s="324">
        <v>-1.3390130996704108E-2</v>
      </c>
      <c r="G46" s="290">
        <v>-7.647109985351562E-2</v>
      </c>
      <c r="H46" s="290">
        <v>-3.1786479949951173E-2</v>
      </c>
      <c r="I46" s="290">
        <v>-0.33378907347613085</v>
      </c>
      <c r="J46" s="290">
        <v>-0.10626320838928223</v>
      </c>
      <c r="K46" s="290">
        <v>-0.1130062224332479</v>
      </c>
      <c r="L46" s="290">
        <v>-0.24850000000000003</v>
      </c>
      <c r="M46" s="291">
        <v>-2.9900102615356444E-2</v>
      </c>
      <c r="N46" s="324">
        <v>-2.9261131286621098E-2</v>
      </c>
      <c r="O46" s="290">
        <v>3.7567377090454102E-2</v>
      </c>
      <c r="P46" s="290">
        <v>-0.13629101533333335</v>
      </c>
      <c r="Q46" s="182"/>
      <c r="R46" s="183">
        <f t="shared" ref="R46:W102" si="19">$C46+E46</f>
        <v>2.3809784212748015</v>
      </c>
      <c r="S46" s="183">
        <f t="shared" si="15"/>
        <v>2.463368869003296</v>
      </c>
      <c r="T46" s="183">
        <f t="shared" si="19"/>
        <v>2.4002879001464845</v>
      </c>
      <c r="U46" s="183">
        <f t="shared" si="17"/>
        <v>2.4449725200500487</v>
      </c>
      <c r="V46" s="183">
        <f t="shared" si="18"/>
        <v>2.1429699265238691</v>
      </c>
      <c r="W46" s="183">
        <f t="shared" si="17"/>
        <v>2.3704957916107179</v>
      </c>
      <c r="X46" s="183">
        <f t="shared" si="17"/>
        <v>2.3637527775667522</v>
      </c>
      <c r="Y46" s="183">
        <f t="shared" si="17"/>
        <v>2.228259</v>
      </c>
      <c r="Z46" s="183">
        <f t="shared" si="17"/>
        <v>2.4468588973846437</v>
      </c>
      <c r="AA46" s="183">
        <f t="shared" si="16"/>
        <v>2.4474978687133788</v>
      </c>
      <c r="AB46" s="183">
        <f t="shared" si="17"/>
        <v>2.514326377090454</v>
      </c>
      <c r="AC46" s="183">
        <f t="shared" si="17"/>
        <v>2.3404679846666667</v>
      </c>
      <c r="AD46" s="182"/>
      <c r="AE46" s="398"/>
      <c r="AF46" s="182"/>
    </row>
    <row r="47" spans="1:45" ht="14.4" x14ac:dyDescent="0.3">
      <c r="A47" s="181">
        <v>44652</v>
      </c>
      <c r="B47" s="131">
        <f t="shared" si="0"/>
        <v>2022</v>
      </c>
      <c r="C47" s="171">
        <v>2.5015969999999998</v>
      </c>
      <c r="D47" s="171"/>
      <c r="E47" s="290">
        <v>-0.10663576917115422</v>
      </c>
      <c r="F47" s="324">
        <v>-1.575284957885742E-2</v>
      </c>
      <c r="G47" s="290">
        <v>-9.6150169372558589E-2</v>
      </c>
      <c r="H47" s="290">
        <v>-3.7349262237548829E-2</v>
      </c>
      <c r="I47" s="290">
        <v>-0.32294149687717855</v>
      </c>
      <c r="J47" s="290">
        <v>-0.11172895431518555</v>
      </c>
      <c r="K47" s="290">
        <v>-0.14773987256785076</v>
      </c>
      <c r="L47" s="290">
        <v>-0.29397272003185981</v>
      </c>
      <c r="M47" s="291">
        <v>-3.0098943710327147E-2</v>
      </c>
      <c r="N47" s="324">
        <v>-6.7152538299560555E-2</v>
      </c>
      <c r="O47" s="290">
        <v>-7.233222007751465E-2</v>
      </c>
      <c r="P47" s="290">
        <v>-0.10409101533333336</v>
      </c>
      <c r="Q47" s="182"/>
      <c r="R47" s="183">
        <f t="shared" si="19"/>
        <v>2.3949612308288457</v>
      </c>
      <c r="S47" s="183">
        <f t="shared" si="15"/>
        <v>2.4858441504211424</v>
      </c>
      <c r="T47" s="183">
        <f t="shared" si="19"/>
        <v>2.4054468306274415</v>
      </c>
      <c r="U47" s="183">
        <f t="shared" si="17"/>
        <v>2.464247737762451</v>
      </c>
      <c r="V47" s="183">
        <f t="shared" si="18"/>
        <v>2.1786555031228212</v>
      </c>
      <c r="W47" s="183">
        <f t="shared" si="17"/>
        <v>2.3898680456848145</v>
      </c>
      <c r="X47" s="183">
        <f t="shared" si="17"/>
        <v>2.3538571274321489</v>
      </c>
      <c r="Y47" s="183">
        <f t="shared" si="17"/>
        <v>2.2076242799681403</v>
      </c>
      <c r="Z47" s="183">
        <f t="shared" si="17"/>
        <v>2.4714980562896729</v>
      </c>
      <c r="AA47" s="183">
        <f t="shared" si="16"/>
        <v>2.4344444617004393</v>
      </c>
      <c r="AB47" s="183">
        <f t="shared" si="17"/>
        <v>2.4292647799224851</v>
      </c>
      <c r="AC47" s="183">
        <f t="shared" si="17"/>
        <v>2.3975059846666666</v>
      </c>
      <c r="AD47" s="182"/>
      <c r="AE47" s="398"/>
      <c r="AF47" s="182"/>
    </row>
    <row r="48" spans="1:45" ht="14.4" x14ac:dyDescent="0.3">
      <c r="A48" s="181">
        <v>44682</v>
      </c>
      <c r="B48" s="131">
        <f t="shared" si="0"/>
        <v>2022</v>
      </c>
      <c r="C48" s="171">
        <v>2.5165030000000002</v>
      </c>
      <c r="D48" s="171"/>
      <c r="E48" s="290">
        <v>-0.11544518664040802</v>
      </c>
      <c r="F48" s="324">
        <v>6.5046167373657218E-3</v>
      </c>
      <c r="G48" s="290">
        <v>-9.6398601531982417E-2</v>
      </c>
      <c r="H48" s="290">
        <v>-3.1722345352172852E-2</v>
      </c>
      <c r="I48" s="290">
        <v>-0.4157319790663333</v>
      </c>
      <c r="J48" s="290">
        <v>-0.11543111801147461</v>
      </c>
      <c r="K48" s="290">
        <v>-0.20080317020704144</v>
      </c>
      <c r="L48" s="290">
        <v>-0.33378514536041398</v>
      </c>
      <c r="M48" s="291">
        <v>-2.9900341033935546E-2</v>
      </c>
      <c r="N48" s="324">
        <v>-6.7285575866699227E-2</v>
      </c>
      <c r="O48" s="290">
        <v>-2.8137791951497397E-2</v>
      </c>
      <c r="P48" s="290">
        <v>-0.15409101533333336</v>
      </c>
      <c r="Q48" s="182"/>
      <c r="R48" s="183">
        <f t="shared" si="19"/>
        <v>2.4010578133595923</v>
      </c>
      <c r="S48" s="183">
        <f t="shared" si="15"/>
        <v>2.5230076167373658</v>
      </c>
      <c r="T48" s="183">
        <f t="shared" si="19"/>
        <v>2.4201043984680179</v>
      </c>
      <c r="U48" s="183">
        <f t="shared" si="17"/>
        <v>2.4847806546478273</v>
      </c>
      <c r="V48" s="183">
        <f t="shared" si="18"/>
        <v>2.1007710209336667</v>
      </c>
      <c r="W48" s="183">
        <f t="shared" si="17"/>
        <v>2.4010718819885257</v>
      </c>
      <c r="X48" s="183">
        <f t="shared" si="17"/>
        <v>2.3156998297929587</v>
      </c>
      <c r="Y48" s="183">
        <f t="shared" si="17"/>
        <v>2.182717854639586</v>
      </c>
      <c r="Z48" s="183">
        <f t="shared" si="17"/>
        <v>2.4866026589660648</v>
      </c>
      <c r="AA48" s="183">
        <f t="shared" si="16"/>
        <v>2.4492174241333009</v>
      </c>
      <c r="AB48" s="183">
        <f t="shared" si="17"/>
        <v>2.4883652080485028</v>
      </c>
      <c r="AC48" s="183">
        <f t="shared" si="17"/>
        <v>2.3624119846666667</v>
      </c>
      <c r="AD48" s="182"/>
      <c r="AE48" s="398"/>
      <c r="AF48" s="182"/>
    </row>
    <row r="49" spans="1:32" ht="14.4" x14ac:dyDescent="0.3">
      <c r="A49" s="181">
        <v>44713</v>
      </c>
      <c r="B49" s="131">
        <f t="shared" si="0"/>
        <v>2022</v>
      </c>
      <c r="C49" s="171">
        <v>2.542341</v>
      </c>
      <c r="D49" s="171"/>
      <c r="E49" s="290">
        <v>-9.8903155805406956E-2</v>
      </c>
      <c r="F49" s="324">
        <v>3.4206829071044921E-2</v>
      </c>
      <c r="G49" s="290">
        <v>-9.6797714233398433E-2</v>
      </c>
      <c r="H49" s="290">
        <v>-2.0118036270141602E-2</v>
      </c>
      <c r="I49" s="290">
        <v>-0.36654267059831402</v>
      </c>
      <c r="J49" s="290">
        <v>-0.12144331932067871</v>
      </c>
      <c r="K49" s="290">
        <v>-0.21831525235874349</v>
      </c>
      <c r="L49" s="290">
        <v>-0.32436778176025466</v>
      </c>
      <c r="M49" s="291">
        <v>-2.9899625778198241E-2</v>
      </c>
      <c r="N49" s="324">
        <v>-4.4027843475341798E-2</v>
      </c>
      <c r="O49" s="290">
        <v>-6.6749919255574539E-2</v>
      </c>
      <c r="P49" s="290">
        <v>-0.17909101533333338</v>
      </c>
      <c r="Q49" s="182"/>
      <c r="R49" s="183">
        <f t="shared" si="19"/>
        <v>2.4434378441945932</v>
      </c>
      <c r="S49" s="183">
        <f t="shared" si="15"/>
        <v>2.5765478290710448</v>
      </c>
      <c r="T49" s="183">
        <f t="shared" si="19"/>
        <v>2.4455432857666017</v>
      </c>
      <c r="U49" s="183">
        <f t="shared" si="17"/>
        <v>2.5222229637298583</v>
      </c>
      <c r="V49" s="183">
        <f t="shared" si="18"/>
        <v>2.1757983294016858</v>
      </c>
      <c r="W49" s="183">
        <f t="shared" si="17"/>
        <v>2.4208976806793214</v>
      </c>
      <c r="X49" s="183">
        <f t="shared" si="17"/>
        <v>2.3240257476412562</v>
      </c>
      <c r="Y49" s="183">
        <f t="shared" si="17"/>
        <v>2.2179732182397451</v>
      </c>
      <c r="Z49" s="183">
        <f t="shared" si="17"/>
        <v>2.5124413742218019</v>
      </c>
      <c r="AA49" s="183">
        <f t="shared" si="16"/>
        <v>2.4983131565246581</v>
      </c>
      <c r="AB49" s="183">
        <f t="shared" si="17"/>
        <v>2.4755910807444255</v>
      </c>
      <c r="AC49" s="183">
        <f t="shared" si="17"/>
        <v>2.3632499846666666</v>
      </c>
      <c r="AD49" s="182"/>
      <c r="AE49" s="398"/>
      <c r="AF49" s="182"/>
    </row>
    <row r="50" spans="1:32" ht="14.4" x14ac:dyDescent="0.3">
      <c r="A50" s="181">
        <v>44743</v>
      </c>
      <c r="B50" s="131">
        <f t="shared" si="0"/>
        <v>2022</v>
      </c>
      <c r="C50" s="171">
        <v>2.6070709999999999</v>
      </c>
      <c r="D50" s="171"/>
      <c r="E50" s="290">
        <v>-8.1021681173240503E-2</v>
      </c>
      <c r="F50" s="324">
        <v>5.9084396362304691E-2</v>
      </c>
      <c r="G50" s="290">
        <v>-8.1124553680419917E-2</v>
      </c>
      <c r="H50" s="290">
        <v>-2.516252517700196E-2</v>
      </c>
      <c r="I50" s="290">
        <v>-0.2770861289096862</v>
      </c>
      <c r="J50" s="290">
        <v>-0.13390545845031737</v>
      </c>
      <c r="K50" s="290">
        <v>-0.25215889182448653</v>
      </c>
      <c r="L50" s="290">
        <v>-0.35302608522500989</v>
      </c>
      <c r="M50" s="291">
        <v>-2.9900579452514647E-2</v>
      </c>
      <c r="N50" s="324">
        <v>-2.4142770767211913E-2</v>
      </c>
      <c r="O50" s="290">
        <v>-8.6886103947957358E-2</v>
      </c>
      <c r="P50" s="290">
        <v>-0.20639101533333337</v>
      </c>
      <c r="Q50" s="182"/>
      <c r="R50" s="183">
        <f t="shared" si="19"/>
        <v>2.5260493188267592</v>
      </c>
      <c r="S50" s="183">
        <f t="shared" si="15"/>
        <v>2.6661553963623046</v>
      </c>
      <c r="T50" s="183">
        <f t="shared" si="19"/>
        <v>2.5259464463195802</v>
      </c>
      <c r="U50" s="183">
        <f t="shared" si="17"/>
        <v>2.5819084748229981</v>
      </c>
      <c r="V50" s="183">
        <f t="shared" si="18"/>
        <v>2.3299848710903137</v>
      </c>
      <c r="W50" s="183">
        <f t="shared" si="17"/>
        <v>2.4731655415496827</v>
      </c>
      <c r="X50" s="183">
        <f t="shared" si="17"/>
        <v>2.3549121081755136</v>
      </c>
      <c r="Y50" s="183">
        <f t="shared" si="17"/>
        <v>2.2540449147749899</v>
      </c>
      <c r="Z50" s="183">
        <f t="shared" si="17"/>
        <v>2.5771704205474855</v>
      </c>
      <c r="AA50" s="183">
        <f t="shared" si="16"/>
        <v>2.5829282292327882</v>
      </c>
      <c r="AB50" s="183">
        <f t="shared" si="17"/>
        <v>2.5201848960520428</v>
      </c>
      <c r="AC50" s="183">
        <f t="shared" si="17"/>
        <v>2.4006799846666667</v>
      </c>
      <c r="AD50" s="182"/>
      <c r="AE50" s="398"/>
      <c r="AF50" s="182"/>
    </row>
    <row r="51" spans="1:32" ht="14.4" x14ac:dyDescent="0.3">
      <c r="A51" s="181">
        <v>44774</v>
      </c>
      <c r="B51" s="131">
        <f t="shared" si="0"/>
        <v>2022</v>
      </c>
      <c r="C51" s="171">
        <v>2.631942</v>
      </c>
      <c r="D51" s="171"/>
      <c r="E51" s="290">
        <v>-7.2361407589215221E-2</v>
      </c>
      <c r="F51" s="324">
        <v>6.6007704734802247E-2</v>
      </c>
      <c r="G51" s="290">
        <v>-9.9821338653564448E-2</v>
      </c>
      <c r="H51" s="290">
        <v>-1.8450326919555671E-2</v>
      </c>
      <c r="I51" s="290">
        <v>-0.27226945982655937</v>
      </c>
      <c r="J51" s="290">
        <v>-0.15715913772583007</v>
      </c>
      <c r="K51" s="290">
        <v>-0.26068660683513784</v>
      </c>
      <c r="L51" s="290">
        <v>-0.35104002389486266</v>
      </c>
      <c r="M51" s="291">
        <v>-2.9900102615356444E-2</v>
      </c>
      <c r="N51" s="324">
        <v>-1.5299339294433594E-2</v>
      </c>
      <c r="O51" s="290">
        <v>-2.9501716303507425E-2</v>
      </c>
      <c r="P51" s="290">
        <v>-0.17669101533333337</v>
      </c>
      <c r="Q51" s="182"/>
      <c r="R51" s="183">
        <f t="shared" si="19"/>
        <v>2.5595805924107848</v>
      </c>
      <c r="S51" s="183">
        <f t="shared" si="15"/>
        <v>2.6979497047348024</v>
      </c>
      <c r="T51" s="183">
        <f t="shared" si="19"/>
        <v>2.5321206613464358</v>
      </c>
      <c r="U51" s="183">
        <f t="shared" si="17"/>
        <v>2.6134916730804445</v>
      </c>
      <c r="V51" s="183">
        <f t="shared" si="18"/>
        <v>2.3596725401734409</v>
      </c>
      <c r="W51" s="183">
        <f t="shared" si="17"/>
        <v>2.4747828622741701</v>
      </c>
      <c r="X51" s="183">
        <f t="shared" si="17"/>
        <v>2.3712553931648621</v>
      </c>
      <c r="Y51" s="183">
        <f t="shared" si="17"/>
        <v>2.2809019761051372</v>
      </c>
      <c r="Z51" s="183">
        <f t="shared" si="17"/>
        <v>2.6020418973846438</v>
      </c>
      <c r="AA51" s="183">
        <f t="shared" si="16"/>
        <v>2.6166426607055664</v>
      </c>
      <c r="AB51" s="183">
        <f t="shared" si="17"/>
        <v>2.6024402836964926</v>
      </c>
      <c r="AC51" s="183">
        <f t="shared" si="17"/>
        <v>2.4552509846666668</v>
      </c>
      <c r="AD51" s="182"/>
      <c r="AE51" s="398"/>
      <c r="AF51" s="182"/>
    </row>
    <row r="52" spans="1:32" ht="14.4" x14ac:dyDescent="0.3">
      <c r="A52" s="181">
        <v>44805</v>
      </c>
      <c r="B52" s="131">
        <f t="shared" si="0"/>
        <v>2022</v>
      </c>
      <c r="C52" s="171">
        <v>2.6300029999999999</v>
      </c>
      <c r="D52" s="171"/>
      <c r="E52" s="290">
        <v>-9.4645500183105469E-2</v>
      </c>
      <c r="F52" s="324">
        <v>2.1398854255676267E-2</v>
      </c>
      <c r="G52" s="290">
        <v>-9.5820198059082026E-2</v>
      </c>
      <c r="H52" s="290">
        <v>-1.2099065780639649E-2</v>
      </c>
      <c r="I52" s="290">
        <v>-0.3920940703086907</v>
      </c>
      <c r="J52" s="290">
        <v>-0.15006475448608397</v>
      </c>
      <c r="K52" s="290">
        <v>-0.24455928065921845</v>
      </c>
      <c r="L52" s="290">
        <v>-0.47847477764502855</v>
      </c>
      <c r="M52" s="291">
        <v>-2.2916345596313475E-2</v>
      </c>
      <c r="N52" s="324">
        <v>-4.8983612060546883E-2</v>
      </c>
      <c r="O52" s="290">
        <v>-4.8999745051066079E-2</v>
      </c>
      <c r="P52" s="290">
        <v>-0.23139101533333337</v>
      </c>
      <c r="Q52" s="182"/>
      <c r="R52" s="183">
        <f t="shared" si="19"/>
        <v>2.5353574998168944</v>
      </c>
      <c r="S52" s="183">
        <f t="shared" si="15"/>
        <v>2.6514018542556763</v>
      </c>
      <c r="T52" s="183">
        <f t="shared" si="19"/>
        <v>2.5341828019409181</v>
      </c>
      <c r="U52" s="183">
        <f t="shared" si="17"/>
        <v>2.6179039342193602</v>
      </c>
      <c r="V52" s="183">
        <f t="shared" si="18"/>
        <v>2.2379089296913093</v>
      </c>
      <c r="W52" s="183">
        <f t="shared" si="17"/>
        <v>2.4799382455139161</v>
      </c>
      <c r="X52" s="183">
        <f t="shared" si="17"/>
        <v>2.3854437193407816</v>
      </c>
      <c r="Y52" s="183">
        <f t="shared" si="17"/>
        <v>2.1515282223549712</v>
      </c>
      <c r="Z52" s="183">
        <f t="shared" si="17"/>
        <v>2.6070866544036866</v>
      </c>
      <c r="AA52" s="183">
        <f t="shared" si="16"/>
        <v>2.581019387939453</v>
      </c>
      <c r="AB52" s="183">
        <f t="shared" si="17"/>
        <v>2.5810032549489339</v>
      </c>
      <c r="AC52" s="183">
        <f t="shared" si="17"/>
        <v>2.3986119846666667</v>
      </c>
      <c r="AD52" s="182"/>
      <c r="AE52" s="398"/>
      <c r="AF52" s="182"/>
    </row>
    <row r="53" spans="1:32" ht="14.4" x14ac:dyDescent="0.3">
      <c r="A53" s="181">
        <v>44835</v>
      </c>
      <c r="B53" s="131">
        <f t="shared" si="0"/>
        <v>2022</v>
      </c>
      <c r="C53" s="171">
        <v>2.6221679999999998</v>
      </c>
      <c r="D53" s="171"/>
      <c r="E53" s="290">
        <v>-9.5574140548706055E-2</v>
      </c>
      <c r="F53" s="324">
        <v>2.4353833198547364E-2</v>
      </c>
      <c r="G53" s="290">
        <v>-9.6082458496093745E-2</v>
      </c>
      <c r="H53" s="290">
        <v>-2.5161781311035157E-2</v>
      </c>
      <c r="I53" s="290">
        <v>-0.38628847320900672</v>
      </c>
      <c r="J53" s="290">
        <v>-0.15157346725463866</v>
      </c>
      <c r="K53" s="290">
        <v>-0.10899832586608339</v>
      </c>
      <c r="L53" s="290">
        <v>-0.4413263639984068</v>
      </c>
      <c r="M53" s="291">
        <v>-2.3074893951416015E-2</v>
      </c>
      <c r="N53" s="324">
        <v>-5.808500289916993E-2</v>
      </c>
      <c r="O53" s="290">
        <v>-4.8625427881876626E-2</v>
      </c>
      <c r="P53" s="290">
        <v>-0.20639101533333337</v>
      </c>
      <c r="Q53" s="182"/>
      <c r="R53" s="183">
        <f t="shared" si="19"/>
        <v>2.5265938594512938</v>
      </c>
      <c r="S53" s="183">
        <f t="shared" si="15"/>
        <v>2.6465218331985474</v>
      </c>
      <c r="T53" s="183">
        <f t="shared" si="19"/>
        <v>2.5260855415039063</v>
      </c>
      <c r="U53" s="183">
        <f t="shared" si="17"/>
        <v>2.5970062186889646</v>
      </c>
      <c r="V53" s="183">
        <f t="shared" si="18"/>
        <v>2.2358795267909932</v>
      </c>
      <c r="W53" s="183">
        <f t="shared" si="17"/>
        <v>2.4705945327453613</v>
      </c>
      <c r="X53" s="183">
        <f t="shared" si="17"/>
        <v>2.5131696741339162</v>
      </c>
      <c r="Y53" s="183">
        <f t="shared" si="17"/>
        <v>2.1808416360015932</v>
      </c>
      <c r="Z53" s="183">
        <f t="shared" si="17"/>
        <v>2.599093106048584</v>
      </c>
      <c r="AA53" s="183">
        <f t="shared" si="16"/>
        <v>2.5640829971008299</v>
      </c>
      <c r="AB53" s="183">
        <f t="shared" si="17"/>
        <v>2.5735425721181233</v>
      </c>
      <c r="AC53" s="183">
        <f t="shared" si="17"/>
        <v>2.4157769846666666</v>
      </c>
      <c r="AD53" s="182"/>
      <c r="AE53" s="398"/>
      <c r="AF53" s="182"/>
    </row>
    <row r="54" spans="1:32" ht="14.4" x14ac:dyDescent="0.3">
      <c r="A54" s="181">
        <v>44866</v>
      </c>
      <c r="B54" s="131">
        <f t="shared" si="0"/>
        <v>2022</v>
      </c>
      <c r="C54" s="171">
        <v>2.7029100000000001</v>
      </c>
      <c r="D54" s="171"/>
      <c r="E54" s="290">
        <v>-8.6373329162597656E-2</v>
      </c>
      <c r="F54" s="324">
        <v>3.3971052169799801E-2</v>
      </c>
      <c r="G54" s="290">
        <v>-8.0150852203369136E-2</v>
      </c>
      <c r="H54" s="290">
        <v>-3.1843700408935548E-2</v>
      </c>
      <c r="I54" s="290">
        <v>-0.24529357940917987</v>
      </c>
      <c r="J54" s="290">
        <v>-0.11101250648498535</v>
      </c>
      <c r="K54" s="290">
        <v>-1.8680959016069858E-2</v>
      </c>
      <c r="L54" s="290">
        <v>-0.39359999999999995</v>
      </c>
      <c r="M54" s="291">
        <v>-2.9899864196777343E-2</v>
      </c>
      <c r="N54" s="324">
        <v>-3.2030601501464848E-2</v>
      </c>
      <c r="O54" s="290">
        <v>2.9345432917277019E-2</v>
      </c>
      <c r="P54" s="290">
        <v>-6.8145507666666674E-2</v>
      </c>
      <c r="Q54" s="182"/>
      <c r="R54" s="183">
        <f t="shared" si="19"/>
        <v>2.6165366708374025</v>
      </c>
      <c r="S54" s="183">
        <f t="shared" si="15"/>
        <v>2.7368810521697999</v>
      </c>
      <c r="T54" s="183">
        <f t="shared" si="19"/>
        <v>2.6227591477966312</v>
      </c>
      <c r="U54" s="183">
        <f t="shared" si="17"/>
        <v>2.6710662995910646</v>
      </c>
      <c r="V54" s="183">
        <f t="shared" si="18"/>
        <v>2.4576164205908202</v>
      </c>
      <c r="W54" s="183">
        <f t="shared" si="17"/>
        <v>2.591897493515015</v>
      </c>
      <c r="X54" s="183">
        <f t="shared" si="17"/>
        <v>2.6842290409839302</v>
      </c>
      <c r="Y54" s="183">
        <f t="shared" si="17"/>
        <v>2.30931</v>
      </c>
      <c r="Z54" s="183">
        <f t="shared" si="17"/>
        <v>2.673010135803223</v>
      </c>
      <c r="AA54" s="183">
        <f t="shared" si="16"/>
        <v>2.6708793984985353</v>
      </c>
      <c r="AB54" s="183">
        <f t="shared" si="17"/>
        <v>2.732255432917277</v>
      </c>
      <c r="AC54" s="183">
        <f t="shared" si="17"/>
        <v>2.6347644923333333</v>
      </c>
      <c r="AD54" s="182"/>
      <c r="AE54" s="398"/>
      <c r="AF54" s="182"/>
    </row>
    <row r="55" spans="1:32" ht="14.4" x14ac:dyDescent="0.3">
      <c r="A55" s="181">
        <v>44896</v>
      </c>
      <c r="B55" s="131">
        <f t="shared" si="0"/>
        <v>2022</v>
      </c>
      <c r="C55" s="171">
        <v>2.7914919999999999</v>
      </c>
      <c r="D55" s="171"/>
      <c r="E55" s="290">
        <v>-8.8071107864379883E-2</v>
      </c>
      <c r="F55" s="324">
        <v>4.4348220825195309E-2</v>
      </c>
      <c r="G55" s="290">
        <v>-8.5105428695678706E-2</v>
      </c>
      <c r="H55" s="290">
        <v>-1.8682279586791993E-2</v>
      </c>
      <c r="I55" s="290">
        <v>-0.22271423471271681</v>
      </c>
      <c r="J55" s="290">
        <v>-0.1403184413909912</v>
      </c>
      <c r="K55" s="290">
        <v>-0.11278723496834311</v>
      </c>
      <c r="L55" s="290">
        <v>-0.316</v>
      </c>
      <c r="M55" s="291">
        <v>-2.9900817871093749E-2</v>
      </c>
      <c r="N55" s="324">
        <v>-1.4570255279541016E-2</v>
      </c>
      <c r="O55" s="290">
        <v>5.0542462666829421E-2</v>
      </c>
      <c r="P55" s="290">
        <v>-0.13629101533333335</v>
      </c>
      <c r="Q55" s="182"/>
      <c r="R55" s="183">
        <f t="shared" si="19"/>
        <v>2.70342089213562</v>
      </c>
      <c r="S55" s="183">
        <f t="shared" si="15"/>
        <v>2.8358402208251952</v>
      </c>
      <c r="T55" s="183">
        <f t="shared" si="19"/>
        <v>2.7063865713043214</v>
      </c>
      <c r="U55" s="183">
        <f t="shared" si="17"/>
        <v>2.7728097204132078</v>
      </c>
      <c r="V55" s="183">
        <f t="shared" si="18"/>
        <v>2.5687777652872832</v>
      </c>
      <c r="W55" s="183">
        <f t="shared" si="17"/>
        <v>2.6511735586090088</v>
      </c>
      <c r="X55" s="183">
        <f t="shared" si="17"/>
        <v>2.6787047650316569</v>
      </c>
      <c r="Y55" s="183">
        <f t="shared" si="17"/>
        <v>2.475492</v>
      </c>
      <c r="Z55" s="183">
        <f t="shared" si="17"/>
        <v>2.7615911821289063</v>
      </c>
      <c r="AA55" s="183">
        <f t="shared" si="16"/>
        <v>2.7769217447204588</v>
      </c>
      <c r="AB55" s="183">
        <f t="shared" si="17"/>
        <v>2.8420344626668292</v>
      </c>
      <c r="AC55" s="183">
        <f t="shared" si="17"/>
        <v>2.6552009846666667</v>
      </c>
      <c r="AD55" s="182"/>
      <c r="AE55" s="398"/>
      <c r="AF55" s="182"/>
    </row>
    <row r="56" spans="1:32" ht="14.4" x14ac:dyDescent="0.3">
      <c r="A56" s="181">
        <v>44927</v>
      </c>
      <c r="B56" s="131">
        <f t="shared" si="0"/>
        <v>2023</v>
      </c>
      <c r="C56" s="171">
        <v>2.8076859999999999</v>
      </c>
      <c r="D56" s="171"/>
      <c r="E56" s="290">
        <v>-9.8733778181067058E-2</v>
      </c>
      <c r="F56" s="324">
        <v>5.2332501411437984E-2</v>
      </c>
      <c r="G56" s="290">
        <v>-8.0641756057739253E-2</v>
      </c>
      <c r="H56" s="290">
        <v>1.0024986267089843E-2</v>
      </c>
      <c r="I56" s="290">
        <v>-0.4365211193214395</v>
      </c>
      <c r="J56" s="290">
        <v>-0.13898067474365233</v>
      </c>
      <c r="K56" s="290">
        <v>-9.6791665045211625E-2</v>
      </c>
      <c r="L56" s="290">
        <v>-0.35037763079517931</v>
      </c>
      <c r="M56" s="291">
        <v>-3.0101327896118163E-2</v>
      </c>
      <c r="N56" s="324">
        <v>-1.949909210205078E-2</v>
      </c>
      <c r="O56" s="290">
        <v>0.54767982768249501</v>
      </c>
      <c r="P56" s="290">
        <v>-9.8709856414794905E-2</v>
      </c>
      <c r="Q56" s="182"/>
      <c r="R56" s="183">
        <f t="shared" si="19"/>
        <v>2.708952221818933</v>
      </c>
      <c r="S56" s="183">
        <f t="shared" si="15"/>
        <v>2.8600185014114379</v>
      </c>
      <c r="T56" s="183">
        <f t="shared" si="19"/>
        <v>2.7270442439422609</v>
      </c>
      <c r="U56" s="183">
        <f t="shared" si="17"/>
        <v>2.8177109862670897</v>
      </c>
      <c r="V56" s="183">
        <f t="shared" si="18"/>
        <v>2.3711648806785606</v>
      </c>
      <c r="W56" s="183">
        <f t="shared" si="17"/>
        <v>2.6687053252563477</v>
      </c>
      <c r="X56" s="183">
        <f t="shared" si="17"/>
        <v>2.7108943349547885</v>
      </c>
      <c r="Y56" s="183">
        <f t="shared" si="17"/>
        <v>2.4573083692048208</v>
      </c>
      <c r="Z56" s="183">
        <f t="shared" si="17"/>
        <v>2.7775846721038819</v>
      </c>
      <c r="AA56" s="183">
        <f t="shared" si="16"/>
        <v>2.7881869078979493</v>
      </c>
      <c r="AB56" s="183">
        <f t="shared" si="17"/>
        <v>3.3553658276824949</v>
      </c>
      <c r="AC56" s="183">
        <f t="shared" si="17"/>
        <v>2.7089761435852049</v>
      </c>
      <c r="AD56" s="182"/>
      <c r="AE56" s="398"/>
      <c r="AF56" s="182"/>
    </row>
    <row r="57" spans="1:32" ht="14.4" x14ac:dyDescent="0.3">
      <c r="A57" s="181">
        <v>44958</v>
      </c>
      <c r="B57" s="131">
        <f t="shared" si="0"/>
        <v>2023</v>
      </c>
      <c r="C57" s="171">
        <v>2.825107</v>
      </c>
      <c r="D57" s="171"/>
      <c r="E57" s="290">
        <v>-8.2786185907784762E-2</v>
      </c>
      <c r="F57" s="324">
        <v>4.6784143447875973E-2</v>
      </c>
      <c r="G57" s="290">
        <v>-6.9359073638916011E-2</v>
      </c>
      <c r="H57" s="290">
        <v>-3.9112949371337899E-3</v>
      </c>
      <c r="I57" s="290">
        <v>-0.44648541162258304</v>
      </c>
      <c r="J57" s="290">
        <v>-0.11478452682495117</v>
      </c>
      <c r="K57" s="290">
        <v>-8.6457775867757047E-2</v>
      </c>
      <c r="L57" s="290">
        <v>-0.30951630346843939</v>
      </c>
      <c r="M57" s="291">
        <v>-2.9899625778198241E-2</v>
      </c>
      <c r="N57" s="324">
        <v>-3.4299650192260743E-2</v>
      </c>
      <c r="O57" s="290">
        <v>3.5960038503011077E-2</v>
      </c>
      <c r="P57" s="290">
        <v>-9.2356941032409684E-2</v>
      </c>
      <c r="Q57" s="182"/>
      <c r="R57" s="183">
        <f t="shared" si="19"/>
        <v>2.7423208140922153</v>
      </c>
      <c r="S57" s="183">
        <f t="shared" si="15"/>
        <v>2.871891143447876</v>
      </c>
      <c r="T57" s="183">
        <f t="shared" si="19"/>
        <v>2.7557479263610842</v>
      </c>
      <c r="U57" s="183">
        <f t="shared" si="17"/>
        <v>2.8211957050628662</v>
      </c>
      <c r="V57" s="183">
        <f t="shared" si="18"/>
        <v>2.3786215883774169</v>
      </c>
      <c r="W57" s="183">
        <f t="shared" si="17"/>
        <v>2.710322473175049</v>
      </c>
      <c r="X57" s="183">
        <f t="shared" si="17"/>
        <v>2.7386492241322431</v>
      </c>
      <c r="Y57" s="183">
        <f t="shared" si="17"/>
        <v>2.5155906965315609</v>
      </c>
      <c r="Z57" s="183">
        <f t="shared" si="17"/>
        <v>2.795207374221802</v>
      </c>
      <c r="AA57" s="183">
        <f t="shared" si="16"/>
        <v>2.7908073498077393</v>
      </c>
      <c r="AB57" s="183">
        <f t="shared" si="17"/>
        <v>2.8610670385030113</v>
      </c>
      <c r="AC57" s="183">
        <f t="shared" si="17"/>
        <v>2.7327500589675902</v>
      </c>
      <c r="AD57" s="182"/>
      <c r="AE57" s="398"/>
      <c r="AF57" s="182"/>
    </row>
    <row r="58" spans="1:32" ht="14.4" x14ac:dyDescent="0.3">
      <c r="A58" s="181">
        <v>44986</v>
      </c>
      <c r="B58" s="131">
        <f t="shared" si="0"/>
        <v>2023</v>
      </c>
      <c r="C58" s="171">
        <v>2.7681300000000002</v>
      </c>
      <c r="D58" s="171"/>
      <c r="E58" s="290">
        <v>-9.8691960373494106E-2</v>
      </c>
      <c r="F58" s="324">
        <v>-2.5945377349853582E-3</v>
      </c>
      <c r="G58" s="290">
        <v>-7.7425489425659175E-2</v>
      </c>
      <c r="H58" s="290">
        <v>-1.8877782821655274E-2</v>
      </c>
      <c r="I58" s="290">
        <v>-0.36411174163370336</v>
      </c>
      <c r="J58" s="290">
        <v>-0.10810403823852539</v>
      </c>
      <c r="K58" s="290">
        <v>-0.10386836661777521</v>
      </c>
      <c r="L58" s="290">
        <v>-0.38771824062020149</v>
      </c>
      <c r="M58" s="291">
        <v>-2.9701261520385741E-2</v>
      </c>
      <c r="N58" s="324">
        <v>-2.7943639755249022E-2</v>
      </c>
      <c r="O58" s="290">
        <v>4.6128988265991211E-2</v>
      </c>
      <c r="P58" s="290">
        <v>-0.12057313861846924</v>
      </c>
      <c r="Q58" s="182"/>
      <c r="R58" s="183">
        <f t="shared" si="19"/>
        <v>2.6694380396265061</v>
      </c>
      <c r="S58" s="183">
        <f t="shared" si="15"/>
        <v>2.765535462265015</v>
      </c>
      <c r="T58" s="183">
        <f t="shared" si="19"/>
        <v>2.6907045105743412</v>
      </c>
      <c r="U58" s="183">
        <f t="shared" si="17"/>
        <v>2.7492522171783449</v>
      </c>
      <c r="V58" s="183">
        <f t="shared" si="18"/>
        <v>2.404018258366297</v>
      </c>
      <c r="W58" s="183">
        <f t="shared" si="17"/>
        <v>2.660025961761475</v>
      </c>
      <c r="X58" s="183">
        <f t="shared" si="17"/>
        <v>2.6642616333822251</v>
      </c>
      <c r="Y58" s="183">
        <f t="shared" si="17"/>
        <v>2.3804117593797987</v>
      </c>
      <c r="Z58" s="183">
        <f t="shared" si="17"/>
        <v>2.7384287384796147</v>
      </c>
      <c r="AA58" s="183">
        <f t="shared" si="16"/>
        <v>2.7401863602447514</v>
      </c>
      <c r="AB58" s="183">
        <f t="shared" si="17"/>
        <v>2.8142589882659914</v>
      </c>
      <c r="AC58" s="183">
        <f t="shared" si="17"/>
        <v>2.6475568613815308</v>
      </c>
      <c r="AD58" s="182"/>
      <c r="AE58" s="398"/>
      <c r="AF58" s="182"/>
    </row>
    <row r="59" spans="1:32" ht="14.4" x14ac:dyDescent="0.3">
      <c r="A59" s="181">
        <v>45017</v>
      </c>
      <c r="B59" s="131">
        <f t="shared" si="0"/>
        <v>2023</v>
      </c>
      <c r="C59" s="171">
        <v>2.7307049999999999</v>
      </c>
      <c r="D59" s="171"/>
      <c r="E59" s="290">
        <v>-0.10504280350971326</v>
      </c>
      <c r="F59" s="324">
        <v>-7.918891906738279E-3</v>
      </c>
      <c r="G59" s="290">
        <v>-9.5921287536621089E-2</v>
      </c>
      <c r="H59" s="290">
        <v>-3.7184038162231446E-2</v>
      </c>
      <c r="I59" s="290">
        <v>-0.41272382213329178</v>
      </c>
      <c r="J59" s="290">
        <v>-0.11699728965759278</v>
      </c>
      <c r="K59" s="290">
        <v>-0.15087381645543105</v>
      </c>
      <c r="L59" s="290">
        <v>-0.45816818045592783</v>
      </c>
      <c r="M59" s="291">
        <v>-2.969959259033203E-2</v>
      </c>
      <c r="N59" s="324">
        <v>-6.7822027206420901E-2</v>
      </c>
      <c r="O59" s="290">
        <v>-7.8335440953572588E-2</v>
      </c>
      <c r="P59" s="290">
        <v>-5.0036256027221677E-2</v>
      </c>
      <c r="Q59" s="182"/>
      <c r="R59" s="183">
        <f t="shared" si="19"/>
        <v>2.6256621964902869</v>
      </c>
      <c r="S59" s="183">
        <f t="shared" si="15"/>
        <v>2.7227861080932616</v>
      </c>
      <c r="T59" s="183">
        <f t="shared" si="19"/>
        <v>2.6347837124633791</v>
      </c>
      <c r="U59" s="183">
        <f t="shared" si="17"/>
        <v>2.6935209618377685</v>
      </c>
      <c r="V59" s="183">
        <f t="shared" si="18"/>
        <v>2.3179811778667081</v>
      </c>
      <c r="W59" s="183">
        <f t="shared" si="17"/>
        <v>2.6137077103424073</v>
      </c>
      <c r="X59" s="183">
        <f t="shared" si="17"/>
        <v>2.5798311835445689</v>
      </c>
      <c r="Y59" s="183">
        <f t="shared" si="17"/>
        <v>2.2725368195440723</v>
      </c>
      <c r="Z59" s="183">
        <f t="shared" si="17"/>
        <v>2.7010054074096681</v>
      </c>
      <c r="AA59" s="183">
        <f t="shared" si="16"/>
        <v>2.6628829727935792</v>
      </c>
      <c r="AB59" s="183">
        <f t="shared" si="17"/>
        <v>2.6523695590464271</v>
      </c>
      <c r="AC59" s="183">
        <f t="shared" si="17"/>
        <v>2.6806687439727783</v>
      </c>
      <c r="AD59" s="182"/>
      <c r="AE59" s="398"/>
      <c r="AF59" s="182"/>
    </row>
    <row r="60" spans="1:32" ht="14.4" x14ac:dyDescent="0.3">
      <c r="A60" s="181">
        <v>45047</v>
      </c>
      <c r="B60" s="131">
        <f t="shared" ref="B60:B123" si="20">YEAR(A60)</f>
        <v>2023</v>
      </c>
      <c r="C60" s="171">
        <v>2.747064</v>
      </c>
      <c r="D60" s="171"/>
      <c r="E60" s="290">
        <v>-0.11376668508039374</v>
      </c>
      <c r="F60" s="324">
        <v>1.624556541442871E-2</v>
      </c>
      <c r="G60" s="290">
        <v>-9.6210727691650386E-2</v>
      </c>
      <c r="H60" s="290">
        <v>-2.7976074218750001E-2</v>
      </c>
      <c r="I60" s="290">
        <v>-0.47746529642998792</v>
      </c>
      <c r="J60" s="290">
        <v>-0.12795166969299315</v>
      </c>
      <c r="K60" s="290">
        <v>-0.21563067270667804</v>
      </c>
      <c r="L60" s="290">
        <v>-0.51647157894066664</v>
      </c>
      <c r="M60" s="291">
        <v>-2.9700784683227538E-2</v>
      </c>
      <c r="N60" s="324">
        <v>-6.4276742935180667E-2</v>
      </c>
      <c r="O60" s="290">
        <v>-2.8704830805460615E-2</v>
      </c>
      <c r="P60" s="290">
        <v>-5.3234871292114259E-2</v>
      </c>
      <c r="Q60" s="182"/>
      <c r="R60" s="183">
        <f t="shared" si="19"/>
        <v>2.6332973149196062</v>
      </c>
      <c r="S60" s="183">
        <f t="shared" si="15"/>
        <v>2.7633095654144286</v>
      </c>
      <c r="T60" s="183">
        <f t="shared" si="19"/>
        <v>2.6508532723083498</v>
      </c>
      <c r="U60" s="183">
        <f t="shared" si="17"/>
        <v>2.7190879257812499</v>
      </c>
      <c r="V60" s="183">
        <f t="shared" si="18"/>
        <v>2.2695987035700123</v>
      </c>
      <c r="W60" s="183">
        <f t="shared" si="17"/>
        <v>2.619112330307007</v>
      </c>
      <c r="X60" s="183">
        <f t="shared" si="17"/>
        <v>2.531433327293322</v>
      </c>
      <c r="Y60" s="183">
        <f t="shared" si="17"/>
        <v>2.2305924210593333</v>
      </c>
      <c r="Z60" s="183">
        <f t="shared" si="17"/>
        <v>2.7173632153167726</v>
      </c>
      <c r="AA60" s="183">
        <f t="shared" si="16"/>
        <v>2.6827872570648195</v>
      </c>
      <c r="AB60" s="183">
        <f t="shared" si="17"/>
        <v>2.7183591691945392</v>
      </c>
      <c r="AC60" s="183">
        <f t="shared" si="17"/>
        <v>2.6938291287078857</v>
      </c>
      <c r="AD60" s="182"/>
      <c r="AE60" s="398"/>
      <c r="AF60" s="182"/>
    </row>
    <row r="61" spans="1:32" ht="14.4" x14ac:dyDescent="0.3">
      <c r="A61" s="181">
        <v>45078</v>
      </c>
      <c r="B61" s="131">
        <f t="shared" si="20"/>
        <v>2023</v>
      </c>
      <c r="C61" s="171">
        <v>2.7767200000000001</v>
      </c>
      <c r="D61" s="171"/>
      <c r="E61" s="290">
        <v>-9.666024329028286E-2</v>
      </c>
      <c r="F61" s="324">
        <v>4.1552147865295409E-2</v>
      </c>
      <c r="G61" s="290">
        <v>-9.5889101028442378E-2</v>
      </c>
      <c r="H61" s="290">
        <v>-1.2511529922485352E-2</v>
      </c>
      <c r="I61" s="290">
        <v>-0.42117801119910386</v>
      </c>
      <c r="J61" s="290">
        <v>-0.12904076576232909</v>
      </c>
      <c r="K61" s="290">
        <v>-0.27792347491551328</v>
      </c>
      <c r="L61" s="290">
        <v>-0.50265213971074585</v>
      </c>
      <c r="M61" s="291">
        <v>-2.9700307846069335E-2</v>
      </c>
      <c r="N61" s="324">
        <v>-4.9701023101806643E-2</v>
      </c>
      <c r="O61" s="290">
        <v>-7.3720006942749022E-2</v>
      </c>
      <c r="P61" s="290">
        <v>-9.643845767974854E-2</v>
      </c>
      <c r="Q61" s="182"/>
      <c r="R61" s="183">
        <f t="shared" si="19"/>
        <v>2.6800597567097171</v>
      </c>
      <c r="S61" s="183">
        <f t="shared" si="15"/>
        <v>2.8182721478652955</v>
      </c>
      <c r="T61" s="183">
        <f t="shared" si="19"/>
        <v>2.6808308989715579</v>
      </c>
      <c r="U61" s="183">
        <f t="shared" si="17"/>
        <v>2.7642084700775147</v>
      </c>
      <c r="V61" s="183">
        <f t="shared" si="18"/>
        <v>2.3555419888008964</v>
      </c>
      <c r="W61" s="183">
        <f t="shared" si="17"/>
        <v>2.6476792342376712</v>
      </c>
      <c r="X61" s="183">
        <f t="shared" si="17"/>
        <v>2.4987965250844866</v>
      </c>
      <c r="Y61" s="183">
        <f t="shared" si="17"/>
        <v>2.2740678602892541</v>
      </c>
      <c r="Z61" s="183">
        <f t="shared" si="17"/>
        <v>2.7470196921539309</v>
      </c>
      <c r="AA61" s="183">
        <f t="shared" si="16"/>
        <v>2.7270189768981936</v>
      </c>
      <c r="AB61" s="183">
        <f t="shared" si="17"/>
        <v>2.7029999930572512</v>
      </c>
      <c r="AC61" s="183">
        <f t="shared" si="17"/>
        <v>2.6802815423202517</v>
      </c>
      <c r="AD61" s="182"/>
      <c r="AE61" s="398"/>
      <c r="AF61" s="182"/>
    </row>
    <row r="62" spans="1:32" ht="14.4" x14ac:dyDescent="0.3">
      <c r="A62" s="181">
        <v>45108</v>
      </c>
      <c r="B62" s="131">
        <f t="shared" si="20"/>
        <v>2023</v>
      </c>
      <c r="C62" s="171">
        <v>2.874053</v>
      </c>
      <c r="D62" s="171"/>
      <c r="E62" s="290">
        <v>-8.0035583127188392E-2</v>
      </c>
      <c r="F62" s="324">
        <v>6.822846412658691E-2</v>
      </c>
      <c r="G62" s="290">
        <v>-0.10600234031677246</v>
      </c>
      <c r="H62" s="290">
        <v>-2.2610492706298835E-2</v>
      </c>
      <c r="I62" s="290">
        <v>-0.34215225979731312</v>
      </c>
      <c r="J62" s="290">
        <v>-0.16518168449401854</v>
      </c>
      <c r="K62" s="290">
        <v>-0.27883251317018354</v>
      </c>
      <c r="L62" s="290">
        <v>-0.54490783354961558</v>
      </c>
      <c r="M62" s="291">
        <v>-3.0100374221801757E-2</v>
      </c>
      <c r="N62" s="324">
        <v>-3.970078468322754E-2</v>
      </c>
      <c r="O62" s="290">
        <v>-0.10440804163614908</v>
      </c>
      <c r="P62" s="290">
        <v>-0.18187464904785156</v>
      </c>
      <c r="Q62" s="182"/>
      <c r="R62" s="183">
        <f t="shared" si="19"/>
        <v>2.7940174168728116</v>
      </c>
      <c r="S62" s="183">
        <f t="shared" si="15"/>
        <v>2.9422814641265869</v>
      </c>
      <c r="T62" s="183">
        <f t="shared" si="19"/>
        <v>2.7680506596832277</v>
      </c>
      <c r="U62" s="183">
        <f t="shared" si="17"/>
        <v>2.8514425072937013</v>
      </c>
      <c r="V62" s="183">
        <f t="shared" si="18"/>
        <v>2.531900740202687</v>
      </c>
      <c r="W62" s="183">
        <f t="shared" si="17"/>
        <v>2.7088713155059816</v>
      </c>
      <c r="X62" s="183">
        <f t="shared" si="17"/>
        <v>2.5952204868298163</v>
      </c>
      <c r="Y62" s="183">
        <f t="shared" si="17"/>
        <v>2.3291451664503846</v>
      </c>
      <c r="Z62" s="183">
        <f t="shared" si="17"/>
        <v>2.8439526257781984</v>
      </c>
      <c r="AA62" s="183">
        <f t="shared" si="16"/>
        <v>2.8343522153167724</v>
      </c>
      <c r="AB62" s="183">
        <f t="shared" si="17"/>
        <v>2.7696449583638509</v>
      </c>
      <c r="AC62" s="183">
        <f t="shared" si="17"/>
        <v>2.6921783509521484</v>
      </c>
      <c r="AD62" s="182"/>
      <c r="AE62" s="398"/>
      <c r="AF62" s="182"/>
    </row>
    <row r="63" spans="1:32" ht="14.4" x14ac:dyDescent="0.3">
      <c r="A63" s="181">
        <v>45139</v>
      </c>
      <c r="B63" s="131">
        <f t="shared" si="20"/>
        <v>2023</v>
      </c>
      <c r="C63" s="171">
        <v>2.8940649999999999</v>
      </c>
      <c r="D63" s="171"/>
      <c r="E63" s="290">
        <v>-7.1452860069968246E-2</v>
      </c>
      <c r="F63" s="324">
        <v>7.6365680694580079E-2</v>
      </c>
      <c r="G63" s="290">
        <v>-0.10865641593933105</v>
      </c>
      <c r="H63" s="290">
        <v>-2.0325965881347663E-2</v>
      </c>
      <c r="I63" s="290">
        <v>-0.32170257910514932</v>
      </c>
      <c r="J63" s="290">
        <v>-0.17546205520629882</v>
      </c>
      <c r="K63" s="290">
        <v>-0.28618911016001741</v>
      </c>
      <c r="L63" s="290">
        <v>-0.54109520288779733</v>
      </c>
      <c r="M63" s="291">
        <v>-3.0099658966064452E-2</v>
      </c>
      <c r="N63" s="324">
        <v>-2.891829490661621E-2</v>
      </c>
      <c r="O63" s="290">
        <v>-4.2472561208089135E-2</v>
      </c>
      <c r="P63" s="290">
        <v>-0.18798629951477053</v>
      </c>
      <c r="Q63" s="182"/>
      <c r="R63" s="183">
        <f t="shared" si="19"/>
        <v>2.8226121399300315</v>
      </c>
      <c r="S63" s="183">
        <f t="shared" si="15"/>
        <v>2.9704306806945802</v>
      </c>
      <c r="T63" s="183">
        <f t="shared" si="19"/>
        <v>2.785408584060669</v>
      </c>
      <c r="U63" s="183">
        <f t="shared" si="17"/>
        <v>2.8737390341186524</v>
      </c>
      <c r="V63" s="183">
        <f t="shared" si="18"/>
        <v>2.5723624208948506</v>
      </c>
      <c r="W63" s="183">
        <f t="shared" si="17"/>
        <v>2.7186029447937012</v>
      </c>
      <c r="X63" s="183">
        <f t="shared" si="17"/>
        <v>2.6078758898399825</v>
      </c>
      <c r="Y63" s="183">
        <f t="shared" si="17"/>
        <v>2.3529697971122028</v>
      </c>
      <c r="Z63" s="183">
        <f t="shared" si="17"/>
        <v>2.8639653410339356</v>
      </c>
      <c r="AA63" s="183">
        <f t="shared" si="16"/>
        <v>2.8651467050933839</v>
      </c>
      <c r="AB63" s="183">
        <f t="shared" si="17"/>
        <v>2.8515924387919109</v>
      </c>
      <c r="AC63" s="183">
        <f t="shared" si="17"/>
        <v>2.7060787004852296</v>
      </c>
      <c r="AD63" s="182"/>
      <c r="AE63" s="398"/>
      <c r="AF63" s="182"/>
    </row>
    <row r="64" spans="1:32" ht="14.4" x14ac:dyDescent="0.3">
      <c r="A64" s="181">
        <v>45170</v>
      </c>
      <c r="B64" s="131">
        <f t="shared" si="20"/>
        <v>2023</v>
      </c>
      <c r="C64" s="171">
        <v>2.8678680000000001</v>
      </c>
      <c r="D64" s="171"/>
      <c r="E64" s="290">
        <v>-9.3558549880981445E-2</v>
      </c>
      <c r="F64" s="324">
        <v>2.92163610458374E-2</v>
      </c>
      <c r="G64" s="290">
        <v>-0.10676623344421386</v>
      </c>
      <c r="H64" s="290">
        <v>6.3464260101318351E-3</v>
      </c>
      <c r="I64" s="290">
        <v>-0.44650821079430314</v>
      </c>
      <c r="J64" s="290">
        <v>-0.16425757408142089</v>
      </c>
      <c r="K64" s="290">
        <v>-0.27703479989316965</v>
      </c>
      <c r="L64" s="290">
        <v>-0.73245182342085591</v>
      </c>
      <c r="M64" s="291">
        <v>-2.9899864196777343E-2</v>
      </c>
      <c r="N64" s="324">
        <v>-4.9899625778198259E-2</v>
      </c>
      <c r="O64" s="290">
        <v>-5.2702544530232751E-2</v>
      </c>
      <c r="P64" s="290">
        <v>-0.17698184452056889</v>
      </c>
      <c r="Q64" s="182"/>
      <c r="R64" s="183">
        <f t="shared" si="19"/>
        <v>2.7743094501190186</v>
      </c>
      <c r="S64" s="183">
        <f t="shared" si="15"/>
        <v>2.8970843610458377</v>
      </c>
      <c r="T64" s="183">
        <f t="shared" si="19"/>
        <v>2.7611017665557864</v>
      </c>
      <c r="U64" s="183">
        <f t="shared" si="17"/>
        <v>2.8742144260101319</v>
      </c>
      <c r="V64" s="183">
        <f t="shared" si="18"/>
        <v>2.4213597892056971</v>
      </c>
      <c r="W64" s="183">
        <f t="shared" si="17"/>
        <v>2.7036104259185794</v>
      </c>
      <c r="X64" s="183">
        <f t="shared" si="17"/>
        <v>2.5908332001068306</v>
      </c>
      <c r="Y64" s="183">
        <f t="shared" si="17"/>
        <v>2.1354161765791444</v>
      </c>
      <c r="Z64" s="183">
        <f t="shared" si="17"/>
        <v>2.8379681358032229</v>
      </c>
      <c r="AA64" s="183">
        <f t="shared" si="16"/>
        <v>2.817968374221802</v>
      </c>
      <c r="AB64" s="183">
        <f t="shared" si="17"/>
        <v>2.8151654554697672</v>
      </c>
      <c r="AC64" s="183">
        <f t="shared" si="17"/>
        <v>2.690886155479431</v>
      </c>
      <c r="AD64" s="182"/>
      <c r="AE64" s="398"/>
      <c r="AF64" s="182"/>
    </row>
    <row r="65" spans="1:32" ht="14.4" x14ac:dyDescent="0.3">
      <c r="A65" s="181">
        <v>45200</v>
      </c>
      <c r="B65" s="131">
        <f t="shared" si="20"/>
        <v>2023</v>
      </c>
      <c r="C65" s="171">
        <v>2.8490250000000001</v>
      </c>
      <c r="D65" s="171"/>
      <c r="E65" s="290">
        <v>-9.4049930572509766E-2</v>
      </c>
      <c r="F65" s="324">
        <v>2.9656977653503419E-2</v>
      </c>
      <c r="G65" s="290">
        <v>-0.10747314453125</v>
      </c>
      <c r="H65" s="290">
        <v>-2.5548973083496095E-2</v>
      </c>
      <c r="I65" s="290">
        <v>-0.42452493526412438</v>
      </c>
      <c r="J65" s="290">
        <v>-0.16584901809692382</v>
      </c>
      <c r="K65" s="290">
        <v>-0.13355387845729341</v>
      </c>
      <c r="L65" s="290">
        <v>-0.67799703815932633</v>
      </c>
      <c r="M65" s="291">
        <v>-2.5131969451904296E-2</v>
      </c>
      <c r="N65" s="324">
        <v>-6.0927677154541025E-2</v>
      </c>
      <c r="O65" s="290">
        <v>-4.8996168772379549E-2</v>
      </c>
      <c r="P65" s="290">
        <v>-0.14125439701080322</v>
      </c>
      <c r="Q65" s="182"/>
      <c r="R65" s="183">
        <f t="shared" si="19"/>
        <v>2.7549750694274904</v>
      </c>
      <c r="S65" s="183">
        <f t="shared" si="15"/>
        <v>2.8786819776535038</v>
      </c>
      <c r="T65" s="183">
        <f t="shared" si="19"/>
        <v>2.7415518554687504</v>
      </c>
      <c r="U65" s="183">
        <f t="shared" si="17"/>
        <v>2.823476026916504</v>
      </c>
      <c r="V65" s="183">
        <f t="shared" si="18"/>
        <v>2.4245000647358759</v>
      </c>
      <c r="W65" s="183">
        <f t="shared" si="17"/>
        <v>2.6831759819030765</v>
      </c>
      <c r="X65" s="183">
        <f t="shared" si="17"/>
        <v>2.7154711215427065</v>
      </c>
      <c r="Y65" s="183">
        <f t="shared" si="17"/>
        <v>2.1710279618406738</v>
      </c>
      <c r="Z65" s="183">
        <f t="shared" si="17"/>
        <v>2.823893030548096</v>
      </c>
      <c r="AA65" s="183">
        <f t="shared" si="16"/>
        <v>2.7880973228454593</v>
      </c>
      <c r="AB65" s="183">
        <f t="shared" si="17"/>
        <v>2.8000288312276207</v>
      </c>
      <c r="AC65" s="183">
        <f t="shared" si="17"/>
        <v>2.7077706029891968</v>
      </c>
      <c r="AD65" s="182"/>
      <c r="AE65" s="398"/>
      <c r="AF65" s="182"/>
    </row>
    <row r="66" spans="1:32" ht="14.4" x14ac:dyDescent="0.3">
      <c r="A66" s="181">
        <v>45231</v>
      </c>
      <c r="B66" s="131">
        <f t="shared" si="20"/>
        <v>2023</v>
      </c>
      <c r="C66" s="171">
        <v>3.0135360000000002</v>
      </c>
      <c r="D66" s="171"/>
      <c r="E66" s="290">
        <v>-9.2430591583251953E-2</v>
      </c>
      <c r="F66" s="324">
        <v>3.7471752166748043E-2</v>
      </c>
      <c r="G66" s="290">
        <v>-0.10227800369262695</v>
      </c>
      <c r="H66" s="290">
        <v>-2.9261627197265626E-2</v>
      </c>
      <c r="I66" s="290">
        <v>-0.38698143274536034</v>
      </c>
      <c r="J66" s="290">
        <v>-0.13081793785095214</v>
      </c>
      <c r="K66" s="290">
        <v>-4.3877523794220316E-2</v>
      </c>
      <c r="L66" s="290">
        <v>-0.58793939166096176</v>
      </c>
      <c r="M66" s="291">
        <v>-2.7105121612548827E-2</v>
      </c>
      <c r="N66" s="324">
        <v>-4.5647411346435553E-2</v>
      </c>
      <c r="O66" s="290">
        <v>4.0875275929768869E-3</v>
      </c>
      <c r="P66" s="290">
        <v>-0.1100146417617798</v>
      </c>
      <c r="Q66" s="182"/>
      <c r="R66" s="183">
        <f t="shared" si="19"/>
        <v>2.9211054084167483</v>
      </c>
      <c r="S66" s="183">
        <f t="shared" si="15"/>
        <v>3.0510077521667482</v>
      </c>
      <c r="T66" s="183">
        <f t="shared" si="19"/>
        <v>2.9112579963073735</v>
      </c>
      <c r="U66" s="183">
        <f t="shared" si="17"/>
        <v>2.9842743728027346</v>
      </c>
      <c r="V66" s="183">
        <f t="shared" si="18"/>
        <v>2.6265545672546398</v>
      </c>
      <c r="W66" s="183">
        <f t="shared" si="17"/>
        <v>2.8827180621490482</v>
      </c>
      <c r="X66" s="183">
        <f t="shared" si="17"/>
        <v>2.9696584762057801</v>
      </c>
      <c r="Y66" s="183">
        <f t="shared" si="17"/>
        <v>2.4255966083390383</v>
      </c>
      <c r="Z66" s="183">
        <f t="shared" si="17"/>
        <v>2.9864308783874516</v>
      </c>
      <c r="AA66" s="183">
        <f t="shared" si="16"/>
        <v>2.9678885886535649</v>
      </c>
      <c r="AB66" s="183">
        <f t="shared" si="17"/>
        <v>3.0176235275929773</v>
      </c>
      <c r="AC66" s="183">
        <f t="shared" si="17"/>
        <v>2.9035213582382204</v>
      </c>
      <c r="AD66" s="182"/>
      <c r="AE66" s="398"/>
      <c r="AF66" s="182"/>
    </row>
    <row r="67" spans="1:32" ht="14.4" x14ac:dyDescent="0.3">
      <c r="A67" s="181">
        <v>45261</v>
      </c>
      <c r="B67" s="131">
        <f t="shared" si="20"/>
        <v>2023</v>
      </c>
      <c r="C67" s="171">
        <v>3.0689980000000001</v>
      </c>
      <c r="D67" s="171"/>
      <c r="E67" s="290">
        <v>-9.4481945037841797E-2</v>
      </c>
      <c r="F67" s="324">
        <v>5.2927832603454586E-2</v>
      </c>
      <c r="G67" s="290">
        <v>-0.10683108329772949</v>
      </c>
      <c r="H67" s="290">
        <v>-1.9337692260742188E-2</v>
      </c>
      <c r="I67" s="290">
        <v>-0.2532822359621773</v>
      </c>
      <c r="J67" s="290">
        <v>-0.16311626434326171</v>
      </c>
      <c r="K67" s="290">
        <v>-0.12539992707960756</v>
      </c>
      <c r="L67" s="290">
        <v>-0.46801145604852695</v>
      </c>
      <c r="M67" s="291">
        <v>-2.9899625778198241E-2</v>
      </c>
      <c r="N67" s="324">
        <v>-2.319934844970703E-2</v>
      </c>
      <c r="O67" s="290">
        <v>4.860666275024414E-2</v>
      </c>
      <c r="P67" s="290">
        <v>-9.2433755111694341E-2</v>
      </c>
      <c r="Q67" s="182"/>
      <c r="R67" s="183">
        <f t="shared" si="19"/>
        <v>2.9745160549621583</v>
      </c>
      <c r="S67" s="183">
        <f t="shared" si="15"/>
        <v>3.1219258326034547</v>
      </c>
      <c r="T67" s="183">
        <f t="shared" si="19"/>
        <v>2.9621669167022708</v>
      </c>
      <c r="U67" s="183">
        <f t="shared" si="17"/>
        <v>3.0496603077392579</v>
      </c>
      <c r="V67" s="183">
        <f t="shared" si="18"/>
        <v>2.8157157640378228</v>
      </c>
      <c r="W67" s="183">
        <f t="shared" si="17"/>
        <v>2.9058817356567386</v>
      </c>
      <c r="X67" s="183">
        <f t="shared" si="17"/>
        <v>2.9435980729203925</v>
      </c>
      <c r="Y67" s="183">
        <f t="shared" si="17"/>
        <v>2.600986543951473</v>
      </c>
      <c r="Z67" s="183">
        <f t="shared" si="17"/>
        <v>3.0390983742218021</v>
      </c>
      <c r="AA67" s="183">
        <f t="shared" si="16"/>
        <v>3.0457986515502933</v>
      </c>
      <c r="AB67" s="183">
        <f t="shared" si="17"/>
        <v>3.1176046627502441</v>
      </c>
      <c r="AC67" s="183">
        <f t="shared" si="17"/>
        <v>2.9765642448883058</v>
      </c>
      <c r="AD67" s="182"/>
      <c r="AE67" s="398"/>
      <c r="AF67" s="182"/>
    </row>
    <row r="68" spans="1:32" ht="14.4" x14ac:dyDescent="0.3">
      <c r="A68" s="181">
        <v>45292</v>
      </c>
      <c r="B68" s="131">
        <f t="shared" si="20"/>
        <v>2024</v>
      </c>
      <c r="C68" s="171">
        <v>3.096346</v>
      </c>
      <c r="D68" s="171"/>
      <c r="E68" s="290">
        <v>-0.10645936894229199</v>
      </c>
      <c r="F68" s="324">
        <v>5.8146338462829586E-2</v>
      </c>
      <c r="G68" s="290">
        <v>-7.3893079757690425E-2</v>
      </c>
      <c r="H68" s="290">
        <v>6.5080738067626945E-3</v>
      </c>
      <c r="I68" s="290">
        <v>-0.4744337885646146</v>
      </c>
      <c r="J68" s="290">
        <v>-0.13232808113098143</v>
      </c>
      <c r="K68" s="290">
        <v>-0.11373205701358186</v>
      </c>
      <c r="L68" s="290">
        <v>-0.4198490575907754</v>
      </c>
      <c r="M68" s="291">
        <v>-3.009942054748535E-2</v>
      </c>
      <c r="N68" s="324">
        <v>-2.9700794219970704E-2</v>
      </c>
      <c r="O68" s="290">
        <v>0.49239416725667312</v>
      </c>
      <c r="P68" s="290">
        <v>-9.7775303077697759E-2</v>
      </c>
      <c r="Q68" s="182"/>
      <c r="R68" s="183">
        <f t="shared" si="19"/>
        <v>2.9898866310577081</v>
      </c>
      <c r="S68" s="183">
        <f t="shared" si="15"/>
        <v>3.1544923384628296</v>
      </c>
      <c r="T68" s="183">
        <f t="shared" si="19"/>
        <v>3.0224529202423098</v>
      </c>
      <c r="U68" s="183">
        <f t="shared" si="17"/>
        <v>3.1028540738067627</v>
      </c>
      <c r="V68" s="183">
        <f t="shared" si="18"/>
        <v>2.6219122114353857</v>
      </c>
      <c r="W68" s="183">
        <f t="shared" si="17"/>
        <v>2.9640179188690188</v>
      </c>
      <c r="X68" s="183">
        <f t="shared" si="17"/>
        <v>2.982613942986418</v>
      </c>
      <c r="Y68" s="183">
        <f t="shared" si="17"/>
        <v>2.6764969424092246</v>
      </c>
      <c r="Z68" s="183">
        <f t="shared" si="17"/>
        <v>3.0662465794525149</v>
      </c>
      <c r="AA68" s="183">
        <f t="shared" si="16"/>
        <v>3.0666452057800293</v>
      </c>
      <c r="AB68" s="183">
        <f t="shared" si="17"/>
        <v>3.588740167256673</v>
      </c>
      <c r="AC68" s="183">
        <f t="shared" si="17"/>
        <v>2.9985706969223025</v>
      </c>
      <c r="AD68" s="182"/>
      <c r="AE68" s="398"/>
      <c r="AF68" s="182"/>
    </row>
    <row r="69" spans="1:32" ht="14.4" x14ac:dyDescent="0.3">
      <c r="A69" s="181">
        <v>45323</v>
      </c>
      <c r="B69" s="131">
        <f t="shared" si="20"/>
        <v>2024</v>
      </c>
      <c r="C69" s="171">
        <v>3.1164040000000002</v>
      </c>
      <c r="D69" s="171"/>
      <c r="E69" s="290">
        <v>-8.959553095360509E-2</v>
      </c>
      <c r="F69" s="324">
        <v>4.958222389221191E-2</v>
      </c>
      <c r="G69" s="290">
        <v>-7.4551353454589839E-2</v>
      </c>
      <c r="H69" s="290">
        <v>-1.7362155914306641E-2</v>
      </c>
      <c r="I69" s="290">
        <v>-0.48541756076465786</v>
      </c>
      <c r="J69" s="290">
        <v>-0.13035087585449218</v>
      </c>
      <c r="K69" s="290">
        <v>-0.10626625873328262</v>
      </c>
      <c r="L69" s="290">
        <v>-0.37136707411631587</v>
      </c>
      <c r="M69" s="291">
        <v>-2.9898433685302733E-2</v>
      </c>
      <c r="N69" s="324">
        <v>-4.4499444961547854E-2</v>
      </c>
      <c r="O69" s="290">
        <v>2.7580181757609061E-2</v>
      </c>
      <c r="P69" s="290">
        <v>-8.488493366241455E-2</v>
      </c>
      <c r="Q69" s="182"/>
      <c r="R69" s="183">
        <f t="shared" si="19"/>
        <v>3.026808469046395</v>
      </c>
      <c r="S69" s="183">
        <f t="shared" si="15"/>
        <v>3.1659862238922121</v>
      </c>
      <c r="T69" s="183">
        <f t="shared" si="19"/>
        <v>3.0418526465454105</v>
      </c>
      <c r="U69" s="183">
        <f t="shared" si="17"/>
        <v>3.0990418440856935</v>
      </c>
      <c r="V69" s="183">
        <f t="shared" si="18"/>
        <v>2.6309864392353424</v>
      </c>
      <c r="W69" s="183">
        <f t="shared" si="17"/>
        <v>2.9860531241455082</v>
      </c>
      <c r="X69" s="183">
        <f t="shared" si="17"/>
        <v>3.0101377412667176</v>
      </c>
      <c r="Y69" s="183">
        <f t="shared" si="17"/>
        <v>2.7450369258836842</v>
      </c>
      <c r="Z69" s="183">
        <f t="shared" si="17"/>
        <v>3.0865055663146976</v>
      </c>
      <c r="AA69" s="183">
        <f t="shared" si="16"/>
        <v>3.0719045550384525</v>
      </c>
      <c r="AB69" s="183">
        <f t="shared" si="17"/>
        <v>3.1439841817576091</v>
      </c>
      <c r="AC69" s="183">
        <f t="shared" si="17"/>
        <v>3.0315190663375855</v>
      </c>
      <c r="AD69" s="182"/>
      <c r="AE69" s="398"/>
      <c r="AF69" s="182"/>
    </row>
    <row r="70" spans="1:32" ht="14.4" x14ac:dyDescent="0.3">
      <c r="A70" s="181">
        <v>45352</v>
      </c>
      <c r="B70" s="131">
        <f t="shared" si="20"/>
        <v>2024</v>
      </c>
      <c r="C70" s="171">
        <v>3.1048330000000002</v>
      </c>
      <c r="D70" s="171"/>
      <c r="E70" s="290">
        <v>-0.10880438164494255</v>
      </c>
      <c r="F70" s="324">
        <v>-2.1706295013427801E-3</v>
      </c>
      <c r="G70" s="290">
        <v>-9.2316875457763667E-2</v>
      </c>
      <c r="H70" s="290">
        <v>-2.3399391174316407E-2</v>
      </c>
      <c r="I70" s="290">
        <v>-0.48326666654021611</v>
      </c>
      <c r="J70" s="290">
        <v>-0.11445956230163574</v>
      </c>
      <c r="K70" s="290">
        <v>-0.12723068566269893</v>
      </c>
      <c r="L70" s="290">
        <v>-0.465994165289697</v>
      </c>
      <c r="M70" s="291">
        <v>-2.990105628967285E-2</v>
      </c>
      <c r="N70" s="324">
        <v>-4.5837678909301759E-2</v>
      </c>
      <c r="O70" s="290">
        <v>1.6714572906494141E-2</v>
      </c>
      <c r="P70" s="290">
        <v>-0.13185005149841308</v>
      </c>
      <c r="Q70" s="182"/>
      <c r="R70" s="183">
        <f t="shared" si="19"/>
        <v>2.9960286183550577</v>
      </c>
      <c r="S70" s="183">
        <f t="shared" si="15"/>
        <v>3.1026623704986576</v>
      </c>
      <c r="T70" s="183">
        <f t="shared" si="19"/>
        <v>3.0125161245422367</v>
      </c>
      <c r="U70" s="183">
        <f t="shared" si="17"/>
        <v>3.0814336088256837</v>
      </c>
      <c r="V70" s="183">
        <f t="shared" si="18"/>
        <v>2.6215663334597838</v>
      </c>
      <c r="W70" s="183">
        <f t="shared" si="17"/>
        <v>2.9903734376983646</v>
      </c>
      <c r="X70" s="183">
        <f t="shared" si="17"/>
        <v>2.9776023143373012</v>
      </c>
      <c r="Y70" s="183">
        <f t="shared" si="17"/>
        <v>2.6388388347103033</v>
      </c>
      <c r="Z70" s="183">
        <f t="shared" si="17"/>
        <v>3.0749319437103275</v>
      </c>
      <c r="AA70" s="183">
        <f t="shared" si="16"/>
        <v>3.0589953210906984</v>
      </c>
      <c r="AB70" s="183">
        <f t="shared" si="17"/>
        <v>3.1215475729064943</v>
      </c>
      <c r="AC70" s="183">
        <f t="shared" si="17"/>
        <v>2.9729829485015871</v>
      </c>
      <c r="AD70" s="182"/>
      <c r="AE70" s="398"/>
      <c r="AF70" s="182"/>
    </row>
    <row r="71" spans="1:32" ht="14.4" x14ac:dyDescent="0.3">
      <c r="A71" s="181">
        <v>45383</v>
      </c>
      <c r="B71" s="131">
        <f t="shared" si="20"/>
        <v>2024</v>
      </c>
      <c r="C71" s="171">
        <v>3.0825719999999999</v>
      </c>
      <c r="D71" s="171"/>
      <c r="E71" s="290">
        <v>-0.12368630630842302</v>
      </c>
      <c r="F71" s="324">
        <v>-7.1858739852905251E-3</v>
      </c>
      <c r="G71" s="290">
        <v>-0.11382556915283203</v>
      </c>
      <c r="H71" s="290">
        <v>-3.2173433303833009E-2</v>
      </c>
      <c r="I71" s="290">
        <v>-0.4602616460433675</v>
      </c>
      <c r="J71" s="290">
        <v>-0.1394632339477539</v>
      </c>
      <c r="K71" s="290">
        <v>-0.18361709392086539</v>
      </c>
      <c r="L71" s="290">
        <v>-0.54350243021952149</v>
      </c>
      <c r="M71" s="291">
        <v>-2.9900817871093749E-2</v>
      </c>
      <c r="N71" s="324">
        <v>-8.5506496429443357E-2</v>
      </c>
      <c r="O71" s="290">
        <v>-9.0172208150227862E-2</v>
      </c>
      <c r="P71" s="290">
        <v>-6.5309769630432127E-2</v>
      </c>
      <c r="Q71" s="182"/>
      <c r="R71" s="183">
        <f t="shared" si="19"/>
        <v>2.9588856936915771</v>
      </c>
      <c r="S71" s="183">
        <f t="shared" si="15"/>
        <v>3.0753861260147093</v>
      </c>
      <c r="T71" s="183">
        <f t="shared" si="19"/>
        <v>2.968746430847168</v>
      </c>
      <c r="U71" s="183">
        <f t="shared" si="17"/>
        <v>3.0503985666961668</v>
      </c>
      <c r="V71" s="183">
        <f t="shared" si="18"/>
        <v>2.6223103539566326</v>
      </c>
      <c r="W71" s="183">
        <f t="shared" si="17"/>
        <v>2.9431087660522461</v>
      </c>
      <c r="X71" s="183">
        <f t="shared" si="17"/>
        <v>2.8989549060791346</v>
      </c>
      <c r="Y71" s="183">
        <f t="shared" si="17"/>
        <v>2.5390695697804784</v>
      </c>
      <c r="Z71" s="183">
        <f t="shared" si="17"/>
        <v>3.0526711821289063</v>
      </c>
      <c r="AA71" s="183">
        <f t="shared" si="16"/>
        <v>2.9970655035705565</v>
      </c>
      <c r="AB71" s="183">
        <f t="shared" si="17"/>
        <v>2.9923997918497722</v>
      </c>
      <c r="AC71" s="183">
        <f t="shared" si="17"/>
        <v>3.0172622303695675</v>
      </c>
      <c r="AD71" s="182"/>
      <c r="AE71" s="398"/>
      <c r="AF71" s="182"/>
    </row>
    <row r="72" spans="1:32" ht="14.4" x14ac:dyDescent="0.3">
      <c r="A72" s="181">
        <v>45413</v>
      </c>
      <c r="B72" s="131">
        <f t="shared" si="20"/>
        <v>2024</v>
      </c>
      <c r="C72" s="171">
        <v>3.1019770000000002</v>
      </c>
      <c r="D72" s="171"/>
      <c r="E72" s="290">
        <v>-0.13433729026296201</v>
      </c>
      <c r="F72" s="324">
        <v>1.7421207427978515E-2</v>
      </c>
      <c r="G72" s="290">
        <v>-0.11445165634155273</v>
      </c>
      <c r="H72" s="290">
        <v>-2.073101043701172E-2</v>
      </c>
      <c r="I72" s="290">
        <v>-0.53399725598845016</v>
      </c>
      <c r="J72" s="290">
        <v>-0.15018706321716307</v>
      </c>
      <c r="K72" s="290">
        <v>-0.26046327305029987</v>
      </c>
      <c r="L72" s="290">
        <v>-0.61214253581237854</v>
      </c>
      <c r="M72" s="291">
        <v>-2.985671043395996E-2</v>
      </c>
      <c r="N72" s="324">
        <v>-8.1175861358642576E-2</v>
      </c>
      <c r="O72" s="290">
        <v>-4.1132160822550459E-2</v>
      </c>
      <c r="P72" s="290">
        <v>-6.8013189506530763E-2</v>
      </c>
      <c r="Q72" s="182"/>
      <c r="R72" s="183">
        <f t="shared" si="19"/>
        <v>2.9676397097370382</v>
      </c>
      <c r="S72" s="183">
        <f t="shared" si="15"/>
        <v>3.1193982074279787</v>
      </c>
      <c r="T72" s="183">
        <f t="shared" si="19"/>
        <v>2.9875253436584477</v>
      </c>
      <c r="U72" s="183">
        <f t="shared" si="17"/>
        <v>3.0812459895629885</v>
      </c>
      <c r="V72" s="183">
        <f t="shared" si="18"/>
        <v>2.5679797440115499</v>
      </c>
      <c r="W72" s="183">
        <f t="shared" si="17"/>
        <v>2.9517899367828373</v>
      </c>
      <c r="X72" s="183">
        <f t="shared" si="17"/>
        <v>2.8415137269497004</v>
      </c>
      <c r="Y72" s="183">
        <f t="shared" si="17"/>
        <v>2.4898344641876218</v>
      </c>
      <c r="Z72" s="183">
        <f t="shared" si="17"/>
        <v>3.0721202895660404</v>
      </c>
      <c r="AA72" s="183">
        <f t="shared" si="16"/>
        <v>3.0208011386413576</v>
      </c>
      <c r="AB72" s="183">
        <f t="shared" si="17"/>
        <v>3.0608448391774496</v>
      </c>
      <c r="AC72" s="183">
        <f t="shared" si="17"/>
        <v>3.0339638104934696</v>
      </c>
      <c r="AD72" s="182"/>
      <c r="AE72" s="398"/>
      <c r="AF72" s="182"/>
    </row>
    <row r="73" spans="1:32" ht="14.4" x14ac:dyDescent="0.3">
      <c r="A73" s="181">
        <v>45444</v>
      </c>
      <c r="B73" s="131">
        <f t="shared" si="20"/>
        <v>2024</v>
      </c>
      <c r="C73" s="171">
        <v>3.1619950000000001</v>
      </c>
      <c r="D73" s="171"/>
      <c r="E73" s="290">
        <v>-0.1143552982128833</v>
      </c>
      <c r="F73" s="324">
        <v>4.5688352584838866E-2</v>
      </c>
      <c r="G73" s="290">
        <v>-0.1142640209197998</v>
      </c>
      <c r="H73" s="290">
        <v>-5.0139808654785165E-3</v>
      </c>
      <c r="I73" s="290">
        <v>-0.49494861891401254</v>
      </c>
      <c r="J73" s="290">
        <v>-0.1505260944366455</v>
      </c>
      <c r="K73" s="290">
        <v>-0.33392003898129197</v>
      </c>
      <c r="L73" s="290">
        <v>-0.59785513359708842</v>
      </c>
      <c r="M73" s="291">
        <v>-2.9899625778198241E-2</v>
      </c>
      <c r="N73" s="324">
        <v>-5.9700784683227544E-2</v>
      </c>
      <c r="O73" s="290">
        <v>-9.055927276611328E-2</v>
      </c>
      <c r="P73" s="290">
        <v>-0.12282501888275146</v>
      </c>
      <c r="Q73" s="182"/>
      <c r="R73" s="183">
        <f t="shared" si="19"/>
        <v>3.0476397017871166</v>
      </c>
      <c r="S73" s="183">
        <f t="shared" si="15"/>
        <v>3.2076833525848389</v>
      </c>
      <c r="T73" s="183">
        <f t="shared" si="19"/>
        <v>3.0477309790802005</v>
      </c>
      <c r="U73" s="183">
        <f t="shared" si="17"/>
        <v>3.1569810191345216</v>
      </c>
      <c r="V73" s="183">
        <f t="shared" si="18"/>
        <v>2.6670463810859877</v>
      </c>
      <c r="W73" s="183">
        <f t="shared" si="17"/>
        <v>3.0114689055633548</v>
      </c>
      <c r="X73" s="183">
        <f t="shared" ref="X73:AC115" si="21">$C73+K73</f>
        <v>2.8280749610187081</v>
      </c>
      <c r="Y73" s="183">
        <f t="shared" si="21"/>
        <v>2.5641398664029116</v>
      </c>
      <c r="Z73" s="183">
        <f t="shared" si="21"/>
        <v>3.1320953742218021</v>
      </c>
      <c r="AA73" s="183">
        <f t="shared" si="16"/>
        <v>3.1022942153167725</v>
      </c>
      <c r="AB73" s="183">
        <f t="shared" si="21"/>
        <v>3.071435727233887</v>
      </c>
      <c r="AC73" s="183">
        <f t="shared" si="17"/>
        <v>3.0391699811172486</v>
      </c>
      <c r="AD73" s="182"/>
      <c r="AE73" s="398"/>
      <c r="AF73" s="182"/>
    </row>
    <row r="74" spans="1:32" ht="14.4" x14ac:dyDescent="0.3">
      <c r="A74" s="181">
        <v>45474</v>
      </c>
      <c r="B74" s="131">
        <f t="shared" si="20"/>
        <v>2024</v>
      </c>
      <c r="C74" s="171">
        <v>3.2668840000000001</v>
      </c>
      <c r="D74" s="171"/>
      <c r="E74" s="290">
        <v>-8.9631223675491187E-2</v>
      </c>
      <c r="F74" s="324">
        <v>7.6632480621337887E-2</v>
      </c>
      <c r="G74" s="290">
        <v>-0.10827995300292968</v>
      </c>
      <c r="H74" s="290">
        <v>-2.4252243041992194E-2</v>
      </c>
      <c r="I74" s="290">
        <v>-0.39069906325419834</v>
      </c>
      <c r="J74" s="290">
        <v>-0.2075031280517578</v>
      </c>
      <c r="K74" s="290">
        <v>-0.29062537412027001</v>
      </c>
      <c r="L74" s="290">
        <v>-0.64931693586430661</v>
      </c>
      <c r="M74" s="291">
        <v>-3.0099658966064452E-2</v>
      </c>
      <c r="N74" s="324">
        <v>-4.489092826843262E-2</v>
      </c>
      <c r="O74" s="290">
        <v>-0.11931834220886232</v>
      </c>
      <c r="P74" s="290">
        <v>-0.20436550197601316</v>
      </c>
      <c r="Q74" s="182"/>
      <c r="R74" s="183">
        <f t="shared" si="19"/>
        <v>3.1772527763245089</v>
      </c>
      <c r="S74" s="183">
        <f t="shared" si="15"/>
        <v>3.343516480621338</v>
      </c>
      <c r="T74" s="183">
        <f t="shared" si="19"/>
        <v>3.1586040469970706</v>
      </c>
      <c r="U74" s="183">
        <f t="shared" si="19"/>
        <v>3.2426317569580081</v>
      </c>
      <c r="V74" s="183">
        <f t="shared" si="18"/>
        <v>2.8761849367458017</v>
      </c>
      <c r="W74" s="183">
        <f t="shared" si="19"/>
        <v>3.0593808719482425</v>
      </c>
      <c r="X74" s="183">
        <f t="shared" si="21"/>
        <v>2.9762586258797299</v>
      </c>
      <c r="Y74" s="183">
        <f t="shared" si="21"/>
        <v>2.6175670641356934</v>
      </c>
      <c r="Z74" s="183">
        <f t="shared" si="21"/>
        <v>3.2367843410339359</v>
      </c>
      <c r="AA74" s="183">
        <f t="shared" si="16"/>
        <v>3.2219930717315677</v>
      </c>
      <c r="AB74" s="183">
        <f t="shared" si="21"/>
        <v>3.1475656577911377</v>
      </c>
      <c r="AC74" s="183">
        <f t="shared" si="21"/>
        <v>3.0625184980239868</v>
      </c>
      <c r="AD74" s="182"/>
      <c r="AE74" s="398"/>
      <c r="AF74" s="182"/>
    </row>
    <row r="75" spans="1:32" ht="14.4" x14ac:dyDescent="0.3">
      <c r="A75" s="181">
        <v>45505</v>
      </c>
      <c r="B75" s="131">
        <f t="shared" si="20"/>
        <v>2024</v>
      </c>
      <c r="C75" s="171">
        <v>3.29501</v>
      </c>
      <c r="D75" s="171"/>
      <c r="E75" s="290">
        <v>-7.9935672998209056E-2</v>
      </c>
      <c r="F75" s="324">
        <v>7.7432246208190905E-2</v>
      </c>
      <c r="G75" s="290">
        <v>-0.11382485389709472</v>
      </c>
      <c r="H75" s="290">
        <v>-2.394182205200196E-2</v>
      </c>
      <c r="I75" s="290">
        <v>-0.3776645515700473</v>
      </c>
      <c r="J75" s="290">
        <v>-0.21739630699157714</v>
      </c>
      <c r="K75" s="290">
        <v>-0.29929567315787475</v>
      </c>
      <c r="L75" s="290">
        <v>-0.64012026047285986</v>
      </c>
      <c r="M75" s="291">
        <v>-3.0098466873168944E-2</v>
      </c>
      <c r="N75" s="324">
        <v>-2.820018768310547E-2</v>
      </c>
      <c r="O75" s="290">
        <v>-6.0295859980265251E-2</v>
      </c>
      <c r="P75" s="290">
        <v>-0.20816139278411863</v>
      </c>
      <c r="Q75" s="182"/>
      <c r="R75" s="183">
        <f t="shared" si="19"/>
        <v>3.215074327001791</v>
      </c>
      <c r="S75" s="183">
        <f t="shared" si="15"/>
        <v>3.3724422462081911</v>
      </c>
      <c r="T75" s="183">
        <f t="shared" si="19"/>
        <v>3.1811851461029055</v>
      </c>
      <c r="U75" s="183">
        <f t="shared" si="19"/>
        <v>3.2710681779479982</v>
      </c>
      <c r="V75" s="183">
        <f t="shared" si="18"/>
        <v>2.9173454484299528</v>
      </c>
      <c r="W75" s="183">
        <f t="shared" si="19"/>
        <v>3.077613693008423</v>
      </c>
      <c r="X75" s="183">
        <f t="shared" si="21"/>
        <v>2.9957143268421254</v>
      </c>
      <c r="Y75" s="183">
        <f t="shared" si="21"/>
        <v>2.6548897395271402</v>
      </c>
      <c r="Z75" s="183">
        <f t="shared" si="21"/>
        <v>3.2649115331268312</v>
      </c>
      <c r="AA75" s="183">
        <f t="shared" si="16"/>
        <v>3.2668098123168945</v>
      </c>
      <c r="AB75" s="183">
        <f t="shared" si="21"/>
        <v>3.2347141400197348</v>
      </c>
      <c r="AC75" s="183">
        <f t="shared" si="21"/>
        <v>3.0868486072158814</v>
      </c>
      <c r="AD75" s="182"/>
      <c r="AE75" s="398"/>
      <c r="AF75" s="182"/>
    </row>
    <row r="76" spans="1:32" ht="14.4" x14ac:dyDescent="0.3">
      <c r="A76" s="181">
        <v>45536</v>
      </c>
      <c r="B76" s="131">
        <f t="shared" si="20"/>
        <v>2024</v>
      </c>
      <c r="C76" s="171">
        <v>3.263191</v>
      </c>
      <c r="D76" s="171"/>
      <c r="E76" s="290">
        <v>-0.1016385555267334</v>
      </c>
      <c r="F76" s="324">
        <v>4.6601963043212888E-2</v>
      </c>
      <c r="G76" s="290">
        <v>-0.11811567306518554</v>
      </c>
      <c r="H76" s="290">
        <v>2.1831607818603507E-3</v>
      </c>
      <c r="I76" s="290">
        <v>-0.50804371477030885</v>
      </c>
      <c r="J76" s="290">
        <v>-0.19002060890197753</v>
      </c>
      <c r="K76" s="290">
        <v>-0.28816950658369123</v>
      </c>
      <c r="L76" s="290">
        <v>-0.87496938278059222</v>
      </c>
      <c r="M76" s="291">
        <v>-1.714160919189453E-2</v>
      </c>
      <c r="N76" s="324">
        <v>-6.0100135803222675E-2</v>
      </c>
      <c r="O76" s="290">
        <v>-6.9739459355672204E-2</v>
      </c>
      <c r="P76" s="290">
        <v>-0.20367923564910889</v>
      </c>
      <c r="Q76" s="182"/>
      <c r="R76" s="183">
        <f t="shared" si="19"/>
        <v>3.1615524444732666</v>
      </c>
      <c r="S76" s="183">
        <f t="shared" si="15"/>
        <v>3.309792963043213</v>
      </c>
      <c r="T76" s="183">
        <f t="shared" si="19"/>
        <v>3.1450753269348146</v>
      </c>
      <c r="U76" s="183">
        <f t="shared" si="19"/>
        <v>3.2653741607818603</v>
      </c>
      <c r="V76" s="183">
        <f t="shared" si="18"/>
        <v>2.755147285229691</v>
      </c>
      <c r="W76" s="183">
        <f t="shared" si="19"/>
        <v>3.0731703910980226</v>
      </c>
      <c r="X76" s="183">
        <f t="shared" si="21"/>
        <v>2.9750214934163086</v>
      </c>
      <c r="Y76" s="183">
        <f t="shared" si="21"/>
        <v>2.3882216172194077</v>
      </c>
      <c r="Z76" s="183">
        <f t="shared" si="21"/>
        <v>3.2460493908081056</v>
      </c>
      <c r="AA76" s="183">
        <f t="shared" si="16"/>
        <v>3.2030908641967772</v>
      </c>
      <c r="AB76" s="183">
        <f t="shared" si="21"/>
        <v>3.1934515406443276</v>
      </c>
      <c r="AC76" s="183">
        <f t="shared" si="21"/>
        <v>3.0595117643508911</v>
      </c>
      <c r="AD76" s="182"/>
      <c r="AE76" s="398"/>
      <c r="AF76" s="182"/>
    </row>
    <row r="77" spans="1:32" ht="14.4" x14ac:dyDescent="0.3">
      <c r="A77" s="181">
        <v>45566</v>
      </c>
      <c r="B77" s="131">
        <f t="shared" si="20"/>
        <v>2024</v>
      </c>
      <c r="C77" s="171">
        <v>3.2395160000000001</v>
      </c>
      <c r="D77" s="171"/>
      <c r="E77" s="290">
        <v>-0.10290241241455078</v>
      </c>
      <c r="F77" s="324">
        <v>4.0129871368408211E-2</v>
      </c>
      <c r="G77" s="290">
        <v>-0.11749125480651855</v>
      </c>
      <c r="H77" s="290">
        <v>-1.6693391799926759E-2</v>
      </c>
      <c r="I77" s="290">
        <v>-0.4852842475710632</v>
      </c>
      <c r="J77" s="290">
        <v>-0.19030790328979491</v>
      </c>
      <c r="K77" s="290">
        <v>-0.12235278951824409</v>
      </c>
      <c r="L77" s="290">
        <v>-0.81495858676374189</v>
      </c>
      <c r="M77" s="291">
        <v>-1.8399982452392577E-2</v>
      </c>
      <c r="N77" s="324">
        <v>-6.0352382659912121E-2</v>
      </c>
      <c r="O77" s="290">
        <v>-5.6522487004597978E-2</v>
      </c>
      <c r="P77" s="290">
        <v>-0.16402069129943847</v>
      </c>
      <c r="Q77" s="182"/>
      <c r="R77" s="183">
        <f t="shared" si="19"/>
        <v>3.1366135875854493</v>
      </c>
      <c r="S77" s="183">
        <f t="shared" si="15"/>
        <v>3.2796458713684085</v>
      </c>
      <c r="T77" s="183">
        <f t="shared" si="19"/>
        <v>3.1220247451934817</v>
      </c>
      <c r="U77" s="183">
        <f t="shared" si="19"/>
        <v>3.2228226082000733</v>
      </c>
      <c r="V77" s="183">
        <f t="shared" si="18"/>
        <v>2.7542317524289368</v>
      </c>
      <c r="W77" s="183">
        <f t="shared" si="19"/>
        <v>3.0492080967102053</v>
      </c>
      <c r="X77" s="183">
        <f t="shared" si="21"/>
        <v>3.1171632104817562</v>
      </c>
      <c r="Y77" s="183">
        <f t="shared" si="21"/>
        <v>2.4245574132362582</v>
      </c>
      <c r="Z77" s="183">
        <f t="shared" si="21"/>
        <v>3.2211160175476077</v>
      </c>
      <c r="AA77" s="183">
        <f t="shared" si="16"/>
        <v>3.1791636173400879</v>
      </c>
      <c r="AB77" s="183">
        <f t="shared" si="21"/>
        <v>3.1829935129954019</v>
      </c>
      <c r="AC77" s="183">
        <f t="shared" si="21"/>
        <v>3.0754953087005616</v>
      </c>
      <c r="AD77" s="182"/>
      <c r="AE77" s="398"/>
      <c r="AF77" s="182"/>
    </row>
    <row r="78" spans="1:32" ht="14.4" x14ac:dyDescent="0.3">
      <c r="A78" s="181">
        <v>45597</v>
      </c>
      <c r="B78" s="131">
        <f t="shared" si="20"/>
        <v>2024</v>
      </c>
      <c r="C78" s="171">
        <v>3.3748550000000002</v>
      </c>
      <c r="D78" s="171"/>
      <c r="E78" s="290">
        <v>-0.10392022132873535</v>
      </c>
      <c r="F78" s="324">
        <v>4.3706755638122555E-2</v>
      </c>
      <c r="G78" s="290">
        <v>-9.5995197296142573E-2</v>
      </c>
      <c r="H78" s="290">
        <v>-2.7147569656372071E-2</v>
      </c>
      <c r="I78" s="290">
        <v>-0.44725617474887991</v>
      </c>
      <c r="J78" s="290">
        <v>-0.15152840614318847</v>
      </c>
      <c r="K78" s="290">
        <v>-4.391128010727216E-2</v>
      </c>
      <c r="L78" s="290">
        <v>-0.71896242644696107</v>
      </c>
      <c r="M78" s="291">
        <v>-2.7603654861450194E-2</v>
      </c>
      <c r="N78" s="324">
        <v>-4.985288619995118E-2</v>
      </c>
      <c r="O78" s="290">
        <v>-7.4503421783447283E-3</v>
      </c>
      <c r="P78" s="290">
        <v>-0.11492324256896971</v>
      </c>
      <c r="Q78" s="182"/>
      <c r="R78" s="183">
        <f t="shared" si="19"/>
        <v>3.2709347786712648</v>
      </c>
      <c r="S78" s="183">
        <f t="shared" si="15"/>
        <v>3.4185617556381227</v>
      </c>
      <c r="T78" s="183">
        <f t="shared" si="19"/>
        <v>3.2788598027038578</v>
      </c>
      <c r="U78" s="183">
        <f t="shared" si="19"/>
        <v>3.3477074303436281</v>
      </c>
      <c r="V78" s="183">
        <f t="shared" si="18"/>
        <v>2.9275988252511205</v>
      </c>
      <c r="W78" s="183">
        <f t="shared" si="19"/>
        <v>3.2233265938568119</v>
      </c>
      <c r="X78" s="183">
        <f t="shared" si="21"/>
        <v>3.3309437198927281</v>
      </c>
      <c r="Y78" s="183">
        <f t="shared" si="21"/>
        <v>2.655892573553039</v>
      </c>
      <c r="Z78" s="183">
        <f t="shared" si="21"/>
        <v>3.3472513451385502</v>
      </c>
      <c r="AA78" s="183">
        <f t="shared" si="16"/>
        <v>3.325002113800049</v>
      </c>
      <c r="AB78" s="183">
        <f t="shared" si="21"/>
        <v>3.3674046578216554</v>
      </c>
      <c r="AC78" s="183">
        <f t="shared" si="21"/>
        <v>3.2599317574310303</v>
      </c>
      <c r="AD78" s="182"/>
      <c r="AE78" s="398"/>
      <c r="AF78" s="182"/>
    </row>
    <row r="79" spans="1:32" ht="14.4" x14ac:dyDescent="0.3">
      <c r="A79" s="181">
        <v>45627</v>
      </c>
      <c r="B79" s="131">
        <f t="shared" si="20"/>
        <v>2024</v>
      </c>
      <c r="C79" s="171">
        <v>3.4990619999999999</v>
      </c>
      <c r="D79" s="171"/>
      <c r="E79" s="290">
        <v>-0.10669445991516113</v>
      </c>
      <c r="F79" s="324">
        <v>5.5990557670593258E-2</v>
      </c>
      <c r="G79" s="290">
        <v>-0.11558676719665527</v>
      </c>
      <c r="H79" s="290">
        <v>-2.2751846313476563E-2</v>
      </c>
      <c r="I79" s="290">
        <v>-0.32178653155374409</v>
      </c>
      <c r="J79" s="290">
        <v>-0.17796568870544432</v>
      </c>
      <c r="K79" s="290">
        <v>-0.10788646781541812</v>
      </c>
      <c r="L79" s="290">
        <v>-0.57795380240475425</v>
      </c>
      <c r="M79" s="291">
        <v>-2.989938735961914E-2</v>
      </c>
      <c r="N79" s="324">
        <v>-3.7982978820800782E-2</v>
      </c>
      <c r="O79" s="290">
        <v>1.0447212855021161E-2</v>
      </c>
      <c r="P79" s="290">
        <v>-0.11990872421264648</v>
      </c>
      <c r="Q79" s="182"/>
      <c r="R79" s="183">
        <f t="shared" si="19"/>
        <v>3.3923675400848388</v>
      </c>
      <c r="S79" s="183">
        <f t="shared" si="15"/>
        <v>3.5550525576705931</v>
      </c>
      <c r="T79" s="183">
        <f t="shared" si="19"/>
        <v>3.3834752328033448</v>
      </c>
      <c r="U79" s="183">
        <f t="shared" si="19"/>
        <v>3.4763101536865233</v>
      </c>
      <c r="V79" s="183">
        <f t="shared" si="18"/>
        <v>3.1772754684462559</v>
      </c>
      <c r="W79" s="183">
        <f t="shared" si="19"/>
        <v>3.3210963112945557</v>
      </c>
      <c r="X79" s="183">
        <f t="shared" si="21"/>
        <v>3.3911755321845818</v>
      </c>
      <c r="Y79" s="183">
        <f t="shared" si="21"/>
        <v>2.9211081975952458</v>
      </c>
      <c r="Z79" s="183">
        <f t="shared" si="21"/>
        <v>3.4691626126403809</v>
      </c>
      <c r="AA79" s="183">
        <f t="shared" si="16"/>
        <v>3.4610790211791991</v>
      </c>
      <c r="AB79" s="183">
        <f t="shared" si="21"/>
        <v>3.5095092128550212</v>
      </c>
      <c r="AC79" s="183">
        <f t="shared" si="21"/>
        <v>3.3791532757873535</v>
      </c>
      <c r="AD79" s="182"/>
      <c r="AE79" s="398"/>
      <c r="AF79" s="182"/>
    </row>
    <row r="80" spans="1:32" ht="14.4" x14ac:dyDescent="0.3">
      <c r="A80" s="181">
        <v>45658</v>
      </c>
      <c r="B80" s="131">
        <f t="shared" si="20"/>
        <v>2025</v>
      </c>
      <c r="C80" s="171">
        <v>3.5195780000000001</v>
      </c>
      <c r="D80" s="171"/>
      <c r="E80" s="290">
        <v>-0.12028394243987872</v>
      </c>
      <c r="F80" s="324">
        <v>6.0984711647033688E-2</v>
      </c>
      <c r="G80" s="290">
        <v>-9.7914466857910151E-2</v>
      </c>
      <c r="H80" s="290">
        <v>3.677806854248046E-3</v>
      </c>
      <c r="I80" s="290">
        <v>-0.53150925168471586</v>
      </c>
      <c r="J80" s="290">
        <v>-0.14425044059753417</v>
      </c>
      <c r="K80" s="290">
        <v>-0.10171551095154754</v>
      </c>
      <c r="L80" s="290">
        <v>-0.48898487362890458</v>
      </c>
      <c r="M80" s="291">
        <v>-2.9900579452514647E-2</v>
      </c>
      <c r="N80" s="324">
        <v>-2.9501476287841801E-2</v>
      </c>
      <c r="O80" s="290">
        <v>0.41522048917643223</v>
      </c>
      <c r="P80" s="290">
        <v>-0.12056655578613282</v>
      </c>
      <c r="Q80" s="182"/>
      <c r="R80" s="183">
        <f t="shared" si="19"/>
        <v>3.3992940575601214</v>
      </c>
      <c r="S80" s="183">
        <f t="shared" si="15"/>
        <v>3.5805627116470338</v>
      </c>
      <c r="T80" s="183">
        <f t="shared" si="19"/>
        <v>3.4216635331420902</v>
      </c>
      <c r="U80" s="183">
        <f t="shared" si="19"/>
        <v>3.5232558068542481</v>
      </c>
      <c r="V80" s="183">
        <f t="shared" si="18"/>
        <v>2.9880687483152841</v>
      </c>
      <c r="W80" s="183">
        <f t="shared" si="19"/>
        <v>3.3753275594024661</v>
      </c>
      <c r="X80" s="183">
        <f t="shared" si="21"/>
        <v>3.4178624890484524</v>
      </c>
      <c r="Y80" s="183">
        <f t="shared" si="21"/>
        <v>3.0305931263710955</v>
      </c>
      <c r="Z80" s="183">
        <f t="shared" si="21"/>
        <v>3.4896774205474856</v>
      </c>
      <c r="AA80" s="183">
        <f t="shared" si="16"/>
        <v>3.4900765237121583</v>
      </c>
      <c r="AB80" s="183">
        <f t="shared" si="21"/>
        <v>3.9347984891764325</v>
      </c>
      <c r="AC80" s="183">
        <f t="shared" si="21"/>
        <v>3.3990114442138673</v>
      </c>
      <c r="AD80" s="182"/>
      <c r="AE80" s="398"/>
      <c r="AF80" s="182"/>
    </row>
    <row r="81" spans="1:32" ht="14.4" x14ac:dyDescent="0.3">
      <c r="A81" s="181">
        <v>45689</v>
      </c>
      <c r="B81" s="131">
        <f t="shared" si="20"/>
        <v>2025</v>
      </c>
      <c r="C81" s="171">
        <v>3.5414219999999998</v>
      </c>
      <c r="D81" s="171"/>
      <c r="E81" s="290">
        <v>-0.10037387366163962</v>
      </c>
      <c r="F81" s="324">
        <v>5.5257420539855953E-2</v>
      </c>
      <c r="G81" s="290">
        <v>-9.8380336761474604E-2</v>
      </c>
      <c r="H81" s="290">
        <v>3.5044765472412101E-3</v>
      </c>
      <c r="I81" s="290">
        <v>-0.53807503177063831</v>
      </c>
      <c r="J81" s="290">
        <v>-0.13680510520935057</v>
      </c>
      <c r="K81" s="290">
        <v>-8.9959694087145062E-2</v>
      </c>
      <c r="L81" s="290">
        <v>-0.43120572634141835</v>
      </c>
      <c r="M81" s="291">
        <v>-2.9901533126831054E-2</v>
      </c>
      <c r="N81" s="324">
        <v>-4.429893493652344E-2</v>
      </c>
      <c r="O81" s="290">
        <v>2.5970141092936314E-3</v>
      </c>
      <c r="P81" s="290">
        <v>-0.11465040664672851</v>
      </c>
      <c r="Q81" s="182"/>
      <c r="R81" s="183">
        <f t="shared" si="19"/>
        <v>3.4410481263383601</v>
      </c>
      <c r="S81" s="183">
        <f t="shared" si="15"/>
        <v>3.5966794205398558</v>
      </c>
      <c r="T81" s="183">
        <f t="shared" si="19"/>
        <v>3.4430416632385255</v>
      </c>
      <c r="U81" s="183">
        <f t="shared" si="19"/>
        <v>3.544926476547241</v>
      </c>
      <c r="V81" s="183">
        <f t="shared" si="18"/>
        <v>3.0033469682293616</v>
      </c>
      <c r="W81" s="183">
        <f t="shared" si="19"/>
        <v>3.4046168947906494</v>
      </c>
      <c r="X81" s="183">
        <f t="shared" si="21"/>
        <v>3.4514623059128549</v>
      </c>
      <c r="Y81" s="183">
        <f t="shared" si="21"/>
        <v>3.1102162736585814</v>
      </c>
      <c r="Z81" s="183">
        <f t="shared" si="21"/>
        <v>3.511520466873169</v>
      </c>
      <c r="AA81" s="183">
        <f t="shared" si="16"/>
        <v>3.4971230650634766</v>
      </c>
      <c r="AB81" s="183">
        <f t="shared" si="21"/>
        <v>3.5440190141092933</v>
      </c>
      <c r="AC81" s="183">
        <f t="shared" si="21"/>
        <v>3.4267715933532714</v>
      </c>
      <c r="AD81" s="182"/>
      <c r="AE81" s="398"/>
      <c r="AF81" s="182"/>
    </row>
    <row r="82" spans="1:32" ht="14.4" x14ac:dyDescent="0.3">
      <c r="A82" s="181">
        <v>45717</v>
      </c>
      <c r="B82" s="131">
        <f t="shared" si="20"/>
        <v>2025</v>
      </c>
      <c r="C82" s="171">
        <v>3.4757060000000002</v>
      </c>
      <c r="D82" s="171"/>
      <c r="E82" s="290">
        <v>-0.12287321249358046</v>
      </c>
      <c r="F82" s="324">
        <v>-9.9963665008545588E-4</v>
      </c>
      <c r="G82" s="290">
        <v>-9.7485790252685542E-2</v>
      </c>
      <c r="H82" s="290">
        <v>-1.8352069854736329E-2</v>
      </c>
      <c r="I82" s="290">
        <v>-0.50920564377499733</v>
      </c>
      <c r="J82" s="290">
        <v>-0.12284331321716309</v>
      </c>
      <c r="K82" s="290">
        <v>-0.11988055280344671</v>
      </c>
      <c r="L82" s="290">
        <v>-0.53890409654070515</v>
      </c>
      <c r="M82" s="291">
        <v>-2.9898910522460936E-2</v>
      </c>
      <c r="N82" s="324">
        <v>-4.7586002349853523E-2</v>
      </c>
      <c r="O82" s="290">
        <v>7.5759092966715506E-3</v>
      </c>
      <c r="P82" s="290">
        <v>-0.13864587116241456</v>
      </c>
      <c r="Q82" s="182"/>
      <c r="R82" s="183">
        <f t="shared" si="19"/>
        <v>3.3528327875064199</v>
      </c>
      <c r="S82" s="183">
        <f t="shared" si="15"/>
        <v>3.4747063633499149</v>
      </c>
      <c r="T82" s="183">
        <f t="shared" si="19"/>
        <v>3.3782202097473149</v>
      </c>
      <c r="U82" s="183">
        <f t="shared" si="19"/>
        <v>3.4573539301452638</v>
      </c>
      <c r="V82" s="183">
        <f t="shared" si="18"/>
        <v>2.9665003562250027</v>
      </c>
      <c r="W82" s="183">
        <f t="shared" si="19"/>
        <v>3.3528626867828373</v>
      </c>
      <c r="X82" s="183">
        <f t="shared" si="21"/>
        <v>3.3558254471965534</v>
      </c>
      <c r="Y82" s="183">
        <f t="shared" si="21"/>
        <v>2.9368019034592949</v>
      </c>
      <c r="Z82" s="183">
        <f t="shared" si="21"/>
        <v>3.4458070894775394</v>
      </c>
      <c r="AA82" s="183">
        <f t="shared" si="16"/>
        <v>3.4281199976501466</v>
      </c>
      <c r="AB82" s="183">
        <f t="shared" si="21"/>
        <v>3.4832819092966716</v>
      </c>
      <c r="AC82" s="183">
        <f t="shared" si="21"/>
        <v>3.3370601288375856</v>
      </c>
      <c r="AD82" s="182"/>
      <c r="AE82" s="398"/>
      <c r="AF82" s="182"/>
    </row>
    <row r="83" spans="1:32" ht="14.4" x14ac:dyDescent="0.3">
      <c r="A83" s="181">
        <v>45748</v>
      </c>
      <c r="B83" s="131">
        <f t="shared" si="20"/>
        <v>2025</v>
      </c>
      <c r="C83" s="171">
        <v>3.424852</v>
      </c>
      <c r="D83" s="171"/>
      <c r="E83" s="290">
        <v>-0.13627133550551529</v>
      </c>
      <c r="F83" s="324">
        <v>-1.0875878334045408E-2</v>
      </c>
      <c r="G83" s="290">
        <v>-0.12739373207092286</v>
      </c>
      <c r="H83" s="290">
        <v>-3.2782831192016602E-2</v>
      </c>
      <c r="I83" s="290">
        <v>-0.49885479525219995</v>
      </c>
      <c r="J83" s="290">
        <v>-0.1535170555114746</v>
      </c>
      <c r="K83" s="290">
        <v>-0.18033702773434021</v>
      </c>
      <c r="L83" s="290">
        <v>-0.62091576328568132</v>
      </c>
      <c r="M83" s="291">
        <v>-3.0100135803222655E-2</v>
      </c>
      <c r="N83" s="324">
        <v>-9.7650585174560545E-2</v>
      </c>
      <c r="O83" s="290">
        <v>-0.11786579767862956</v>
      </c>
      <c r="P83" s="290">
        <v>-6.8333836936950679E-2</v>
      </c>
      <c r="Q83" s="182"/>
      <c r="R83" s="183">
        <f t="shared" si="19"/>
        <v>3.2885806644944848</v>
      </c>
      <c r="S83" s="183">
        <f t="shared" si="15"/>
        <v>3.4139761216659545</v>
      </c>
      <c r="T83" s="183">
        <f t="shared" si="19"/>
        <v>3.2974582679290769</v>
      </c>
      <c r="U83" s="183">
        <f t="shared" si="19"/>
        <v>3.3920691688079834</v>
      </c>
      <c r="V83" s="183">
        <f t="shared" si="18"/>
        <v>2.9259972047478002</v>
      </c>
      <c r="W83" s="183">
        <f t="shared" si="19"/>
        <v>3.2713349444885256</v>
      </c>
      <c r="X83" s="183">
        <f t="shared" si="21"/>
        <v>3.2445149722656597</v>
      </c>
      <c r="Y83" s="183">
        <f t="shared" si="21"/>
        <v>2.8039362367143186</v>
      </c>
      <c r="Z83" s="183">
        <f t="shared" si="21"/>
        <v>3.3947518641967775</v>
      </c>
      <c r="AA83" s="183">
        <f t="shared" si="16"/>
        <v>3.3272014148254394</v>
      </c>
      <c r="AB83" s="183">
        <f t="shared" si="21"/>
        <v>3.3069862023213705</v>
      </c>
      <c r="AC83" s="183">
        <f t="shared" si="21"/>
        <v>3.3565181630630492</v>
      </c>
      <c r="AD83" s="182"/>
      <c r="AE83" s="398"/>
      <c r="AF83" s="182"/>
    </row>
    <row r="84" spans="1:32" ht="14.4" x14ac:dyDescent="0.3">
      <c r="A84" s="181">
        <v>45778</v>
      </c>
      <c r="B84" s="131">
        <f t="shared" si="20"/>
        <v>2025</v>
      </c>
      <c r="C84" s="171">
        <v>3.4447969999999999</v>
      </c>
      <c r="D84" s="171"/>
      <c r="E84" s="290">
        <v>-0.14799025656039777</v>
      </c>
      <c r="F84" s="324">
        <v>1.5685043334960937E-2</v>
      </c>
      <c r="G84" s="290">
        <v>-0.11605645179748535</v>
      </c>
      <c r="H84" s="290">
        <v>-1.5195407867431641E-2</v>
      </c>
      <c r="I84" s="290">
        <v>-0.57416836335095478</v>
      </c>
      <c r="J84" s="290">
        <v>-0.15525369644165038</v>
      </c>
      <c r="K84" s="290">
        <v>-0.26009184259118195</v>
      </c>
      <c r="L84" s="290">
        <v>-0.69910916305304338</v>
      </c>
      <c r="M84" s="291">
        <v>-2.9894380569458007E-2</v>
      </c>
      <c r="N84" s="324">
        <v>-9.3436059951782224E-2</v>
      </c>
      <c r="O84" s="290">
        <v>-6.7362575531005858E-2</v>
      </c>
      <c r="P84" s="290">
        <v>-7.7659402275085443E-2</v>
      </c>
      <c r="Q84" s="182"/>
      <c r="R84" s="183">
        <f t="shared" si="19"/>
        <v>3.296806743439602</v>
      </c>
      <c r="S84" s="183">
        <f t="shared" si="15"/>
        <v>3.4604820433349608</v>
      </c>
      <c r="T84" s="183">
        <f t="shared" si="19"/>
        <v>3.3287405482025147</v>
      </c>
      <c r="U84" s="183">
        <f t="shared" si="19"/>
        <v>3.4296015921325682</v>
      </c>
      <c r="V84" s="183">
        <f t="shared" si="18"/>
        <v>2.870628636649045</v>
      </c>
      <c r="W84" s="183">
        <f t="shared" si="19"/>
        <v>3.2895433035583497</v>
      </c>
      <c r="X84" s="183">
        <f t="shared" si="21"/>
        <v>3.1847051574088181</v>
      </c>
      <c r="Y84" s="183">
        <f t="shared" si="21"/>
        <v>2.7456878369469564</v>
      </c>
      <c r="Z84" s="183">
        <f t="shared" si="21"/>
        <v>3.4149026194305421</v>
      </c>
      <c r="AA84" s="183">
        <f t="shared" si="16"/>
        <v>3.3513609400482176</v>
      </c>
      <c r="AB84" s="183">
        <f t="shared" si="21"/>
        <v>3.3774344244689942</v>
      </c>
      <c r="AC84" s="183">
        <f t="shared" si="21"/>
        <v>3.3671375977249145</v>
      </c>
      <c r="AD84" s="182"/>
      <c r="AE84" s="398"/>
      <c r="AF84" s="182"/>
    </row>
    <row r="85" spans="1:32" ht="14.4" x14ac:dyDescent="0.3">
      <c r="A85" s="181">
        <v>45809</v>
      </c>
      <c r="B85" s="131">
        <f t="shared" si="20"/>
        <v>2025</v>
      </c>
      <c r="C85" s="171">
        <v>3.470418</v>
      </c>
      <c r="D85" s="171"/>
      <c r="E85" s="290">
        <v>-0.12704561385949936</v>
      </c>
      <c r="F85" s="324">
        <v>5.353196620941162E-2</v>
      </c>
      <c r="G85" s="290">
        <v>-0.11533976554870605</v>
      </c>
      <c r="H85" s="290">
        <v>-2.092161178588868E-3</v>
      </c>
      <c r="I85" s="290">
        <v>-0.51210073043315352</v>
      </c>
      <c r="J85" s="290">
        <v>-0.15448002815246581</v>
      </c>
      <c r="K85" s="290">
        <v>-0.33513263759937023</v>
      </c>
      <c r="L85" s="290">
        <v>-0.68435607558749889</v>
      </c>
      <c r="M85" s="291">
        <v>-2.9467134475708007E-2</v>
      </c>
      <c r="N85" s="324">
        <v>-5.9700307846069341E-2</v>
      </c>
      <c r="O85" s="290">
        <v>-9.685264905293782E-2</v>
      </c>
      <c r="P85" s="290">
        <v>-0.11617545909881592</v>
      </c>
      <c r="Q85" s="182"/>
      <c r="R85" s="183">
        <f t="shared" si="19"/>
        <v>3.3433723861405005</v>
      </c>
      <c r="S85" s="183">
        <f t="shared" si="15"/>
        <v>3.5239499662094116</v>
      </c>
      <c r="T85" s="183">
        <f t="shared" si="19"/>
        <v>3.3550782344512942</v>
      </c>
      <c r="U85" s="183">
        <f t="shared" si="19"/>
        <v>3.4683258388214111</v>
      </c>
      <c r="V85" s="183">
        <f t="shared" si="18"/>
        <v>2.9583172695668463</v>
      </c>
      <c r="W85" s="183">
        <f t="shared" si="19"/>
        <v>3.3159379718475344</v>
      </c>
      <c r="X85" s="183">
        <f t="shared" si="21"/>
        <v>3.1352853624006296</v>
      </c>
      <c r="Y85" s="183">
        <f t="shared" si="21"/>
        <v>2.7860619244125013</v>
      </c>
      <c r="Z85" s="183">
        <f t="shared" si="21"/>
        <v>3.4409508655242922</v>
      </c>
      <c r="AA85" s="183">
        <f t="shared" si="16"/>
        <v>3.4107176921539306</v>
      </c>
      <c r="AB85" s="183">
        <f t="shared" si="21"/>
        <v>3.3735653509470622</v>
      </c>
      <c r="AC85" s="183">
        <f t="shared" si="21"/>
        <v>3.354242540901184</v>
      </c>
      <c r="AD85" s="182"/>
      <c r="AE85" s="398"/>
      <c r="AF85" s="182"/>
    </row>
    <row r="86" spans="1:32" ht="14.4" x14ac:dyDescent="0.3">
      <c r="A86" s="181">
        <v>45839</v>
      </c>
      <c r="B86" s="131">
        <f t="shared" si="20"/>
        <v>2025</v>
      </c>
      <c r="C86" s="171">
        <v>3.6522410000000001</v>
      </c>
      <c r="D86" s="171"/>
      <c r="E86" s="290">
        <v>-0.10124845074274946</v>
      </c>
      <c r="F86" s="324">
        <v>7.8415493965148922E-2</v>
      </c>
      <c r="G86" s="290">
        <v>-0.11519623756408691</v>
      </c>
      <c r="H86" s="290">
        <v>-2.0399875640869147E-2</v>
      </c>
      <c r="I86" s="290">
        <v>-0.42008253650305077</v>
      </c>
      <c r="J86" s="290">
        <v>-0.20346741676330565</v>
      </c>
      <c r="K86" s="290">
        <v>-0.28135579864026516</v>
      </c>
      <c r="L86" s="290">
        <v>-0.74510157061259508</v>
      </c>
      <c r="M86" s="291">
        <v>-2.2384672164916991E-2</v>
      </c>
      <c r="N86" s="324">
        <v>-3.7735509872436526E-2</v>
      </c>
      <c r="O86" s="290">
        <v>-0.14508447647094727</v>
      </c>
      <c r="P86" s="290">
        <v>-0.23278152523040771</v>
      </c>
      <c r="Q86" s="182"/>
      <c r="R86" s="183">
        <f t="shared" si="19"/>
        <v>3.5509925492572507</v>
      </c>
      <c r="S86" s="183">
        <f t="shared" si="15"/>
        <v>3.730656493965149</v>
      </c>
      <c r="T86" s="183">
        <f t="shared" si="19"/>
        <v>3.5370447624359134</v>
      </c>
      <c r="U86" s="183">
        <f t="shared" si="19"/>
        <v>3.6318411243591311</v>
      </c>
      <c r="V86" s="183">
        <f t="shared" si="18"/>
        <v>3.2321584634969494</v>
      </c>
      <c r="W86" s="183">
        <f t="shared" si="19"/>
        <v>3.4487735832366946</v>
      </c>
      <c r="X86" s="183">
        <f t="shared" si="21"/>
        <v>3.370885201359735</v>
      </c>
      <c r="Y86" s="183">
        <f t="shared" si="21"/>
        <v>2.9071394293874051</v>
      </c>
      <c r="Z86" s="183">
        <f t="shared" si="21"/>
        <v>3.6298563278350833</v>
      </c>
      <c r="AA86" s="183">
        <f t="shared" si="16"/>
        <v>3.6145054901275637</v>
      </c>
      <c r="AB86" s="183">
        <f t="shared" si="21"/>
        <v>3.5071565235290527</v>
      </c>
      <c r="AC86" s="183">
        <f t="shared" si="21"/>
        <v>3.4194594747695923</v>
      </c>
      <c r="AD86" s="182"/>
      <c r="AE86" s="398"/>
      <c r="AF86" s="182"/>
    </row>
    <row r="87" spans="1:32" ht="14.4" x14ac:dyDescent="0.3">
      <c r="A87" s="181">
        <v>45870</v>
      </c>
      <c r="B87" s="131">
        <f t="shared" si="20"/>
        <v>2025</v>
      </c>
      <c r="C87" s="171">
        <v>3.682626</v>
      </c>
      <c r="D87" s="171"/>
      <c r="E87" s="290">
        <v>-8.9989848083276147E-2</v>
      </c>
      <c r="F87" s="324">
        <v>7.7652664184570314E-2</v>
      </c>
      <c r="G87" s="290">
        <v>-0.11661721229553222</v>
      </c>
      <c r="H87" s="290">
        <v>-2.0065612792968757E-2</v>
      </c>
      <c r="I87" s="290">
        <v>-0.40554873405976544</v>
      </c>
      <c r="J87" s="290">
        <v>-0.20955448150634765</v>
      </c>
      <c r="K87" s="290">
        <v>-0.29004989249909824</v>
      </c>
      <c r="L87" s="290">
        <v>-0.73302613223710211</v>
      </c>
      <c r="M87" s="291">
        <v>-2.1858482360839843E-2</v>
      </c>
      <c r="N87" s="324">
        <v>-2.5393285751342774E-2</v>
      </c>
      <c r="O87" s="290">
        <v>-9.0657273935953714E-2</v>
      </c>
      <c r="P87" s="290">
        <v>-0.23923126983642579</v>
      </c>
      <c r="Q87" s="182"/>
      <c r="R87" s="183">
        <f t="shared" si="19"/>
        <v>3.5926361519167238</v>
      </c>
      <c r="S87" s="183">
        <f t="shared" si="15"/>
        <v>3.7602786641845705</v>
      </c>
      <c r="T87" s="183">
        <f t="shared" si="19"/>
        <v>3.5660087877044679</v>
      </c>
      <c r="U87" s="183">
        <f t="shared" si="19"/>
        <v>3.6625603872070314</v>
      </c>
      <c r="V87" s="183">
        <f t="shared" si="18"/>
        <v>3.2770772659402345</v>
      </c>
      <c r="W87" s="183">
        <f t="shared" si="19"/>
        <v>3.4730715184936525</v>
      </c>
      <c r="X87" s="183">
        <f t="shared" si="21"/>
        <v>3.3925761075009015</v>
      </c>
      <c r="Y87" s="183">
        <f t="shared" si="21"/>
        <v>2.9495998677628981</v>
      </c>
      <c r="Z87" s="183">
        <f t="shared" si="21"/>
        <v>3.6607675176391603</v>
      </c>
      <c r="AA87" s="183">
        <f t="shared" si="16"/>
        <v>3.6572327142486571</v>
      </c>
      <c r="AB87" s="183">
        <f t="shared" si="21"/>
        <v>3.5919687260640463</v>
      </c>
      <c r="AC87" s="183">
        <f t="shared" si="21"/>
        <v>3.4433947301635741</v>
      </c>
      <c r="AD87" s="182"/>
      <c r="AE87" s="398"/>
      <c r="AF87" s="182"/>
    </row>
    <row r="88" spans="1:32" ht="14.4" x14ac:dyDescent="0.3">
      <c r="A88" s="181">
        <v>45901</v>
      </c>
      <c r="B88" s="131">
        <f t="shared" si="20"/>
        <v>2025</v>
      </c>
      <c r="C88" s="171">
        <v>3.3655459999999997</v>
      </c>
      <c r="D88" s="171"/>
      <c r="E88" s="290">
        <v>-0.11315560340881348</v>
      </c>
      <c r="F88" s="324">
        <v>4.5024824142456045E-2</v>
      </c>
      <c r="G88" s="290">
        <v>-0.12808776855468751</v>
      </c>
      <c r="H88" s="290">
        <v>-3.197574615478524E-4</v>
      </c>
      <c r="I88" s="290">
        <v>-0.52640463033210849</v>
      </c>
      <c r="J88" s="290">
        <v>-0.21371893882751464</v>
      </c>
      <c r="K88" s="290">
        <v>-0.27882229599061897</v>
      </c>
      <c r="L88" s="290">
        <v>-1.000627007616262</v>
      </c>
      <c r="M88" s="291">
        <v>-2.0130424499511718E-2</v>
      </c>
      <c r="N88" s="324">
        <v>-5.904155731201173E-2</v>
      </c>
      <c r="O88" s="290">
        <v>-7.9327383041381844E-2</v>
      </c>
      <c r="P88" s="290">
        <v>-0.1916913993835449</v>
      </c>
      <c r="Q88" s="182"/>
      <c r="R88" s="183">
        <f t="shared" si="19"/>
        <v>3.2523903965911862</v>
      </c>
      <c r="S88" s="183">
        <f t="shared" ref="S88:S151" si="22">$C88+F88</f>
        <v>3.4105708241424559</v>
      </c>
      <c r="T88" s="183">
        <f t="shared" si="19"/>
        <v>3.237458231445312</v>
      </c>
      <c r="U88" s="183">
        <f t="shared" si="19"/>
        <v>3.3652262425384518</v>
      </c>
      <c r="V88" s="183">
        <f t="shared" si="18"/>
        <v>2.8391413696678911</v>
      </c>
      <c r="W88" s="183">
        <f t="shared" si="19"/>
        <v>3.1518270611724852</v>
      </c>
      <c r="X88" s="183">
        <f t="shared" si="21"/>
        <v>3.0867237040093807</v>
      </c>
      <c r="Y88" s="183">
        <f t="shared" si="21"/>
        <v>2.3649189923837377</v>
      </c>
      <c r="Z88" s="183">
        <f t="shared" si="21"/>
        <v>3.3454155755004882</v>
      </c>
      <c r="AA88" s="183">
        <f t="shared" ref="AA88:AA151" si="23">$C88+N88</f>
        <v>3.3065044426879879</v>
      </c>
      <c r="AB88" s="183">
        <f t="shared" si="21"/>
        <v>3.2862186169586178</v>
      </c>
      <c r="AC88" s="183">
        <f t="shared" si="21"/>
        <v>3.1738546006164547</v>
      </c>
      <c r="AD88" s="182"/>
      <c r="AE88" s="398"/>
      <c r="AF88" s="182"/>
    </row>
    <row r="89" spans="1:32" ht="14.4" x14ac:dyDescent="0.3">
      <c r="A89" s="181">
        <v>45931</v>
      </c>
      <c r="B89" s="131">
        <f t="shared" si="20"/>
        <v>2025</v>
      </c>
      <c r="C89" s="171">
        <v>3.3453579999999996</v>
      </c>
      <c r="D89" s="171"/>
      <c r="E89" s="290">
        <v>-0.1162259578704834</v>
      </c>
      <c r="F89" s="324">
        <v>3.5228939056396485E-2</v>
      </c>
      <c r="G89" s="290">
        <v>-0.13112951278686524</v>
      </c>
      <c r="H89" s="290">
        <v>-5.2173519134521493E-3</v>
      </c>
      <c r="I89" s="290">
        <v>-0.50577279327893587</v>
      </c>
      <c r="J89" s="290">
        <v>-0.21551780700683593</v>
      </c>
      <c r="K89" s="290">
        <v>-0.11148746077952378</v>
      </c>
      <c r="L89" s="290">
        <v>-0.93467974419681055</v>
      </c>
      <c r="M89" s="291">
        <v>-1.9658355712890624E-2</v>
      </c>
      <c r="N89" s="324">
        <v>-7.772284507751466E-2</v>
      </c>
      <c r="O89" s="290">
        <v>-7.9276123046874994E-2</v>
      </c>
      <c r="P89" s="290">
        <v>-0.15236742267608644</v>
      </c>
      <c r="Q89" s="182"/>
      <c r="R89" s="183">
        <f t="shared" si="19"/>
        <v>3.2291320421295162</v>
      </c>
      <c r="S89" s="183">
        <f t="shared" si="22"/>
        <v>3.3805869390563963</v>
      </c>
      <c r="T89" s="183">
        <f t="shared" si="19"/>
        <v>3.2142284872131341</v>
      </c>
      <c r="U89" s="183">
        <f t="shared" si="19"/>
        <v>3.3401406480865474</v>
      </c>
      <c r="V89" s="183">
        <f t="shared" si="18"/>
        <v>2.8395852067210638</v>
      </c>
      <c r="W89" s="183">
        <f t="shared" si="19"/>
        <v>3.1298401929931638</v>
      </c>
      <c r="X89" s="183">
        <f t="shared" si="21"/>
        <v>3.2338705392204758</v>
      </c>
      <c r="Y89" s="183">
        <f t="shared" si="21"/>
        <v>2.4106782558031892</v>
      </c>
      <c r="Z89" s="183">
        <f t="shared" si="21"/>
        <v>3.3256996442871092</v>
      </c>
      <c r="AA89" s="183">
        <f t="shared" si="23"/>
        <v>3.2676351549224849</v>
      </c>
      <c r="AB89" s="183">
        <f t="shared" si="21"/>
        <v>3.2660818769531246</v>
      </c>
      <c r="AC89" s="183">
        <f t="shared" si="21"/>
        <v>3.1929905773239131</v>
      </c>
      <c r="AD89" s="182"/>
      <c r="AE89" s="398"/>
      <c r="AF89" s="182"/>
    </row>
    <row r="90" spans="1:32" ht="14.4" x14ac:dyDescent="0.3">
      <c r="A90" s="181">
        <v>45962</v>
      </c>
      <c r="B90" s="131">
        <f t="shared" si="20"/>
        <v>2025</v>
      </c>
      <c r="C90" s="171">
        <v>3.441538</v>
      </c>
      <c r="D90" s="171"/>
      <c r="E90" s="290">
        <v>-0.11563539505004883</v>
      </c>
      <c r="F90" s="324">
        <v>3.595922470092773E-2</v>
      </c>
      <c r="G90" s="290">
        <v>-0.11463166236877441</v>
      </c>
      <c r="H90" s="290">
        <v>-2.2246160507202149E-2</v>
      </c>
      <c r="I90" s="290">
        <v>-0.45801859951362939</v>
      </c>
      <c r="J90" s="290">
        <v>-0.16216521263122557</v>
      </c>
      <c r="K90" s="290">
        <v>-1.7862008520724039E-2</v>
      </c>
      <c r="L90" s="290">
        <v>-0.81859641702556785</v>
      </c>
      <c r="M90" s="291">
        <v>-2.9899864196777343E-2</v>
      </c>
      <c r="N90" s="324">
        <v>-6.5141954421997078E-2</v>
      </c>
      <c r="O90" s="290">
        <v>-2.0910024642944336E-2</v>
      </c>
      <c r="P90" s="290">
        <v>-0.10061434555053712</v>
      </c>
      <c r="Q90" s="182"/>
      <c r="R90" s="183">
        <f t="shared" si="19"/>
        <v>3.3259026049499512</v>
      </c>
      <c r="S90" s="183">
        <f t="shared" si="22"/>
        <v>3.4774972247009277</v>
      </c>
      <c r="T90" s="183">
        <f t="shared" si="19"/>
        <v>3.3269063376312258</v>
      </c>
      <c r="U90" s="183">
        <f t="shared" si="19"/>
        <v>3.4192918394927978</v>
      </c>
      <c r="V90" s="183">
        <f t="shared" si="18"/>
        <v>2.9835194004863705</v>
      </c>
      <c r="W90" s="183">
        <f t="shared" si="19"/>
        <v>3.2793727873687746</v>
      </c>
      <c r="X90" s="183">
        <f t="shared" si="21"/>
        <v>3.4236759914792758</v>
      </c>
      <c r="Y90" s="183">
        <f t="shared" si="21"/>
        <v>2.6229415829744323</v>
      </c>
      <c r="Z90" s="183">
        <f t="shared" si="21"/>
        <v>3.4116381358032228</v>
      </c>
      <c r="AA90" s="183">
        <f t="shared" si="23"/>
        <v>3.3763960455780029</v>
      </c>
      <c r="AB90" s="183">
        <f t="shared" si="21"/>
        <v>3.4206279753570557</v>
      </c>
      <c r="AC90" s="183">
        <f t="shared" si="21"/>
        <v>3.3409236544494627</v>
      </c>
      <c r="AD90" s="182"/>
      <c r="AE90" s="398"/>
      <c r="AF90" s="182"/>
    </row>
    <row r="91" spans="1:32" ht="14.4" x14ac:dyDescent="0.3">
      <c r="A91" s="181">
        <v>45992</v>
      </c>
      <c r="B91" s="131">
        <f t="shared" si="20"/>
        <v>2025</v>
      </c>
      <c r="C91" s="171">
        <v>3.6006469999999999</v>
      </c>
      <c r="D91" s="171"/>
      <c r="E91" s="290">
        <v>-0.11955094337463379</v>
      </c>
      <c r="F91" s="324">
        <v>5.1190357208251949E-2</v>
      </c>
      <c r="G91" s="290">
        <v>-0.10917950630187988</v>
      </c>
      <c r="H91" s="290">
        <v>-1.3497867584228516E-2</v>
      </c>
      <c r="I91" s="290">
        <v>-0.32970180877027649</v>
      </c>
      <c r="J91" s="290">
        <v>-0.16659574508666991</v>
      </c>
      <c r="K91" s="290">
        <v>-9.8454130296024456E-2</v>
      </c>
      <c r="L91" s="290">
        <v>-0.66079720956736698</v>
      </c>
      <c r="M91" s="291">
        <v>-2.9898910522460936E-2</v>
      </c>
      <c r="N91" s="324">
        <v>-5.4888286590576173E-2</v>
      </c>
      <c r="O91" s="290">
        <v>2.0756212870279948E-3</v>
      </c>
      <c r="P91" s="290">
        <v>-0.10488897457122805</v>
      </c>
      <c r="Q91" s="182"/>
      <c r="R91" s="183">
        <f t="shared" si="19"/>
        <v>3.4810960566253661</v>
      </c>
      <c r="S91" s="183">
        <f t="shared" si="22"/>
        <v>3.6518373572082519</v>
      </c>
      <c r="T91" s="183">
        <f t="shared" si="19"/>
        <v>3.4914674936981203</v>
      </c>
      <c r="U91" s="183">
        <f t="shared" si="19"/>
        <v>3.5871491324157714</v>
      </c>
      <c r="V91" s="183">
        <f t="shared" si="18"/>
        <v>3.2709451912297234</v>
      </c>
      <c r="W91" s="183">
        <f t="shared" si="19"/>
        <v>3.4340512549133302</v>
      </c>
      <c r="X91" s="183">
        <f t="shared" si="21"/>
        <v>3.5021928697039755</v>
      </c>
      <c r="Y91" s="183">
        <f t="shared" si="21"/>
        <v>2.9398497904326328</v>
      </c>
      <c r="Z91" s="183">
        <f t="shared" si="21"/>
        <v>3.5707480894775392</v>
      </c>
      <c r="AA91" s="183">
        <f t="shared" si="23"/>
        <v>3.5457587134094237</v>
      </c>
      <c r="AB91" s="183">
        <f t="shared" si="21"/>
        <v>3.602722621287028</v>
      </c>
      <c r="AC91" s="183">
        <f t="shared" si="21"/>
        <v>3.4957580254287719</v>
      </c>
      <c r="AD91" s="182"/>
      <c r="AE91" s="398"/>
      <c r="AF91" s="182"/>
    </row>
    <row r="92" spans="1:32" ht="14.4" x14ac:dyDescent="0.3">
      <c r="A92" s="181">
        <v>46023</v>
      </c>
      <c r="B92" s="131">
        <f t="shared" si="20"/>
        <v>2026</v>
      </c>
      <c r="C92" s="171">
        <v>3.6236640000000002</v>
      </c>
      <c r="D92" s="171"/>
      <c r="E92" s="290">
        <v>-0.13236735430823696</v>
      </c>
      <c r="F92" s="324">
        <v>5.6802492141723629E-2</v>
      </c>
      <c r="G92" s="290">
        <v>-0.11006403923034667</v>
      </c>
      <c r="H92" s="290">
        <v>-9.9710464477539146E-4</v>
      </c>
      <c r="I92" s="290">
        <v>-0.5976200056425448</v>
      </c>
      <c r="J92" s="290">
        <v>-0.15016965866088866</v>
      </c>
      <c r="K92" s="290">
        <v>-8.9852756910103748E-2</v>
      </c>
      <c r="L92" s="290">
        <v>-0.52400585617054896</v>
      </c>
      <c r="M92" s="291">
        <v>-3.0100135803222655E-2</v>
      </c>
      <c r="N92" s="324">
        <v>-4.5261182785034187E-2</v>
      </c>
      <c r="O92" s="290">
        <v>0.35273434924316399</v>
      </c>
      <c r="P92" s="290">
        <v>-0.10502551746368408</v>
      </c>
      <c r="Q92" s="182"/>
      <c r="R92" s="183">
        <f t="shared" si="19"/>
        <v>3.4912966456917633</v>
      </c>
      <c r="S92" s="183">
        <f t="shared" si="22"/>
        <v>3.6804664921417238</v>
      </c>
      <c r="T92" s="183">
        <f t="shared" si="19"/>
        <v>3.5135999607696538</v>
      </c>
      <c r="U92" s="183">
        <f t="shared" si="19"/>
        <v>3.6226668953552248</v>
      </c>
      <c r="V92" s="183">
        <f t="shared" si="18"/>
        <v>3.0260439943574555</v>
      </c>
      <c r="W92" s="183">
        <f t="shared" si="19"/>
        <v>3.4734943413391117</v>
      </c>
      <c r="X92" s="183">
        <f t="shared" si="21"/>
        <v>3.5338112430898967</v>
      </c>
      <c r="Y92" s="183">
        <f t="shared" si="21"/>
        <v>3.0996581438294513</v>
      </c>
      <c r="Z92" s="183">
        <f t="shared" si="21"/>
        <v>3.5935638641967778</v>
      </c>
      <c r="AA92" s="183">
        <f t="shared" si="23"/>
        <v>3.578402817214966</v>
      </c>
      <c r="AB92" s="183">
        <f t="shared" si="21"/>
        <v>3.9763983492431643</v>
      </c>
      <c r="AC92" s="183">
        <f t="shared" si="21"/>
        <v>3.5186384825363159</v>
      </c>
      <c r="AD92" s="182"/>
      <c r="AE92" s="398"/>
      <c r="AF92" s="182"/>
    </row>
    <row r="93" spans="1:32" ht="14.4" x14ac:dyDescent="0.3">
      <c r="A93" s="181">
        <v>46054</v>
      </c>
      <c r="B93" s="131">
        <f t="shared" si="20"/>
        <v>2026</v>
      </c>
      <c r="C93" s="171">
        <v>3.644129</v>
      </c>
      <c r="D93" s="171"/>
      <c r="E93" s="290">
        <v>-0.11118364205871123</v>
      </c>
      <c r="F93" s="324">
        <v>5.2800636291503902E-2</v>
      </c>
      <c r="G93" s="290">
        <v>-8.9824924468994136E-2</v>
      </c>
      <c r="H93" s="290">
        <v>-3.1748199462890633E-3</v>
      </c>
      <c r="I93" s="290">
        <v>-0.61955524741848556</v>
      </c>
      <c r="J93" s="290">
        <v>-0.1555769920349121</v>
      </c>
      <c r="K93" s="290">
        <v>-8.6948446442935173E-2</v>
      </c>
      <c r="L93" s="290">
        <v>-0.46158434035481999</v>
      </c>
      <c r="M93" s="291">
        <v>-3.0100612640380858E-2</v>
      </c>
      <c r="N93" s="324">
        <v>-5.3053188323974605E-2</v>
      </c>
      <c r="O93" s="290">
        <v>-3.5839875539143765E-3</v>
      </c>
      <c r="P93" s="290">
        <v>-9.7572454261779781E-2</v>
      </c>
      <c r="Q93" s="182"/>
      <c r="R93" s="183">
        <f t="shared" si="19"/>
        <v>3.5329453579412888</v>
      </c>
      <c r="S93" s="183">
        <f t="shared" si="22"/>
        <v>3.6969296362915038</v>
      </c>
      <c r="T93" s="183">
        <f t="shared" si="19"/>
        <v>3.554304075531006</v>
      </c>
      <c r="U93" s="183">
        <f t="shared" si="19"/>
        <v>3.6409541800537109</v>
      </c>
      <c r="V93" s="183">
        <f t="shared" si="18"/>
        <v>3.0245737525815146</v>
      </c>
      <c r="W93" s="183">
        <f t="shared" si="19"/>
        <v>3.488552007965088</v>
      </c>
      <c r="X93" s="183">
        <f t="shared" si="21"/>
        <v>3.5571805535570649</v>
      </c>
      <c r="Y93" s="183">
        <f t="shared" si="21"/>
        <v>3.1825446596451799</v>
      </c>
      <c r="Z93" s="183">
        <f t="shared" si="21"/>
        <v>3.6140283873596193</v>
      </c>
      <c r="AA93" s="183">
        <f t="shared" si="23"/>
        <v>3.5910758116760255</v>
      </c>
      <c r="AB93" s="183">
        <f t="shared" si="21"/>
        <v>3.6405450124460854</v>
      </c>
      <c r="AC93" s="183">
        <f t="shared" si="21"/>
        <v>3.5465565457382202</v>
      </c>
      <c r="AD93" s="182"/>
      <c r="AE93" s="398"/>
      <c r="AF93" s="182"/>
    </row>
    <row r="94" spans="1:32" ht="14.4" x14ac:dyDescent="0.3">
      <c r="A94" s="181">
        <v>46082</v>
      </c>
      <c r="B94" s="131">
        <f t="shared" si="20"/>
        <v>2026</v>
      </c>
      <c r="C94" s="171">
        <v>3.5575960000000002</v>
      </c>
      <c r="D94" s="171"/>
      <c r="E94" s="290">
        <v>-0.13479287588907576</v>
      </c>
      <c r="F94" s="324">
        <v>-3.4150552749633856E-3</v>
      </c>
      <c r="G94" s="290">
        <v>-9.5494518280029292E-2</v>
      </c>
      <c r="H94" s="290">
        <v>-3.9900817871093751E-2</v>
      </c>
      <c r="I94" s="290">
        <v>-0.57151695137977387</v>
      </c>
      <c r="J94" s="290">
        <v>-0.1293466567993164</v>
      </c>
      <c r="K94" s="290">
        <v>-0.11508459576028177</v>
      </c>
      <c r="L94" s="290">
        <v>-0.57603233295696854</v>
      </c>
      <c r="M94" s="291">
        <v>-2.9900817871093749E-2</v>
      </c>
      <c r="N94" s="324">
        <v>-5.9344806671142586E-2</v>
      </c>
      <c r="O94" s="290">
        <v>3.6047299702962254E-3</v>
      </c>
      <c r="P94" s="290">
        <v>-0.1140379524230957</v>
      </c>
      <c r="Q94" s="182"/>
      <c r="R94" s="183">
        <f t="shared" si="19"/>
        <v>3.4228031241109242</v>
      </c>
      <c r="S94" s="183">
        <f t="shared" si="22"/>
        <v>3.554180944725037</v>
      </c>
      <c r="T94" s="183">
        <f t="shared" si="19"/>
        <v>3.4621014817199711</v>
      </c>
      <c r="U94" s="183">
        <f t="shared" si="19"/>
        <v>3.5176951821289064</v>
      </c>
      <c r="V94" s="183">
        <f t="shared" si="18"/>
        <v>2.9860790486202262</v>
      </c>
      <c r="W94" s="183">
        <f t="shared" si="19"/>
        <v>3.428249343200684</v>
      </c>
      <c r="X94" s="183">
        <f t="shared" si="21"/>
        <v>3.4425114042397182</v>
      </c>
      <c r="Y94" s="183">
        <f t="shared" si="21"/>
        <v>2.9815636670430319</v>
      </c>
      <c r="Z94" s="183">
        <f t="shared" si="21"/>
        <v>3.5276951821289066</v>
      </c>
      <c r="AA94" s="183">
        <f t="shared" si="23"/>
        <v>3.4982511933288576</v>
      </c>
      <c r="AB94" s="183">
        <f t="shared" si="21"/>
        <v>3.5612007299702966</v>
      </c>
      <c r="AC94" s="183">
        <f t="shared" si="21"/>
        <v>3.4435580475769045</v>
      </c>
      <c r="AD94" s="182"/>
      <c r="AE94" s="398"/>
      <c r="AF94" s="182"/>
    </row>
    <row r="95" spans="1:32" ht="14.4" x14ac:dyDescent="0.3">
      <c r="A95" s="181">
        <v>46113</v>
      </c>
      <c r="B95" s="131">
        <f t="shared" si="20"/>
        <v>2026</v>
      </c>
      <c r="C95" s="171">
        <v>3.4971729999999996</v>
      </c>
      <c r="D95" s="171"/>
      <c r="E95" s="290">
        <v>-0.15976922316049558</v>
      </c>
      <c r="F95" s="324">
        <v>-1.0609006881713845E-3</v>
      </c>
      <c r="G95" s="290">
        <v>-0.15013624191284181</v>
      </c>
      <c r="H95" s="290">
        <v>-3.9900817871093751E-2</v>
      </c>
      <c r="I95" s="290">
        <v>-0.53239365736203925</v>
      </c>
      <c r="J95" s="290">
        <v>-0.17099027633666991</v>
      </c>
      <c r="K95" s="290">
        <v>-0.17972207935559958</v>
      </c>
      <c r="L95" s="290">
        <v>-0.66174149594922338</v>
      </c>
      <c r="M95" s="291">
        <v>-2.9763965606689452E-2</v>
      </c>
      <c r="N95" s="324">
        <v>-8.9487371444702146E-2</v>
      </c>
      <c r="O95" s="290">
        <v>-0.1125767199198405</v>
      </c>
      <c r="P95" s="290">
        <v>-5.130992736816406E-2</v>
      </c>
      <c r="Q95" s="182"/>
      <c r="R95" s="183">
        <f t="shared" si="19"/>
        <v>3.337403776839504</v>
      </c>
      <c r="S95" s="183">
        <f t="shared" si="22"/>
        <v>3.4961120993118282</v>
      </c>
      <c r="T95" s="183">
        <f t="shared" si="19"/>
        <v>3.3470367580871576</v>
      </c>
      <c r="U95" s="183">
        <f t="shared" si="19"/>
        <v>3.4572721821289059</v>
      </c>
      <c r="V95" s="183">
        <f t="shared" si="18"/>
        <v>2.9647793426379603</v>
      </c>
      <c r="W95" s="183">
        <f t="shared" si="19"/>
        <v>3.3261827236633299</v>
      </c>
      <c r="X95" s="183">
        <f t="shared" si="21"/>
        <v>3.3174509206443998</v>
      </c>
      <c r="Y95" s="183">
        <f t="shared" si="21"/>
        <v>2.835431504050776</v>
      </c>
      <c r="Z95" s="183">
        <f t="shared" si="21"/>
        <v>3.4674090343933104</v>
      </c>
      <c r="AA95" s="183">
        <f t="shared" si="23"/>
        <v>3.4076856285552974</v>
      </c>
      <c r="AB95" s="183">
        <f t="shared" si="21"/>
        <v>3.3845962800801592</v>
      </c>
      <c r="AC95" s="183">
        <f t="shared" si="21"/>
        <v>3.4458630726318358</v>
      </c>
      <c r="AD95" s="182"/>
      <c r="AE95" s="398"/>
      <c r="AF95" s="182"/>
    </row>
    <row r="96" spans="1:32" ht="14.4" x14ac:dyDescent="0.3">
      <c r="A96" s="181">
        <v>46143</v>
      </c>
      <c r="B96" s="131">
        <f t="shared" si="20"/>
        <v>2026</v>
      </c>
      <c r="C96" s="171">
        <v>3.518491</v>
      </c>
      <c r="D96" s="171"/>
      <c r="E96" s="290">
        <v>-0.17357906228321493</v>
      </c>
      <c r="F96" s="324">
        <v>2.1879396438598632E-2</v>
      </c>
      <c r="G96" s="290">
        <v>-0.13170934677124024</v>
      </c>
      <c r="H96" s="290">
        <v>-3.3146419525146485E-2</v>
      </c>
      <c r="I96" s="290">
        <v>-0.60540627906630828</v>
      </c>
      <c r="J96" s="290">
        <v>-0.17261676788330077</v>
      </c>
      <c r="K96" s="290">
        <v>-0.26701191453287509</v>
      </c>
      <c r="L96" s="290">
        <v>-0.74395102177761474</v>
      </c>
      <c r="M96" s="291">
        <v>-2.9866485595703124E-2</v>
      </c>
      <c r="N96" s="324">
        <v>-8.8455018997192381E-2</v>
      </c>
      <c r="O96" s="290">
        <v>-6.2671689987182616E-2</v>
      </c>
      <c r="P96" s="290">
        <v>-5.9066239738464359E-2</v>
      </c>
      <c r="Q96" s="182"/>
      <c r="R96" s="183">
        <f t="shared" si="19"/>
        <v>3.3449119377167853</v>
      </c>
      <c r="S96" s="183">
        <f t="shared" si="22"/>
        <v>3.5403703964385986</v>
      </c>
      <c r="T96" s="183">
        <f t="shared" si="19"/>
        <v>3.38678165322876</v>
      </c>
      <c r="U96" s="183">
        <f t="shared" si="19"/>
        <v>3.4853445804748535</v>
      </c>
      <c r="V96" s="183">
        <f t="shared" si="18"/>
        <v>2.9130847209336919</v>
      </c>
      <c r="W96" s="183">
        <f t="shared" si="19"/>
        <v>3.3458742321166994</v>
      </c>
      <c r="X96" s="183">
        <f t="shared" si="21"/>
        <v>3.2514790854671247</v>
      </c>
      <c r="Y96" s="183">
        <f t="shared" si="21"/>
        <v>2.7745399782223852</v>
      </c>
      <c r="Z96" s="183">
        <f t="shared" si="21"/>
        <v>3.4886245144042971</v>
      </c>
      <c r="AA96" s="183">
        <f t="shared" si="23"/>
        <v>3.4300359810028076</v>
      </c>
      <c r="AB96" s="183">
        <f t="shared" si="21"/>
        <v>3.4558193100128176</v>
      </c>
      <c r="AC96" s="183">
        <f t="shared" si="21"/>
        <v>3.4594247602615358</v>
      </c>
      <c r="AD96" s="182"/>
      <c r="AE96" s="398"/>
      <c r="AF96" s="182"/>
    </row>
    <row r="97" spans="1:32" ht="14.4" x14ac:dyDescent="0.3">
      <c r="A97" s="181">
        <v>46174</v>
      </c>
      <c r="B97" s="131">
        <f t="shared" si="20"/>
        <v>2026</v>
      </c>
      <c r="C97" s="171">
        <v>3.5693519999999999</v>
      </c>
      <c r="D97" s="171"/>
      <c r="E97" s="290">
        <v>-0.14881732452148028</v>
      </c>
      <c r="F97" s="324">
        <v>5.2630505561828606E-2</v>
      </c>
      <c r="G97" s="290">
        <v>-0.1253240203857422</v>
      </c>
      <c r="H97" s="290">
        <v>-2.2730388641357423E-2</v>
      </c>
      <c r="I97" s="290">
        <v>-0.58435780688050454</v>
      </c>
      <c r="J97" s="290">
        <v>-0.1740549087524414</v>
      </c>
      <c r="K97" s="290">
        <v>-0.34855492592099391</v>
      </c>
      <c r="L97" s="290">
        <v>-0.72894982743986325</v>
      </c>
      <c r="M97" s="291">
        <v>-3.0098705291748046E-2</v>
      </c>
      <c r="N97" s="324">
        <v>-5.9899148941040051E-2</v>
      </c>
      <c r="O97" s="290">
        <v>-0.10186484336853029</v>
      </c>
      <c r="P97" s="290">
        <v>-0.10869728622436522</v>
      </c>
      <c r="Q97" s="182"/>
      <c r="R97" s="183">
        <f t="shared" si="19"/>
        <v>3.4205346754785197</v>
      </c>
      <c r="S97" s="183">
        <f t="shared" si="22"/>
        <v>3.6219825055618284</v>
      </c>
      <c r="T97" s="183">
        <f t="shared" si="19"/>
        <v>3.4440279796142574</v>
      </c>
      <c r="U97" s="183">
        <f t="shared" si="19"/>
        <v>3.5466216113586424</v>
      </c>
      <c r="V97" s="183">
        <f t="shared" si="18"/>
        <v>2.9849941931194954</v>
      </c>
      <c r="W97" s="183">
        <f t="shared" si="19"/>
        <v>3.3952970912475586</v>
      </c>
      <c r="X97" s="183">
        <f t="shared" si="21"/>
        <v>3.2207970740790062</v>
      </c>
      <c r="Y97" s="183">
        <f t="shared" si="21"/>
        <v>2.8404021725601365</v>
      </c>
      <c r="Z97" s="183">
        <f t="shared" si="21"/>
        <v>3.539253294708252</v>
      </c>
      <c r="AA97" s="183">
        <f t="shared" si="23"/>
        <v>3.5094528510589598</v>
      </c>
      <c r="AB97" s="183">
        <f t="shared" si="21"/>
        <v>3.4674871566314698</v>
      </c>
      <c r="AC97" s="183">
        <f t="shared" si="21"/>
        <v>3.4606547137756345</v>
      </c>
      <c r="AD97" s="182"/>
      <c r="AE97" s="398"/>
      <c r="AF97" s="182"/>
    </row>
    <row r="98" spans="1:32" ht="14.4" x14ac:dyDescent="0.3">
      <c r="A98" s="181">
        <v>46204</v>
      </c>
      <c r="B98" s="131">
        <f t="shared" si="20"/>
        <v>2026</v>
      </c>
      <c r="C98" s="171">
        <v>3.8198460000000001</v>
      </c>
      <c r="D98" s="171"/>
      <c r="E98" s="290">
        <v>-0.11252293818125199</v>
      </c>
      <c r="F98" s="324">
        <v>7.7071886062622066E-2</v>
      </c>
      <c r="G98" s="290">
        <v>-0.12532115936279298</v>
      </c>
      <c r="H98" s="290">
        <v>-3.1920261383056647E-2</v>
      </c>
      <c r="I98" s="290">
        <v>-0.53613302790937878</v>
      </c>
      <c r="J98" s="290">
        <v>-0.2158792495727539</v>
      </c>
      <c r="K98" s="290">
        <v>-0.29711622675003552</v>
      </c>
      <c r="L98" s="290">
        <v>-0.79342679709732855</v>
      </c>
      <c r="M98" s="291">
        <v>-2.9620914459228515E-2</v>
      </c>
      <c r="N98" s="324">
        <v>-4.3721961975097659E-2</v>
      </c>
      <c r="O98" s="290">
        <v>-0.18418965339660645</v>
      </c>
      <c r="P98" s="290">
        <v>-0.25802866992950441</v>
      </c>
      <c r="Q98" s="182"/>
      <c r="R98" s="183">
        <f t="shared" si="19"/>
        <v>3.707323061818748</v>
      </c>
      <c r="S98" s="183">
        <f t="shared" si="22"/>
        <v>3.8969178860626221</v>
      </c>
      <c r="T98" s="183">
        <f t="shared" si="19"/>
        <v>3.6945248406372073</v>
      </c>
      <c r="U98" s="183">
        <f t="shared" si="19"/>
        <v>3.7879257386169436</v>
      </c>
      <c r="V98" s="183">
        <f t="shared" si="18"/>
        <v>3.2837129720906213</v>
      </c>
      <c r="W98" s="183">
        <f t="shared" si="19"/>
        <v>3.6039667504272463</v>
      </c>
      <c r="X98" s="183">
        <f t="shared" si="21"/>
        <v>3.5227297732499645</v>
      </c>
      <c r="Y98" s="183">
        <f t="shared" si="21"/>
        <v>3.0264192029026713</v>
      </c>
      <c r="Z98" s="183">
        <f t="shared" si="21"/>
        <v>3.7902250855407718</v>
      </c>
      <c r="AA98" s="183">
        <f t="shared" si="23"/>
        <v>3.7761240380249026</v>
      </c>
      <c r="AB98" s="183">
        <f t="shared" si="21"/>
        <v>3.6356563466033935</v>
      </c>
      <c r="AC98" s="183">
        <f t="shared" si="21"/>
        <v>3.5618173300704958</v>
      </c>
      <c r="AD98" s="182"/>
      <c r="AE98" s="398"/>
      <c r="AF98" s="182"/>
    </row>
    <row r="99" spans="1:32" ht="14.4" x14ac:dyDescent="0.3">
      <c r="A99" s="181">
        <v>46235</v>
      </c>
      <c r="B99" s="131">
        <f t="shared" si="20"/>
        <v>2026</v>
      </c>
      <c r="C99" s="171">
        <v>3.8503050000000001</v>
      </c>
      <c r="D99" s="171"/>
      <c r="E99" s="290">
        <v>-0.10043245190098704</v>
      </c>
      <c r="F99" s="324">
        <v>7.8111739158630372E-2</v>
      </c>
      <c r="G99" s="290">
        <v>-0.12761760711669923</v>
      </c>
      <c r="H99" s="290">
        <v>-2.4957962036132819E-2</v>
      </c>
      <c r="I99" s="290">
        <v>-0.52544681709403807</v>
      </c>
      <c r="J99" s="290">
        <v>-0.22314577102661132</v>
      </c>
      <c r="K99" s="290">
        <v>-0.30842822087220889</v>
      </c>
      <c r="L99" s="290">
        <v>-0.77944206939190974</v>
      </c>
      <c r="M99" s="291">
        <v>-2.2358684539794921E-2</v>
      </c>
      <c r="N99" s="324">
        <v>-3.6315956115722657E-2</v>
      </c>
      <c r="O99" s="290">
        <v>-0.13967454434204096</v>
      </c>
      <c r="P99" s="290">
        <v>-0.27736638584136963</v>
      </c>
      <c r="Q99" s="182"/>
      <c r="R99" s="183">
        <f t="shared" si="19"/>
        <v>3.7498725480990132</v>
      </c>
      <c r="S99" s="183">
        <f t="shared" si="22"/>
        <v>3.9284167391586307</v>
      </c>
      <c r="T99" s="183">
        <f t="shared" si="19"/>
        <v>3.7226873928833006</v>
      </c>
      <c r="U99" s="183">
        <f t="shared" si="19"/>
        <v>3.8253470379638674</v>
      </c>
      <c r="V99" s="183">
        <f t="shared" si="18"/>
        <v>3.3248581829059622</v>
      </c>
      <c r="W99" s="183">
        <f t="shared" si="19"/>
        <v>3.6271592289733889</v>
      </c>
      <c r="X99" s="183">
        <f t="shared" si="21"/>
        <v>3.541876779127791</v>
      </c>
      <c r="Y99" s="183">
        <f t="shared" si="21"/>
        <v>3.0708629306080901</v>
      </c>
      <c r="Z99" s="183">
        <f t="shared" si="21"/>
        <v>3.8279463154602054</v>
      </c>
      <c r="AA99" s="183">
        <f t="shared" si="23"/>
        <v>3.8139890438842774</v>
      </c>
      <c r="AB99" s="183">
        <f t="shared" si="21"/>
        <v>3.710630455657959</v>
      </c>
      <c r="AC99" s="183">
        <f t="shared" si="21"/>
        <v>3.5729386141586303</v>
      </c>
      <c r="AD99" s="182"/>
      <c r="AE99" s="398"/>
      <c r="AF99" s="182"/>
    </row>
    <row r="100" spans="1:32" ht="14.4" x14ac:dyDescent="0.3">
      <c r="A100" s="181">
        <v>46266</v>
      </c>
      <c r="B100" s="131">
        <f t="shared" si="20"/>
        <v>2026</v>
      </c>
      <c r="C100" s="171">
        <v>3.6997969999999998</v>
      </c>
      <c r="D100" s="171"/>
      <c r="E100" s="290">
        <v>-0.14201116561889648</v>
      </c>
      <c r="F100" s="324">
        <v>4.1184258460998525E-2</v>
      </c>
      <c r="G100" s="290">
        <v>-0.15809465408325196</v>
      </c>
      <c r="H100" s="290">
        <v>-1.2371101379394532E-2</v>
      </c>
      <c r="I100" s="290">
        <v>-0.66090055485099941</v>
      </c>
      <c r="J100" s="290">
        <v>-0.2371652603149414</v>
      </c>
      <c r="K100" s="290">
        <v>-0.29737025703093012</v>
      </c>
      <c r="L100" s="290">
        <v>-1.063925667953135</v>
      </c>
      <c r="M100" s="291">
        <v>-2.9675273895263671E-2</v>
      </c>
      <c r="N100" s="324">
        <v>-6.324678421020509E-2</v>
      </c>
      <c r="O100" s="290">
        <v>-0.10448276837666833</v>
      </c>
      <c r="P100" s="290">
        <v>-0.20636806926727297</v>
      </c>
      <c r="Q100" s="182"/>
      <c r="R100" s="183">
        <f t="shared" si="19"/>
        <v>3.5577858343811033</v>
      </c>
      <c r="S100" s="183">
        <f t="shared" si="22"/>
        <v>3.7409812584609985</v>
      </c>
      <c r="T100" s="183">
        <f t="shared" si="19"/>
        <v>3.5417023459167476</v>
      </c>
      <c r="U100" s="183">
        <f t="shared" si="19"/>
        <v>3.6874258986206052</v>
      </c>
      <c r="V100" s="183">
        <f t="shared" si="18"/>
        <v>3.0388964451490006</v>
      </c>
      <c r="W100" s="183">
        <f t="shared" si="19"/>
        <v>3.4626317396850586</v>
      </c>
      <c r="X100" s="183">
        <f t="shared" si="21"/>
        <v>3.4024267429690696</v>
      </c>
      <c r="Y100" s="183">
        <f t="shared" si="21"/>
        <v>2.6358713320468645</v>
      </c>
      <c r="Z100" s="183">
        <f t="shared" si="21"/>
        <v>3.6701217261047363</v>
      </c>
      <c r="AA100" s="183">
        <f t="shared" si="23"/>
        <v>3.6365502157897946</v>
      </c>
      <c r="AB100" s="183">
        <f t="shared" si="21"/>
        <v>3.5953142316233313</v>
      </c>
      <c r="AC100" s="183">
        <f t="shared" si="21"/>
        <v>3.4934289307327266</v>
      </c>
      <c r="AD100" s="182"/>
      <c r="AE100" s="398"/>
      <c r="AF100" s="182"/>
    </row>
    <row r="101" spans="1:32" ht="14.4" x14ac:dyDescent="0.3">
      <c r="A101" s="181">
        <v>46296</v>
      </c>
      <c r="B101" s="131">
        <f t="shared" si="20"/>
        <v>2026</v>
      </c>
      <c r="C101" s="171">
        <v>3.6425890000000001</v>
      </c>
      <c r="D101" s="171"/>
      <c r="E101" s="290">
        <v>-0.14500045776367188</v>
      </c>
      <c r="F101" s="324">
        <v>3.3765764236450196E-2</v>
      </c>
      <c r="G101" s="290">
        <v>-0.15881467819213868</v>
      </c>
      <c r="H101" s="290">
        <v>-3.9900817871093751E-2</v>
      </c>
      <c r="I101" s="290">
        <v>-0.59693237793819309</v>
      </c>
      <c r="J101" s="290">
        <v>-0.23919277191162108</v>
      </c>
      <c r="K101" s="290">
        <v>-0.1202823929823085</v>
      </c>
      <c r="L101" s="290">
        <v>-0.99557313701871175</v>
      </c>
      <c r="M101" s="291">
        <v>-2.5406150817871093E-2</v>
      </c>
      <c r="N101" s="324">
        <v>-8.8270006179809582E-2</v>
      </c>
      <c r="O101" s="290">
        <v>-0.102074343363444</v>
      </c>
      <c r="P101" s="290">
        <v>-0.14753096084594727</v>
      </c>
      <c r="Q101" s="182"/>
      <c r="R101" s="183">
        <f t="shared" si="19"/>
        <v>3.4975885422363282</v>
      </c>
      <c r="S101" s="183">
        <f t="shared" si="22"/>
        <v>3.6763547642364505</v>
      </c>
      <c r="T101" s="183">
        <f t="shared" si="19"/>
        <v>3.4837743218078616</v>
      </c>
      <c r="U101" s="183">
        <f t="shared" si="19"/>
        <v>3.6026881821289063</v>
      </c>
      <c r="V101" s="183">
        <f t="shared" si="18"/>
        <v>3.0456566220618071</v>
      </c>
      <c r="W101" s="183">
        <f t="shared" si="19"/>
        <v>3.4033962280883792</v>
      </c>
      <c r="X101" s="183">
        <f t="shared" si="21"/>
        <v>3.5223066070176916</v>
      </c>
      <c r="Y101" s="183">
        <f t="shared" si="21"/>
        <v>2.6470158629812883</v>
      </c>
      <c r="Z101" s="183">
        <f t="shared" si="21"/>
        <v>3.6171828491821292</v>
      </c>
      <c r="AA101" s="183">
        <f t="shared" si="23"/>
        <v>3.5543189938201905</v>
      </c>
      <c r="AB101" s="183">
        <f t="shared" si="21"/>
        <v>3.5405146566365562</v>
      </c>
      <c r="AC101" s="183">
        <f t="shared" si="21"/>
        <v>3.4950580391540527</v>
      </c>
      <c r="AD101" s="182"/>
      <c r="AE101" s="398"/>
      <c r="AF101" s="182"/>
    </row>
    <row r="102" spans="1:32" ht="14.4" x14ac:dyDescent="0.3">
      <c r="A102" s="181">
        <v>46327</v>
      </c>
      <c r="B102" s="131">
        <f t="shared" si="20"/>
        <v>2026</v>
      </c>
      <c r="C102" s="171">
        <v>3.6998139999999999</v>
      </c>
      <c r="D102" s="171"/>
      <c r="E102" s="290">
        <v>-0.12975549697875977</v>
      </c>
      <c r="F102" s="324">
        <v>4.1776399612426754E-2</v>
      </c>
      <c r="G102" s="290">
        <v>-0.13589359283447267</v>
      </c>
      <c r="H102" s="290">
        <v>-3.9900341033935548E-2</v>
      </c>
      <c r="I102" s="290">
        <v>-0.49352532549764994</v>
      </c>
      <c r="J102" s="290">
        <v>-0.18308525085449218</v>
      </c>
      <c r="K102" s="290">
        <v>-1.4642378559825957E-2</v>
      </c>
      <c r="L102" s="290">
        <v>-0.861665574726585</v>
      </c>
      <c r="M102" s="291">
        <v>-2.9900341033935546E-2</v>
      </c>
      <c r="N102" s="324">
        <v>-6.3918628692626961E-2</v>
      </c>
      <c r="O102" s="290">
        <v>-2.3206075032552079E-2</v>
      </c>
      <c r="P102" s="290">
        <v>-7.7943108177185055E-2</v>
      </c>
      <c r="Q102" s="182"/>
      <c r="R102" s="183">
        <f t="shared" si="19"/>
        <v>3.5700585030212402</v>
      </c>
      <c r="S102" s="183">
        <f t="shared" si="22"/>
        <v>3.7415903996124267</v>
      </c>
      <c r="T102" s="183">
        <f t="shared" si="19"/>
        <v>3.5639204071655275</v>
      </c>
      <c r="U102" s="183">
        <f t="shared" ref="U102:Z151" si="24">$C102+H102</f>
        <v>3.6599136589660644</v>
      </c>
      <c r="V102" s="183">
        <f t="shared" si="18"/>
        <v>3.2062886745023498</v>
      </c>
      <c r="W102" s="183">
        <f t="shared" si="24"/>
        <v>3.5167287491455079</v>
      </c>
      <c r="X102" s="183">
        <f t="shared" si="21"/>
        <v>3.685171621440174</v>
      </c>
      <c r="Y102" s="183">
        <f t="shared" si="21"/>
        <v>2.838148425273415</v>
      </c>
      <c r="Z102" s="183">
        <f t="shared" si="21"/>
        <v>3.6699136589660646</v>
      </c>
      <c r="AA102" s="183">
        <f t="shared" si="23"/>
        <v>3.6358953713073729</v>
      </c>
      <c r="AB102" s="183">
        <f t="shared" si="21"/>
        <v>3.6766079249674477</v>
      </c>
      <c r="AC102" s="183">
        <f t="shared" si="21"/>
        <v>3.6218708918228151</v>
      </c>
      <c r="AD102" s="182"/>
      <c r="AE102" s="398"/>
      <c r="AF102" s="182"/>
    </row>
    <row r="103" spans="1:32" ht="14.4" x14ac:dyDescent="0.3">
      <c r="A103" s="181">
        <v>46357</v>
      </c>
      <c r="B103" s="131">
        <f t="shared" si="20"/>
        <v>2026</v>
      </c>
      <c r="C103" s="171">
        <v>3.865456</v>
      </c>
      <c r="D103" s="171"/>
      <c r="E103" s="290">
        <v>-0.13407659530639648</v>
      </c>
      <c r="F103" s="324">
        <v>5.3731184005737301E-2</v>
      </c>
      <c r="G103" s="290">
        <v>-0.11775184631347656</v>
      </c>
      <c r="H103" s="290">
        <v>-3.3399143218994141E-2</v>
      </c>
      <c r="I103" s="290">
        <v>-0.35032670249993014</v>
      </c>
      <c r="J103" s="290">
        <v>-0.18617801666259765</v>
      </c>
      <c r="K103" s="290">
        <v>-0.14622417692342046</v>
      </c>
      <c r="L103" s="290">
        <v>-0.68945954909907436</v>
      </c>
      <c r="M103" s="291">
        <v>-2.9899864196777343E-2</v>
      </c>
      <c r="N103" s="324">
        <v>-4.9043216705322273E-2</v>
      </c>
      <c r="O103" s="290">
        <v>4.8718738555908192E-3</v>
      </c>
      <c r="P103" s="290">
        <v>-9.2736635017395014E-2</v>
      </c>
      <c r="Q103" s="182"/>
      <c r="R103" s="183">
        <f t="shared" ref="R103:W166" si="25">$C103+E103</f>
        <v>3.7313794046936035</v>
      </c>
      <c r="S103" s="183">
        <f t="shared" si="22"/>
        <v>3.9191871840057373</v>
      </c>
      <c r="T103" s="183">
        <f t="shared" si="25"/>
        <v>3.7477041536865237</v>
      </c>
      <c r="U103" s="183">
        <f t="shared" si="24"/>
        <v>3.8320568567810058</v>
      </c>
      <c r="V103" s="183">
        <f t="shared" si="18"/>
        <v>3.5151292975000699</v>
      </c>
      <c r="W103" s="183">
        <f t="shared" si="24"/>
        <v>3.6792779833374025</v>
      </c>
      <c r="X103" s="183">
        <f t="shared" si="21"/>
        <v>3.7192318230765795</v>
      </c>
      <c r="Y103" s="183">
        <f t="shared" si="21"/>
        <v>3.1759964509009255</v>
      </c>
      <c r="Z103" s="183">
        <f t="shared" si="21"/>
        <v>3.8355561358032229</v>
      </c>
      <c r="AA103" s="183">
        <f t="shared" si="23"/>
        <v>3.8164127832946777</v>
      </c>
      <c r="AB103" s="183">
        <f t="shared" si="21"/>
        <v>3.8703278738555906</v>
      </c>
      <c r="AC103" s="183">
        <f t="shared" si="21"/>
        <v>3.772719364982605</v>
      </c>
      <c r="AD103" s="182"/>
      <c r="AE103" s="398"/>
      <c r="AF103" s="182"/>
    </row>
    <row r="104" spans="1:32" ht="14.4" x14ac:dyDescent="0.3">
      <c r="A104" s="181">
        <v>46388</v>
      </c>
      <c r="B104" s="131">
        <f t="shared" si="20"/>
        <v>2027</v>
      </c>
      <c r="C104" s="171">
        <v>3.8893399999999998</v>
      </c>
      <c r="D104" s="171"/>
      <c r="E104" s="290">
        <v>-0.1471639058363669</v>
      </c>
      <c r="F104" s="324">
        <v>6.1710815429687496E-2</v>
      </c>
      <c r="G104" s="290">
        <v>-0.12219978332519531</v>
      </c>
      <c r="H104" s="290">
        <v>-5.5442237854003915E-3</v>
      </c>
      <c r="I104" s="290">
        <v>-0.62311935408111729</v>
      </c>
      <c r="J104" s="290">
        <v>-0.1536090850830078</v>
      </c>
      <c r="K104" s="290">
        <v>-0.11950665752048847</v>
      </c>
      <c r="L104" s="290">
        <v>-0.55154271882068762</v>
      </c>
      <c r="M104" s="291">
        <v>-3.0101089477539061E-2</v>
      </c>
      <c r="N104" s="324">
        <v>-3.9572753906250001E-2</v>
      </c>
      <c r="O104" s="290">
        <v>0.30776577599080396</v>
      </c>
      <c r="P104" s="290">
        <v>-9.1604683876037596E-2</v>
      </c>
      <c r="Q104" s="182"/>
      <c r="R104" s="183">
        <f t="shared" si="25"/>
        <v>3.7421760941636331</v>
      </c>
      <c r="S104" s="183">
        <f t="shared" si="22"/>
        <v>3.9510508154296873</v>
      </c>
      <c r="T104" s="183">
        <f t="shared" si="25"/>
        <v>3.7671402166748047</v>
      </c>
      <c r="U104" s="183">
        <f t="shared" si="24"/>
        <v>3.8837957762145994</v>
      </c>
      <c r="V104" s="183">
        <f t="shared" si="18"/>
        <v>3.2662206459188825</v>
      </c>
      <c r="W104" s="183">
        <f t="shared" si="24"/>
        <v>3.7357309149169922</v>
      </c>
      <c r="X104" s="183">
        <f t="shared" si="21"/>
        <v>3.7698333424795112</v>
      </c>
      <c r="Y104" s="183">
        <f t="shared" si="21"/>
        <v>3.337797281179312</v>
      </c>
      <c r="Z104" s="183">
        <f t="shared" si="21"/>
        <v>3.8592389105224609</v>
      </c>
      <c r="AA104" s="183">
        <f t="shared" si="23"/>
        <v>3.8497672460937498</v>
      </c>
      <c r="AB104" s="183">
        <f t="shared" si="21"/>
        <v>4.1971057759908037</v>
      </c>
      <c r="AC104" s="183">
        <f t="shared" si="21"/>
        <v>3.797735316123962</v>
      </c>
      <c r="AD104" s="182"/>
      <c r="AE104" s="398"/>
      <c r="AF104" s="182"/>
    </row>
    <row r="105" spans="1:32" ht="14.4" x14ac:dyDescent="0.3">
      <c r="A105" s="181">
        <v>46419</v>
      </c>
      <c r="B105" s="131">
        <f t="shared" si="20"/>
        <v>2027</v>
      </c>
      <c r="C105" s="171">
        <v>3.9133680000000002</v>
      </c>
      <c r="D105" s="171"/>
      <c r="E105" s="290">
        <v>-0.12491867406295722</v>
      </c>
      <c r="F105" s="324">
        <v>5.673406600952148E-2</v>
      </c>
      <c r="G105" s="290">
        <v>-0.12260461807250976</v>
      </c>
      <c r="H105" s="290">
        <v>-5.5694961547851571E-3</v>
      </c>
      <c r="I105" s="290">
        <v>-0.64897467994085511</v>
      </c>
      <c r="J105" s="290">
        <v>-0.17455701828002929</v>
      </c>
      <c r="K105" s="290">
        <v>-0.10341742278521777</v>
      </c>
      <c r="L105" s="290">
        <v>-0.48789497581783126</v>
      </c>
      <c r="M105" s="291">
        <v>-2.9900341033935546E-2</v>
      </c>
      <c r="N105" s="324">
        <v>-5.2118587493896487E-2</v>
      </c>
      <c r="O105" s="290">
        <v>-2.1547476450602091E-3</v>
      </c>
      <c r="P105" s="290">
        <v>-8.5477262687683103E-2</v>
      </c>
      <c r="Q105" s="182"/>
      <c r="R105" s="183">
        <f t="shared" si="25"/>
        <v>3.7884493259370431</v>
      </c>
      <c r="S105" s="183">
        <f t="shared" si="22"/>
        <v>3.9701020660095216</v>
      </c>
      <c r="T105" s="183">
        <f t="shared" si="25"/>
        <v>3.7907633819274906</v>
      </c>
      <c r="U105" s="183">
        <f t="shared" si="24"/>
        <v>3.907798503845215</v>
      </c>
      <c r="V105" s="183">
        <f t="shared" si="18"/>
        <v>3.2643933200591451</v>
      </c>
      <c r="W105" s="183">
        <f t="shared" si="24"/>
        <v>3.7388109817199711</v>
      </c>
      <c r="X105" s="183">
        <f t="shared" si="21"/>
        <v>3.8099505772147824</v>
      </c>
      <c r="Y105" s="183">
        <f t="shared" si="21"/>
        <v>3.4254730241821689</v>
      </c>
      <c r="Z105" s="183">
        <f t="shared" si="21"/>
        <v>3.8834676589660648</v>
      </c>
      <c r="AA105" s="183">
        <f t="shared" si="23"/>
        <v>3.8612494125061039</v>
      </c>
      <c r="AB105" s="183">
        <f t="shared" si="21"/>
        <v>3.9112132523549401</v>
      </c>
      <c r="AC105" s="183">
        <f t="shared" si="21"/>
        <v>3.827890737312317</v>
      </c>
      <c r="AD105" s="182"/>
      <c r="AE105" s="398"/>
      <c r="AF105" s="182"/>
    </row>
    <row r="106" spans="1:32" ht="14.4" x14ac:dyDescent="0.3">
      <c r="A106" s="181">
        <v>46447</v>
      </c>
      <c r="B106" s="131">
        <f t="shared" si="20"/>
        <v>2027</v>
      </c>
      <c r="C106" s="171">
        <v>3.8509880000000001</v>
      </c>
      <c r="D106" s="171"/>
      <c r="E106" s="290">
        <v>-0.15258817763205368</v>
      </c>
      <c r="F106" s="324">
        <v>-2.112932205200202E-3</v>
      </c>
      <c r="G106" s="290">
        <v>-0.11720062255859375</v>
      </c>
      <c r="H106" s="290">
        <v>-3.6976375579833985E-2</v>
      </c>
      <c r="I106" s="290">
        <v>-0.70820255040050872</v>
      </c>
      <c r="J106" s="290">
        <v>-0.14726715087890624</v>
      </c>
      <c r="K106" s="290">
        <v>-0.12560517110007127</v>
      </c>
      <c r="L106" s="290">
        <v>-0.61228304789314136</v>
      </c>
      <c r="M106" s="291">
        <v>-2.989938735961914E-2</v>
      </c>
      <c r="N106" s="324">
        <v>-6.4466037750244148E-2</v>
      </c>
      <c r="O106" s="290">
        <v>-1.9048611323038735E-2</v>
      </c>
      <c r="P106" s="290">
        <v>-0.1219189619064331</v>
      </c>
      <c r="Q106" s="182"/>
      <c r="R106" s="183">
        <f t="shared" si="25"/>
        <v>3.6983998223679464</v>
      </c>
      <c r="S106" s="183">
        <f t="shared" si="22"/>
        <v>3.8488750677948</v>
      </c>
      <c r="T106" s="183">
        <f t="shared" si="25"/>
        <v>3.7337873774414065</v>
      </c>
      <c r="U106" s="183">
        <f t="shared" si="24"/>
        <v>3.8140116244201661</v>
      </c>
      <c r="V106" s="183">
        <f t="shared" si="18"/>
        <v>3.1427854495994914</v>
      </c>
      <c r="W106" s="183">
        <f t="shared" si="24"/>
        <v>3.703720849121094</v>
      </c>
      <c r="X106" s="183">
        <f t="shared" si="21"/>
        <v>3.7253828288999289</v>
      </c>
      <c r="Y106" s="183">
        <f t="shared" si="21"/>
        <v>3.2387049521068585</v>
      </c>
      <c r="Z106" s="183">
        <f t="shared" si="21"/>
        <v>3.8210886126403811</v>
      </c>
      <c r="AA106" s="183">
        <f t="shared" si="23"/>
        <v>3.7865219622497559</v>
      </c>
      <c r="AB106" s="183">
        <f t="shared" si="21"/>
        <v>3.8319393886769615</v>
      </c>
      <c r="AC106" s="183">
        <f t="shared" si="21"/>
        <v>3.7290690380935669</v>
      </c>
      <c r="AD106" s="182"/>
      <c r="AE106" s="398"/>
      <c r="AF106" s="182"/>
    </row>
    <row r="107" spans="1:32" ht="14.4" x14ac:dyDescent="0.3">
      <c r="A107" s="181">
        <v>46478</v>
      </c>
      <c r="B107" s="131">
        <f t="shared" si="20"/>
        <v>2027</v>
      </c>
      <c r="C107" s="171">
        <v>3.7142210000000002</v>
      </c>
      <c r="D107" s="171"/>
      <c r="E107" s="290">
        <v>-0.17298560546842282</v>
      </c>
      <c r="F107" s="324">
        <v>-1.9629573822021462E-3</v>
      </c>
      <c r="G107" s="290">
        <v>-0.16347003936767579</v>
      </c>
      <c r="H107" s="290">
        <v>-3.9899387359619141E-2</v>
      </c>
      <c r="I107" s="290">
        <v>-0.61330506027458764</v>
      </c>
      <c r="J107" s="290">
        <v>-0.18666248321533202</v>
      </c>
      <c r="K107" s="290">
        <v>-0.18873779168271995</v>
      </c>
      <c r="L107" s="290">
        <v>-0.70361712765316353</v>
      </c>
      <c r="M107" s="291">
        <v>-3.0099182128906249E-2</v>
      </c>
      <c r="N107" s="324">
        <v>-9.6864757537841795E-2</v>
      </c>
      <c r="O107" s="290">
        <v>-0.13008292198181154</v>
      </c>
      <c r="P107" s="290">
        <v>-6.9594719123840326E-2</v>
      </c>
      <c r="Q107" s="182"/>
      <c r="R107" s="183">
        <f t="shared" si="25"/>
        <v>3.5412353945315775</v>
      </c>
      <c r="S107" s="183">
        <f t="shared" si="22"/>
        <v>3.712258042617798</v>
      </c>
      <c r="T107" s="183">
        <f t="shared" si="25"/>
        <v>3.5507509606323246</v>
      </c>
      <c r="U107" s="183">
        <f t="shared" si="24"/>
        <v>3.674321612640381</v>
      </c>
      <c r="V107" s="183">
        <f t="shared" si="18"/>
        <v>3.1009159397254127</v>
      </c>
      <c r="W107" s="183">
        <f t="shared" si="24"/>
        <v>3.5275585167846684</v>
      </c>
      <c r="X107" s="183">
        <f t="shared" si="21"/>
        <v>3.5254832083172802</v>
      </c>
      <c r="Y107" s="183">
        <f t="shared" si="21"/>
        <v>3.0106038723468367</v>
      </c>
      <c r="Z107" s="183">
        <f t="shared" si="21"/>
        <v>3.6841218178710942</v>
      </c>
      <c r="AA107" s="183">
        <f t="shared" si="23"/>
        <v>3.6173562424621584</v>
      </c>
      <c r="AB107" s="183">
        <f t="shared" si="21"/>
        <v>3.5841380780181886</v>
      </c>
      <c r="AC107" s="183">
        <f t="shared" si="21"/>
        <v>3.6446262808761598</v>
      </c>
      <c r="AD107" s="182"/>
      <c r="AE107" s="398"/>
      <c r="AF107" s="182"/>
    </row>
    <row r="108" spans="1:32" ht="14.4" x14ac:dyDescent="0.3">
      <c r="A108" s="181">
        <v>46508</v>
      </c>
      <c r="B108" s="131">
        <f t="shared" si="20"/>
        <v>2027</v>
      </c>
      <c r="C108" s="171">
        <v>3.7369880000000002</v>
      </c>
      <c r="D108" s="171"/>
      <c r="E108" s="290">
        <v>-0.18801813093129066</v>
      </c>
      <c r="F108" s="324">
        <v>2.084609031677246E-2</v>
      </c>
      <c r="G108" s="290">
        <v>-0.1493270492553711</v>
      </c>
      <c r="H108" s="290">
        <v>-3.3553638458251954E-2</v>
      </c>
      <c r="I108" s="290">
        <v>-0.70322850936928727</v>
      </c>
      <c r="J108" s="290">
        <v>-0.19113569259643554</v>
      </c>
      <c r="K108" s="290">
        <v>-0.27981366447098893</v>
      </c>
      <c r="L108" s="290">
        <v>-0.79300586925529848</v>
      </c>
      <c r="M108" s="291">
        <v>-3.0099182128906249E-2</v>
      </c>
      <c r="N108" s="324">
        <v>-9.6123752593994138E-2</v>
      </c>
      <c r="O108" s="290">
        <v>-8.1911433537801115E-2</v>
      </c>
      <c r="P108" s="290">
        <v>-8.4003812217712401E-2</v>
      </c>
      <c r="Q108" s="182"/>
      <c r="R108" s="183">
        <f t="shared" si="25"/>
        <v>3.5489698690687095</v>
      </c>
      <c r="S108" s="183">
        <f t="shared" si="22"/>
        <v>3.7578340903167726</v>
      </c>
      <c r="T108" s="183">
        <f t="shared" si="25"/>
        <v>3.5876609507446293</v>
      </c>
      <c r="U108" s="183">
        <f t="shared" si="24"/>
        <v>3.7034343615417482</v>
      </c>
      <c r="V108" s="183">
        <f t="shared" si="18"/>
        <v>3.0337594906307128</v>
      </c>
      <c r="W108" s="183">
        <f t="shared" si="24"/>
        <v>3.5458523074035648</v>
      </c>
      <c r="X108" s="183">
        <f t="shared" si="21"/>
        <v>3.4571743355290114</v>
      </c>
      <c r="Y108" s="183">
        <f t="shared" si="21"/>
        <v>2.9439821307447018</v>
      </c>
      <c r="Z108" s="183">
        <f t="shared" si="21"/>
        <v>3.7068888178710941</v>
      </c>
      <c r="AA108" s="183">
        <f t="shared" si="23"/>
        <v>3.640864247406006</v>
      </c>
      <c r="AB108" s="183">
        <f t="shared" si="21"/>
        <v>3.6550765664621991</v>
      </c>
      <c r="AC108" s="183">
        <f t="shared" si="21"/>
        <v>3.652984187782288</v>
      </c>
      <c r="AD108" s="182"/>
      <c r="AE108" s="398"/>
      <c r="AF108" s="182"/>
    </row>
    <row r="109" spans="1:32" ht="14.4" x14ac:dyDescent="0.3">
      <c r="A109" s="181">
        <v>46539</v>
      </c>
      <c r="B109" s="131">
        <f t="shared" si="20"/>
        <v>2027</v>
      </c>
      <c r="C109" s="171">
        <v>3.8071009999999994</v>
      </c>
      <c r="D109" s="171"/>
      <c r="E109" s="290">
        <v>-0.16176933967585957</v>
      </c>
      <c r="F109" s="324">
        <v>5.0908288955688483E-2</v>
      </c>
      <c r="G109" s="290">
        <v>-0.14554477691650392</v>
      </c>
      <c r="H109" s="290">
        <v>-1.4247932434082032E-2</v>
      </c>
      <c r="I109" s="290">
        <v>-0.72920804251235571</v>
      </c>
      <c r="J109" s="290">
        <v>-0.19316844940185546</v>
      </c>
      <c r="K109" s="290">
        <v>-0.3666482380661828</v>
      </c>
      <c r="L109" s="290">
        <v>-0.77729367628123902</v>
      </c>
      <c r="M109" s="291">
        <v>-2.9899864196777343E-2</v>
      </c>
      <c r="N109" s="324">
        <v>-5.9897956848144536E-2</v>
      </c>
      <c r="O109" s="290">
        <v>-0.12737229347229004</v>
      </c>
      <c r="P109" s="290">
        <v>-0.14191990432739257</v>
      </c>
      <c r="Q109" s="182"/>
      <c r="R109" s="183">
        <f t="shared" si="25"/>
        <v>3.6453316603241399</v>
      </c>
      <c r="S109" s="183">
        <f t="shared" si="22"/>
        <v>3.8580092889556878</v>
      </c>
      <c r="T109" s="183">
        <f t="shared" si="25"/>
        <v>3.6615562230834957</v>
      </c>
      <c r="U109" s="183">
        <f t="shared" si="24"/>
        <v>3.7928530675659173</v>
      </c>
      <c r="V109" s="183">
        <f t="shared" ref="V109:V172" si="26">$C109+I109</f>
        <v>3.0778929574876437</v>
      </c>
      <c r="W109" s="183">
        <f t="shared" si="24"/>
        <v>3.6139325505981441</v>
      </c>
      <c r="X109" s="183">
        <f t="shared" si="21"/>
        <v>3.4404527619338166</v>
      </c>
      <c r="Y109" s="183">
        <f t="shared" si="21"/>
        <v>3.0298073237187602</v>
      </c>
      <c r="Z109" s="183">
        <f t="shared" si="21"/>
        <v>3.7772011358032223</v>
      </c>
      <c r="AA109" s="183">
        <f t="shared" si="23"/>
        <v>3.7472030431518548</v>
      </c>
      <c r="AB109" s="183">
        <f t="shared" si="21"/>
        <v>3.6797287065277096</v>
      </c>
      <c r="AC109" s="183">
        <f t="shared" si="21"/>
        <v>3.6651810956726067</v>
      </c>
      <c r="AD109" s="182"/>
      <c r="AE109" s="398"/>
      <c r="AF109" s="182"/>
    </row>
    <row r="110" spans="1:32" ht="14.4" x14ac:dyDescent="0.3">
      <c r="A110" s="181">
        <v>46569</v>
      </c>
      <c r="B110" s="131">
        <f t="shared" si="20"/>
        <v>2027</v>
      </c>
      <c r="C110" s="171">
        <v>4.0950199999999999</v>
      </c>
      <c r="D110" s="171"/>
      <c r="E110" s="290">
        <v>-0.13075891006932314</v>
      </c>
      <c r="F110" s="324">
        <v>7.8548650741577158E-2</v>
      </c>
      <c r="G110" s="290">
        <v>-0.14663387298583985</v>
      </c>
      <c r="H110" s="290">
        <v>-2.8592891693115241E-2</v>
      </c>
      <c r="I110" s="290">
        <v>-0.72652694118407901</v>
      </c>
      <c r="J110" s="290">
        <v>-0.2511728286743164</v>
      </c>
      <c r="K110" s="290">
        <v>-0.33279495907875589</v>
      </c>
      <c r="L110" s="290">
        <v>-0.84800019345610733</v>
      </c>
      <c r="M110" s="291">
        <v>-2.2716789245605468E-2</v>
      </c>
      <c r="N110" s="324">
        <v>-4.4327068328857425E-2</v>
      </c>
      <c r="O110" s="290">
        <v>-0.2565836270650228</v>
      </c>
      <c r="P110" s="290">
        <v>-0.33540266208648684</v>
      </c>
      <c r="Q110" s="182"/>
      <c r="R110" s="183">
        <f t="shared" si="25"/>
        <v>3.9642610899306767</v>
      </c>
      <c r="S110" s="183">
        <f t="shared" si="22"/>
        <v>4.1735686507415775</v>
      </c>
      <c r="T110" s="183">
        <f t="shared" si="25"/>
        <v>3.9483861270141603</v>
      </c>
      <c r="U110" s="183">
        <f t="shared" si="24"/>
        <v>4.0664271083068844</v>
      </c>
      <c r="V110" s="183">
        <f t="shared" si="26"/>
        <v>3.368493058815921</v>
      </c>
      <c r="W110" s="183">
        <f t="shared" si="24"/>
        <v>3.8438471713256837</v>
      </c>
      <c r="X110" s="183">
        <f t="shared" si="21"/>
        <v>3.7622250409212441</v>
      </c>
      <c r="Y110" s="183">
        <f t="shared" si="21"/>
        <v>3.2470198065438924</v>
      </c>
      <c r="Z110" s="183">
        <f t="shared" si="21"/>
        <v>4.0723032107543942</v>
      </c>
      <c r="AA110" s="183">
        <f t="shared" si="23"/>
        <v>4.0506929316711426</v>
      </c>
      <c r="AB110" s="183">
        <f t="shared" si="21"/>
        <v>3.8384363729349769</v>
      </c>
      <c r="AC110" s="183">
        <f t="shared" si="21"/>
        <v>3.7596173379135132</v>
      </c>
      <c r="AD110" s="182"/>
      <c r="AE110" s="398"/>
      <c r="AF110" s="182"/>
    </row>
    <row r="111" spans="1:32" ht="14.4" x14ac:dyDescent="0.3">
      <c r="A111" s="181">
        <v>46600</v>
      </c>
      <c r="B111" s="131">
        <f t="shared" si="20"/>
        <v>2027</v>
      </c>
      <c r="C111" s="171">
        <v>4.1240009999999998</v>
      </c>
      <c r="D111" s="171"/>
      <c r="E111" s="290">
        <v>-0.11626637821595048</v>
      </c>
      <c r="F111" s="324">
        <v>8.2166523933410646E-2</v>
      </c>
      <c r="G111" s="290">
        <v>-0.14686513900756837</v>
      </c>
      <c r="H111" s="290">
        <v>-1.6379184722900397E-2</v>
      </c>
      <c r="I111" s="290">
        <v>-0.70328601015350911</v>
      </c>
      <c r="J111" s="290">
        <v>-0.25568561553955077</v>
      </c>
      <c r="K111" s="290">
        <v>-0.32919258331091222</v>
      </c>
      <c r="L111" s="290">
        <v>-0.83157640575655911</v>
      </c>
      <c r="M111" s="291">
        <v>-2.2211818695068358E-2</v>
      </c>
      <c r="N111" s="324">
        <v>-3.4239807128906251E-2</v>
      </c>
      <c r="O111" s="290">
        <v>-0.21247549852498371</v>
      </c>
      <c r="P111" s="290">
        <v>-0.34001748600006104</v>
      </c>
      <c r="Q111" s="182"/>
      <c r="R111" s="183">
        <f t="shared" si="25"/>
        <v>4.0077346217840493</v>
      </c>
      <c r="S111" s="183">
        <f t="shared" si="22"/>
        <v>4.2061675239334102</v>
      </c>
      <c r="T111" s="183">
        <f t="shared" si="25"/>
        <v>3.9771358609924317</v>
      </c>
      <c r="U111" s="183">
        <f t="shared" si="24"/>
        <v>4.1076218152770991</v>
      </c>
      <c r="V111" s="183">
        <f t="shared" si="26"/>
        <v>3.4207149898464908</v>
      </c>
      <c r="W111" s="183">
        <f t="shared" si="24"/>
        <v>3.8683153844604492</v>
      </c>
      <c r="X111" s="183">
        <f t="shared" si="21"/>
        <v>3.7948084166890874</v>
      </c>
      <c r="Y111" s="183">
        <f t="shared" si="21"/>
        <v>3.2924245942434407</v>
      </c>
      <c r="Z111" s="183">
        <f t="shared" si="21"/>
        <v>4.1017891813049312</v>
      </c>
      <c r="AA111" s="183">
        <f t="shared" si="23"/>
        <v>4.0897611928710935</v>
      </c>
      <c r="AB111" s="183">
        <f t="shared" si="21"/>
        <v>3.9115255014750163</v>
      </c>
      <c r="AC111" s="183">
        <f t="shared" si="21"/>
        <v>3.7839835139999387</v>
      </c>
      <c r="AD111" s="182"/>
      <c r="AE111" s="398"/>
      <c r="AF111" s="182"/>
    </row>
    <row r="112" spans="1:32" ht="14.4" x14ac:dyDescent="0.3">
      <c r="A112" s="181">
        <v>46631</v>
      </c>
      <c r="B112" s="131">
        <f t="shared" si="20"/>
        <v>2027</v>
      </c>
      <c r="C112" s="171">
        <v>4.080972</v>
      </c>
      <c r="D112" s="171"/>
      <c r="E112" s="290">
        <v>-0.15608644485473633</v>
      </c>
      <c r="F112" s="324">
        <v>4.3443155288696286E-2</v>
      </c>
      <c r="G112" s="290">
        <v>-0.17618871688842774</v>
      </c>
      <c r="H112" s="290">
        <v>-4.1680717468261727E-3</v>
      </c>
      <c r="I112" s="290">
        <v>-1.0915826149111632</v>
      </c>
      <c r="J112" s="290">
        <v>-0.24743967056274413</v>
      </c>
      <c r="K112" s="290">
        <v>-0.33960329684056523</v>
      </c>
      <c r="L112" s="290">
        <v>-1.1430526564794465</v>
      </c>
      <c r="M112" s="291">
        <v>-2.8508453369140624E-2</v>
      </c>
      <c r="N112" s="324">
        <v>-6.598573684692384E-2</v>
      </c>
      <c r="O112" s="290">
        <v>-0.21474913597106937</v>
      </c>
      <c r="P112" s="290">
        <v>-0.32189296798706057</v>
      </c>
      <c r="Q112" s="182"/>
      <c r="R112" s="183">
        <f t="shared" si="25"/>
        <v>3.9248855551452637</v>
      </c>
      <c r="S112" s="183">
        <f t="shared" si="22"/>
        <v>4.1244151552886965</v>
      </c>
      <c r="T112" s="183">
        <f t="shared" si="25"/>
        <v>3.9047832831115725</v>
      </c>
      <c r="U112" s="183">
        <f t="shared" si="24"/>
        <v>4.0768039282531738</v>
      </c>
      <c r="V112" s="183">
        <f t="shared" si="26"/>
        <v>2.9893893850888369</v>
      </c>
      <c r="W112" s="183">
        <f t="shared" si="24"/>
        <v>3.8335323294372561</v>
      </c>
      <c r="X112" s="183">
        <f t="shared" si="21"/>
        <v>3.7413687031594347</v>
      </c>
      <c r="Y112" s="183">
        <f t="shared" si="21"/>
        <v>2.9379193435205533</v>
      </c>
      <c r="Z112" s="183">
        <f t="shared" si="21"/>
        <v>4.0524635466308592</v>
      </c>
      <c r="AA112" s="183">
        <f t="shared" si="23"/>
        <v>4.0149862631530766</v>
      </c>
      <c r="AB112" s="183">
        <f t="shared" si="21"/>
        <v>3.8662228640289307</v>
      </c>
      <c r="AC112" s="183">
        <f t="shared" si="21"/>
        <v>3.7590790320129397</v>
      </c>
      <c r="AD112" s="182"/>
      <c r="AE112" s="398"/>
      <c r="AF112" s="182"/>
    </row>
    <row r="113" spans="1:32" ht="14.4" x14ac:dyDescent="0.3">
      <c r="A113" s="181">
        <v>46661</v>
      </c>
      <c r="B113" s="131">
        <f t="shared" si="20"/>
        <v>2027</v>
      </c>
      <c r="C113" s="171">
        <v>3.8929499999999999</v>
      </c>
      <c r="D113" s="171"/>
      <c r="E113" s="290">
        <v>-0.16074752807617188</v>
      </c>
      <c r="F113" s="324">
        <v>3.8269729614257814E-2</v>
      </c>
      <c r="G113" s="290">
        <v>-0.17915130615234376</v>
      </c>
      <c r="H113" s="290">
        <v>-3.3667602539062501E-2</v>
      </c>
      <c r="I113" s="290">
        <v>-0.87416683909468784</v>
      </c>
      <c r="J113" s="290">
        <v>-0.24952726364135741</v>
      </c>
      <c r="K113" s="290">
        <v>-0.14905120282069267</v>
      </c>
      <c r="L113" s="290">
        <v>-1.0698956335840484</v>
      </c>
      <c r="M113" s="291">
        <v>-3.0100612640380858E-2</v>
      </c>
      <c r="N113" s="324">
        <v>-8.8390407562255871E-2</v>
      </c>
      <c r="O113" s="290">
        <v>-0.1675625228881836</v>
      </c>
      <c r="P113" s="290">
        <v>-0.20046566944122315</v>
      </c>
      <c r="Q113" s="182"/>
      <c r="R113" s="183">
        <f t="shared" si="25"/>
        <v>3.732202471923828</v>
      </c>
      <c r="S113" s="183">
        <f t="shared" si="22"/>
        <v>3.9312197296142579</v>
      </c>
      <c r="T113" s="183">
        <f t="shared" si="25"/>
        <v>3.7137986938476564</v>
      </c>
      <c r="U113" s="183">
        <f t="shared" si="24"/>
        <v>3.8592823974609374</v>
      </c>
      <c r="V113" s="183">
        <f t="shared" si="26"/>
        <v>3.0187831609053122</v>
      </c>
      <c r="W113" s="183">
        <f t="shared" si="24"/>
        <v>3.6434227363586427</v>
      </c>
      <c r="X113" s="183">
        <f t="shared" si="21"/>
        <v>3.7438987971793072</v>
      </c>
      <c r="Y113" s="183">
        <f t="shared" si="21"/>
        <v>2.8230543664159518</v>
      </c>
      <c r="Z113" s="183">
        <f t="shared" si="21"/>
        <v>3.8628493873596192</v>
      </c>
      <c r="AA113" s="183">
        <f t="shared" si="23"/>
        <v>3.804559592437744</v>
      </c>
      <c r="AB113" s="183">
        <f t="shared" si="21"/>
        <v>3.7253874771118163</v>
      </c>
      <c r="AC113" s="183">
        <f t="shared" si="21"/>
        <v>3.6924843305587767</v>
      </c>
      <c r="AD113" s="182"/>
      <c r="AE113" s="398"/>
      <c r="AF113" s="182"/>
    </row>
    <row r="114" spans="1:32" ht="14.4" x14ac:dyDescent="0.3">
      <c r="A114" s="181">
        <v>46692</v>
      </c>
      <c r="B114" s="131">
        <f t="shared" si="20"/>
        <v>2027</v>
      </c>
      <c r="C114" s="171">
        <v>3.9530889999999994</v>
      </c>
      <c r="D114" s="171"/>
      <c r="E114" s="290">
        <v>-0.14730501174926758</v>
      </c>
      <c r="F114" s="324">
        <v>4.2676310539245602E-2</v>
      </c>
      <c r="G114" s="290">
        <v>-0.14509225845336915</v>
      </c>
      <c r="H114" s="290">
        <v>-3.3118762969970704E-2</v>
      </c>
      <c r="I114" s="290">
        <v>-0.58334119288506725</v>
      </c>
      <c r="J114" s="290">
        <v>-0.21464042663574218</v>
      </c>
      <c r="K114" s="290">
        <v>-2.8669767868158193E-2</v>
      </c>
      <c r="L114" s="290">
        <v>-0.94818717537279795</v>
      </c>
      <c r="M114" s="291">
        <v>-2.9435424804687499E-2</v>
      </c>
      <c r="N114" s="324">
        <v>-6.3931503295898445E-2</v>
      </c>
      <c r="O114" s="290">
        <v>-3.5619497299194336E-2</v>
      </c>
      <c r="P114" s="290">
        <v>-0.10722898426055907</v>
      </c>
      <c r="Q114" s="182"/>
      <c r="R114" s="183">
        <f t="shared" si="25"/>
        <v>3.8057839882507318</v>
      </c>
      <c r="S114" s="183">
        <f t="shared" si="22"/>
        <v>3.995765310539245</v>
      </c>
      <c r="T114" s="183">
        <f t="shared" si="25"/>
        <v>3.8079967415466305</v>
      </c>
      <c r="U114" s="183">
        <f t="shared" si="24"/>
        <v>3.9199702370300287</v>
      </c>
      <c r="V114" s="183">
        <f t="shared" si="26"/>
        <v>3.369747807114932</v>
      </c>
      <c r="W114" s="183">
        <f t="shared" si="24"/>
        <v>3.7384485733642574</v>
      </c>
      <c r="X114" s="183">
        <f t="shared" si="21"/>
        <v>3.9244192321318412</v>
      </c>
      <c r="Y114" s="183">
        <f t="shared" si="21"/>
        <v>3.0049018246272015</v>
      </c>
      <c r="Z114" s="183">
        <f t="shared" si="21"/>
        <v>3.9236535751953121</v>
      </c>
      <c r="AA114" s="183">
        <f t="shared" si="23"/>
        <v>3.8891574967041009</v>
      </c>
      <c r="AB114" s="183">
        <f t="shared" si="21"/>
        <v>3.9174695027008051</v>
      </c>
      <c r="AC114" s="183">
        <f t="shared" si="21"/>
        <v>3.8458600157394405</v>
      </c>
      <c r="AD114" s="182"/>
      <c r="AE114" s="398"/>
      <c r="AF114" s="182"/>
    </row>
    <row r="115" spans="1:32" ht="14.4" x14ac:dyDescent="0.3">
      <c r="A115" s="181">
        <v>46722</v>
      </c>
      <c r="B115" s="131">
        <f t="shared" si="20"/>
        <v>2027</v>
      </c>
      <c r="C115" s="171">
        <v>4.1431329999999997</v>
      </c>
      <c r="D115" s="171"/>
      <c r="E115" s="290">
        <v>-0.14794445037841797</v>
      </c>
      <c r="F115" s="324">
        <v>5.368993759155273E-2</v>
      </c>
      <c r="G115" s="290">
        <v>-0.12676740646362306</v>
      </c>
      <c r="H115" s="290">
        <v>-1.4147796630859376E-2</v>
      </c>
      <c r="I115" s="290">
        <v>-0.44565067667919805</v>
      </c>
      <c r="J115" s="290">
        <v>-0.19722490310668944</v>
      </c>
      <c r="K115" s="290">
        <v>-0.14870355741160737</v>
      </c>
      <c r="L115" s="290">
        <v>-0.76482216969769357</v>
      </c>
      <c r="M115" s="291">
        <v>-3.0101089477539061E-2</v>
      </c>
      <c r="N115" s="324">
        <v>-4.7343292236328133E-2</v>
      </c>
      <c r="O115" s="290">
        <v>-2.8688799540201825E-2</v>
      </c>
      <c r="P115" s="290">
        <v>-0.14130352420806885</v>
      </c>
      <c r="Q115" s="182"/>
      <c r="R115" s="183">
        <f t="shared" si="25"/>
        <v>3.9951885496215818</v>
      </c>
      <c r="S115" s="183">
        <f t="shared" si="22"/>
        <v>4.1968229375915529</v>
      </c>
      <c r="T115" s="183">
        <f t="shared" si="25"/>
        <v>4.0163655935363769</v>
      </c>
      <c r="U115" s="183">
        <f t="shared" si="24"/>
        <v>4.1289852033691403</v>
      </c>
      <c r="V115" s="183">
        <f t="shared" si="26"/>
        <v>3.6974823233208016</v>
      </c>
      <c r="W115" s="183">
        <f t="shared" si="24"/>
        <v>3.9459080968933105</v>
      </c>
      <c r="X115" s="183">
        <f t="shared" si="21"/>
        <v>3.9944294425883924</v>
      </c>
      <c r="Y115" s="183">
        <f t="shared" si="21"/>
        <v>3.3783108303023059</v>
      </c>
      <c r="Z115" s="183">
        <f t="shared" si="21"/>
        <v>4.1130319105224604</v>
      </c>
      <c r="AA115" s="183">
        <f t="shared" si="23"/>
        <v>4.0957897077636716</v>
      </c>
      <c r="AB115" s="183">
        <f t="shared" ref="AB115:AC178" si="27">$C115+O115</f>
        <v>4.1144442004597979</v>
      </c>
      <c r="AC115" s="183">
        <f t="shared" si="21"/>
        <v>4.001829475791931</v>
      </c>
      <c r="AD115" s="182"/>
      <c r="AE115" s="398"/>
      <c r="AF115" s="182"/>
    </row>
    <row r="116" spans="1:32" ht="14.4" x14ac:dyDescent="0.3">
      <c r="A116" s="181">
        <v>46753</v>
      </c>
      <c r="B116" s="131">
        <f t="shared" si="20"/>
        <v>2028</v>
      </c>
      <c r="C116" s="171">
        <v>4.1714929999999999</v>
      </c>
      <c r="D116" s="171"/>
      <c r="E116" s="290">
        <v>-0.15562439385065499</v>
      </c>
      <c r="F116" s="324">
        <v>6.2501411437988277E-2</v>
      </c>
      <c r="G116" s="290">
        <v>-0.13023353576660157</v>
      </c>
      <c r="H116" s="290">
        <v>3.570995330810546E-3</v>
      </c>
      <c r="I116" s="290">
        <v>-0.73873351450937275</v>
      </c>
      <c r="J116" s="290">
        <v>-0.16080360412597655</v>
      </c>
      <c r="K116" s="290">
        <v>-0.13283009130700582</v>
      </c>
      <c r="L116" s="290">
        <v>-0.62948085922548369</v>
      </c>
      <c r="M116" s="291">
        <v>-2.9899864196777343E-2</v>
      </c>
      <c r="N116" s="324">
        <v>-3.4927406311035157E-2</v>
      </c>
      <c r="O116" s="290">
        <v>0.22454103437296541</v>
      </c>
      <c r="P116" s="290">
        <v>-0.14180819740295411</v>
      </c>
      <c r="Q116" s="182"/>
      <c r="R116" s="183">
        <f t="shared" si="25"/>
        <v>4.0158686061493452</v>
      </c>
      <c r="S116" s="183">
        <f t="shared" si="22"/>
        <v>4.2339944114379886</v>
      </c>
      <c r="T116" s="183">
        <f t="shared" si="25"/>
        <v>4.0412594642333985</v>
      </c>
      <c r="U116" s="183">
        <f t="shared" si="24"/>
        <v>4.1750639953308104</v>
      </c>
      <c r="V116" s="183">
        <f t="shared" si="26"/>
        <v>3.4327594854906271</v>
      </c>
      <c r="W116" s="183">
        <f t="shared" si="24"/>
        <v>4.0106893958740235</v>
      </c>
      <c r="X116" s="183">
        <f t="shared" si="24"/>
        <v>4.0386629086929942</v>
      </c>
      <c r="Y116" s="183">
        <f t="shared" si="24"/>
        <v>3.5420121407745162</v>
      </c>
      <c r="Z116" s="183">
        <f t="shared" si="24"/>
        <v>4.1415931358032223</v>
      </c>
      <c r="AA116" s="183">
        <f t="shared" si="23"/>
        <v>4.1365655936889647</v>
      </c>
      <c r="AB116" s="183">
        <f t="shared" si="27"/>
        <v>4.3960340343729651</v>
      </c>
      <c r="AC116" s="183">
        <f t="shared" si="27"/>
        <v>4.0296848025970462</v>
      </c>
      <c r="AD116" s="182"/>
      <c r="AE116" s="398"/>
      <c r="AF116" s="182"/>
    </row>
    <row r="117" spans="1:32" ht="14.4" x14ac:dyDescent="0.3">
      <c r="A117" s="181">
        <v>46784</v>
      </c>
      <c r="B117" s="131">
        <f t="shared" si="20"/>
        <v>2028</v>
      </c>
      <c r="C117" s="171">
        <v>4.1968649999999998</v>
      </c>
      <c r="D117" s="171"/>
      <c r="E117" s="290">
        <v>-0.13420061906748174</v>
      </c>
      <c r="F117" s="324">
        <v>4.7206144332885738E-2</v>
      </c>
      <c r="G117" s="290">
        <v>-0.10757947921752929</v>
      </c>
      <c r="H117" s="290">
        <v>-8.8634872436523446E-3</v>
      </c>
      <c r="I117" s="290">
        <v>-0.76914331297490734</v>
      </c>
      <c r="J117" s="290">
        <v>-0.17504529953002929</v>
      </c>
      <c r="K117" s="290">
        <v>-0.11913224568756696</v>
      </c>
      <c r="L117" s="290">
        <v>-0.55438965746319657</v>
      </c>
      <c r="M117" s="291">
        <v>-3.0098705291748046E-2</v>
      </c>
      <c r="N117" s="324">
        <v>-5.9335041046142581E-2</v>
      </c>
      <c r="O117" s="290">
        <v>-4.5968373616536454E-2</v>
      </c>
      <c r="P117" s="290">
        <v>-0.13030992088317872</v>
      </c>
      <c r="Q117" s="182"/>
      <c r="R117" s="183">
        <f t="shared" si="25"/>
        <v>4.0626643809325182</v>
      </c>
      <c r="S117" s="183">
        <f t="shared" si="22"/>
        <v>4.244071144332886</v>
      </c>
      <c r="T117" s="183">
        <f t="shared" si="25"/>
        <v>4.0892855207824708</v>
      </c>
      <c r="U117" s="183">
        <f t="shared" si="24"/>
        <v>4.1880015127563475</v>
      </c>
      <c r="V117" s="183">
        <f t="shared" si="26"/>
        <v>3.4277216870250924</v>
      </c>
      <c r="W117" s="183">
        <f t="shared" si="24"/>
        <v>4.0218197004699707</v>
      </c>
      <c r="X117" s="183">
        <f t="shared" si="24"/>
        <v>4.0777327543124331</v>
      </c>
      <c r="Y117" s="183">
        <f t="shared" si="24"/>
        <v>3.6424753425368035</v>
      </c>
      <c r="Z117" s="183">
        <f t="shared" si="24"/>
        <v>4.1667662947082516</v>
      </c>
      <c r="AA117" s="183">
        <f t="shared" si="23"/>
        <v>4.1375299589538574</v>
      </c>
      <c r="AB117" s="183">
        <f t="shared" si="27"/>
        <v>4.1508966263834637</v>
      </c>
      <c r="AC117" s="183">
        <f t="shared" si="27"/>
        <v>4.0665550791168208</v>
      </c>
      <c r="AD117" s="182"/>
      <c r="AE117" s="398"/>
      <c r="AF117" s="182"/>
    </row>
    <row r="118" spans="1:32" ht="14.4" x14ac:dyDescent="0.3">
      <c r="A118" s="181">
        <v>46813</v>
      </c>
      <c r="B118" s="131">
        <f t="shared" si="20"/>
        <v>2028</v>
      </c>
      <c r="C118" s="171">
        <v>4.0977230000000002</v>
      </c>
      <c r="D118" s="171"/>
      <c r="E118" s="290">
        <v>-0.16362740364168549</v>
      </c>
      <c r="F118" s="324">
        <v>-2.2378635406494207E-3</v>
      </c>
      <c r="G118" s="290">
        <v>-0.10810686111450195</v>
      </c>
      <c r="H118" s="290">
        <v>-3.3910312652587891E-2</v>
      </c>
      <c r="I118" s="290">
        <v>-0.76754451878415653</v>
      </c>
      <c r="J118" s="290">
        <v>-0.17874937057495116</v>
      </c>
      <c r="K118" s="290">
        <v>-0.14656054574044605</v>
      </c>
      <c r="L118" s="290">
        <v>-0.69167352570689011</v>
      </c>
      <c r="M118" s="291">
        <v>-3.0099182128906249E-2</v>
      </c>
      <c r="N118" s="324">
        <v>-6.6057243347167977E-2</v>
      </c>
      <c r="O118" s="290">
        <v>-3.0216058095296223E-2</v>
      </c>
      <c r="P118" s="290">
        <v>-0.14024502563476562</v>
      </c>
      <c r="Q118" s="182"/>
      <c r="R118" s="183">
        <f t="shared" si="25"/>
        <v>3.9340955963583149</v>
      </c>
      <c r="S118" s="183">
        <f t="shared" si="22"/>
        <v>4.0954851364593505</v>
      </c>
      <c r="T118" s="183">
        <f t="shared" si="25"/>
        <v>3.9896161388854985</v>
      </c>
      <c r="U118" s="183">
        <f t="shared" si="24"/>
        <v>4.0638126873474123</v>
      </c>
      <c r="V118" s="183">
        <f t="shared" si="26"/>
        <v>3.3301784812158437</v>
      </c>
      <c r="W118" s="183">
        <f t="shared" si="24"/>
        <v>3.9189736294250492</v>
      </c>
      <c r="X118" s="183">
        <f t="shared" si="24"/>
        <v>3.951162454259554</v>
      </c>
      <c r="Y118" s="183">
        <f t="shared" si="24"/>
        <v>3.40604947429311</v>
      </c>
      <c r="Z118" s="183">
        <f t="shared" si="24"/>
        <v>4.0676238178710937</v>
      </c>
      <c r="AA118" s="183">
        <f t="shared" si="23"/>
        <v>4.0316657566528322</v>
      </c>
      <c r="AB118" s="183">
        <f t="shared" si="27"/>
        <v>4.0675069419047043</v>
      </c>
      <c r="AC118" s="183">
        <f t="shared" si="27"/>
        <v>3.9574779743652346</v>
      </c>
      <c r="AD118" s="182"/>
      <c r="AE118" s="398"/>
      <c r="AF118" s="182"/>
    </row>
    <row r="119" spans="1:32" ht="14.4" x14ac:dyDescent="0.3">
      <c r="A119" s="181">
        <v>46844</v>
      </c>
      <c r="B119" s="131">
        <f t="shared" si="20"/>
        <v>2028</v>
      </c>
      <c r="C119" s="171">
        <v>4.0711969999999997</v>
      </c>
      <c r="D119" s="171"/>
      <c r="E119" s="290">
        <v>-0.21106408996565718</v>
      </c>
      <c r="F119" s="324">
        <v>-6.3062286376953103E-3</v>
      </c>
      <c r="G119" s="290">
        <v>-0.15640760421752931</v>
      </c>
      <c r="H119" s="290">
        <v>-3.3923187255859376E-2</v>
      </c>
      <c r="I119" s="290">
        <v>-0.7166665191348921</v>
      </c>
      <c r="J119" s="290">
        <v>-0.22687845230102538</v>
      </c>
      <c r="K119" s="290">
        <v>-0.21546647249423026</v>
      </c>
      <c r="L119" s="290">
        <v>-0.78757345370561005</v>
      </c>
      <c r="M119" s="291">
        <v>-2.9900341033935546E-2</v>
      </c>
      <c r="N119" s="324">
        <v>-0.11003118515014648</v>
      </c>
      <c r="O119" s="290">
        <v>-0.16495124181111653</v>
      </c>
      <c r="P119" s="290">
        <v>-0.10503493461608888</v>
      </c>
      <c r="Q119" s="182"/>
      <c r="R119" s="183">
        <f t="shared" si="25"/>
        <v>3.8601329100343427</v>
      </c>
      <c r="S119" s="183">
        <f t="shared" si="22"/>
        <v>4.0648907713623048</v>
      </c>
      <c r="T119" s="183">
        <f t="shared" si="25"/>
        <v>3.9147893957824706</v>
      </c>
      <c r="U119" s="183">
        <f t="shared" si="24"/>
        <v>4.0372738127441403</v>
      </c>
      <c r="V119" s="183">
        <f t="shared" si="26"/>
        <v>3.3545304808651077</v>
      </c>
      <c r="W119" s="183">
        <f t="shared" si="24"/>
        <v>3.8443185476989745</v>
      </c>
      <c r="X119" s="183">
        <f t="shared" si="24"/>
        <v>3.8557305275057696</v>
      </c>
      <c r="Y119" s="183">
        <f t="shared" si="24"/>
        <v>3.2836235462943897</v>
      </c>
      <c r="Z119" s="183">
        <f t="shared" si="24"/>
        <v>4.0412966589660639</v>
      </c>
      <c r="AA119" s="183">
        <f t="shared" si="23"/>
        <v>3.9611658148498532</v>
      </c>
      <c r="AB119" s="183">
        <f t="shared" si="27"/>
        <v>3.9062457581888834</v>
      </c>
      <c r="AC119" s="183">
        <f t="shared" si="27"/>
        <v>3.9661620653839109</v>
      </c>
      <c r="AD119" s="182"/>
      <c r="AE119" s="398"/>
      <c r="AF119" s="182"/>
    </row>
    <row r="120" spans="1:32" ht="14.4" x14ac:dyDescent="0.3">
      <c r="A120" s="181">
        <v>46874</v>
      </c>
      <c r="B120" s="131">
        <f t="shared" si="20"/>
        <v>2028</v>
      </c>
      <c r="C120" s="171">
        <v>4.0960229999999997</v>
      </c>
      <c r="D120" s="171"/>
      <c r="E120" s="290">
        <v>-0.2280586744045327</v>
      </c>
      <c r="F120" s="324">
        <v>2.3841938972473144E-2</v>
      </c>
      <c r="G120" s="290">
        <v>-0.15721965789794923</v>
      </c>
      <c r="H120" s="290">
        <v>-2.4859943389892579E-2</v>
      </c>
      <c r="I120" s="290">
        <v>-0.85872159447020524</v>
      </c>
      <c r="J120" s="290">
        <v>-0.2278430938720703</v>
      </c>
      <c r="K120" s="290">
        <v>-0.31331561236718714</v>
      </c>
      <c r="L120" s="290">
        <v>-0.88526754438215483</v>
      </c>
      <c r="M120" s="291">
        <v>-3.0100135803222655E-2</v>
      </c>
      <c r="N120" s="324">
        <v>-9.9587020874023435E-2</v>
      </c>
      <c r="O120" s="290">
        <v>-0.12196090698242187</v>
      </c>
      <c r="P120" s="290">
        <v>-0.11970860443115236</v>
      </c>
      <c r="Q120" s="182"/>
      <c r="R120" s="183">
        <f t="shared" si="25"/>
        <v>3.8679643255954672</v>
      </c>
      <c r="S120" s="183">
        <f t="shared" si="22"/>
        <v>4.1198649389724729</v>
      </c>
      <c r="T120" s="183">
        <f t="shared" si="25"/>
        <v>3.9388033421020507</v>
      </c>
      <c r="U120" s="183">
        <f t="shared" si="24"/>
        <v>4.0711630566101071</v>
      </c>
      <c r="V120" s="183">
        <f t="shared" si="26"/>
        <v>3.2373014055297946</v>
      </c>
      <c r="W120" s="183">
        <f t="shared" si="24"/>
        <v>3.8681799061279296</v>
      </c>
      <c r="X120" s="183">
        <f t="shared" si="24"/>
        <v>3.7827073876328128</v>
      </c>
      <c r="Y120" s="183">
        <f t="shared" si="24"/>
        <v>3.210755455617845</v>
      </c>
      <c r="Z120" s="183">
        <f t="shared" si="24"/>
        <v>4.0659228641967768</v>
      </c>
      <c r="AA120" s="183">
        <f t="shared" si="23"/>
        <v>3.9964359791259763</v>
      </c>
      <c r="AB120" s="183">
        <f t="shared" si="27"/>
        <v>3.9740620930175781</v>
      </c>
      <c r="AC120" s="183">
        <f t="shared" si="27"/>
        <v>3.9763143955688474</v>
      </c>
      <c r="AD120" s="182"/>
      <c r="AE120" s="398"/>
      <c r="AF120" s="182"/>
    </row>
    <row r="121" spans="1:32" ht="14.4" x14ac:dyDescent="0.3">
      <c r="A121" s="181">
        <v>46905</v>
      </c>
      <c r="B121" s="131">
        <f t="shared" si="20"/>
        <v>2028</v>
      </c>
      <c r="C121" s="171">
        <v>4.2821429999999996</v>
      </c>
      <c r="D121" s="171"/>
      <c r="E121" s="290">
        <v>-0.19109815124447949</v>
      </c>
      <c r="F121" s="324">
        <v>5.8619461059570312E-2</v>
      </c>
      <c r="G121" s="290">
        <v>-0.15361715316772462</v>
      </c>
      <c r="H121" s="290">
        <v>-9.0890312194824227E-3</v>
      </c>
      <c r="I121" s="290">
        <v>-1.054173703866697</v>
      </c>
      <c r="J121" s="290">
        <v>-0.22440795898437499</v>
      </c>
      <c r="K121" s="290">
        <v>-0.4063989949942754</v>
      </c>
      <c r="L121" s="290">
        <v>-0.86931862431255358</v>
      </c>
      <c r="M121" s="291">
        <v>-3.0100612640380858E-2</v>
      </c>
      <c r="N121" s="324">
        <v>-5.7176170349121098E-2</v>
      </c>
      <c r="O121" s="290">
        <v>-0.17665921529134115</v>
      </c>
      <c r="P121" s="290">
        <v>-0.23472463493347168</v>
      </c>
      <c r="Q121" s="182"/>
      <c r="R121" s="183">
        <f t="shared" si="25"/>
        <v>4.0910448487555202</v>
      </c>
      <c r="S121" s="183">
        <f t="shared" si="22"/>
        <v>4.3407624610595699</v>
      </c>
      <c r="T121" s="183">
        <f t="shared" si="25"/>
        <v>4.1285258468322752</v>
      </c>
      <c r="U121" s="183">
        <f t="shared" si="24"/>
        <v>4.2730539687805171</v>
      </c>
      <c r="V121" s="183">
        <f t="shared" si="26"/>
        <v>3.2279692961333026</v>
      </c>
      <c r="W121" s="183">
        <f t="shared" si="24"/>
        <v>4.0577350410156248</v>
      </c>
      <c r="X121" s="183">
        <f t="shared" si="24"/>
        <v>3.8757440050057244</v>
      </c>
      <c r="Y121" s="183">
        <f t="shared" si="24"/>
        <v>3.4128243756874461</v>
      </c>
      <c r="Z121" s="183">
        <f t="shared" si="24"/>
        <v>4.2520423873596185</v>
      </c>
      <c r="AA121" s="183">
        <f t="shared" si="23"/>
        <v>4.2249668296508789</v>
      </c>
      <c r="AB121" s="183">
        <f t="shared" si="27"/>
        <v>4.1054837847086585</v>
      </c>
      <c r="AC121" s="183">
        <f t="shared" si="27"/>
        <v>4.0474183650665276</v>
      </c>
      <c r="AD121" s="182"/>
      <c r="AE121" s="398"/>
      <c r="AF121" s="182"/>
    </row>
    <row r="122" spans="1:32" ht="14.4" x14ac:dyDescent="0.3">
      <c r="A122" s="181">
        <v>46935</v>
      </c>
      <c r="B122" s="131">
        <f t="shared" si="20"/>
        <v>2028</v>
      </c>
      <c r="C122" s="171">
        <v>4.2745279999999992</v>
      </c>
      <c r="D122" s="171"/>
      <c r="E122" s="290">
        <v>-0.14457924951006818</v>
      </c>
      <c r="F122" s="324">
        <v>9.0584497451782223E-2</v>
      </c>
      <c r="G122" s="290">
        <v>-0.12742115020751954</v>
      </c>
      <c r="H122" s="290">
        <v>-1.3508625030517585E-2</v>
      </c>
      <c r="I122" s="290">
        <v>-0.98418537212283264</v>
      </c>
      <c r="J122" s="290">
        <v>-0.26262598037719725</v>
      </c>
      <c r="K122" s="290">
        <v>-0.37564460659825827</v>
      </c>
      <c r="L122" s="290">
        <v>-0.94811980998198775</v>
      </c>
      <c r="M122" s="291">
        <v>-5.0919342041015614E-3</v>
      </c>
      <c r="N122" s="324">
        <v>-3.5884666442871097E-2</v>
      </c>
      <c r="O122" s="290">
        <v>-0.32661813100179038</v>
      </c>
      <c r="P122" s="290">
        <v>-0.46797327880859374</v>
      </c>
      <c r="Q122" s="182"/>
      <c r="R122" s="183">
        <f t="shared" si="25"/>
        <v>4.1299487504899313</v>
      </c>
      <c r="S122" s="183">
        <f t="shared" si="22"/>
        <v>4.3651124974517819</v>
      </c>
      <c r="T122" s="183">
        <f t="shared" si="25"/>
        <v>4.1471068497924799</v>
      </c>
      <c r="U122" s="183">
        <f t="shared" si="24"/>
        <v>4.2610193749694814</v>
      </c>
      <c r="V122" s="183">
        <f t="shared" si="26"/>
        <v>3.2903426278771666</v>
      </c>
      <c r="W122" s="183">
        <f t="shared" si="24"/>
        <v>4.0119020196228021</v>
      </c>
      <c r="X122" s="183">
        <f t="shared" si="24"/>
        <v>3.8988833934017411</v>
      </c>
      <c r="Y122" s="183">
        <f t="shared" si="24"/>
        <v>3.3264081900180114</v>
      </c>
      <c r="Z122" s="183">
        <f t="shared" si="24"/>
        <v>4.2694360657958974</v>
      </c>
      <c r="AA122" s="183">
        <f t="shared" si="23"/>
        <v>4.2386433335571283</v>
      </c>
      <c r="AB122" s="183">
        <f t="shared" si="27"/>
        <v>3.9479098689982086</v>
      </c>
      <c r="AC122" s="183">
        <f t="shared" si="27"/>
        <v>3.8065547211914055</v>
      </c>
      <c r="AD122" s="182"/>
      <c r="AE122" s="398"/>
      <c r="AF122" s="182"/>
    </row>
    <row r="123" spans="1:32" ht="14.4" x14ac:dyDescent="0.3">
      <c r="A123" s="181">
        <v>46966</v>
      </c>
      <c r="B123" s="131">
        <f t="shared" si="20"/>
        <v>2028</v>
      </c>
      <c r="C123" s="171">
        <v>4.3061169999999995</v>
      </c>
      <c r="D123" s="171"/>
      <c r="E123" s="290">
        <v>-0.12801222020454447</v>
      </c>
      <c r="F123" s="324">
        <v>8.9357228279113771E-2</v>
      </c>
      <c r="G123" s="290">
        <v>-0.12360836029052734</v>
      </c>
      <c r="H123" s="290">
        <v>8.9833068847656183E-3</v>
      </c>
      <c r="I123" s="290">
        <v>-0.93245188013142688</v>
      </c>
      <c r="J123" s="290">
        <v>-0.26165323257446288</v>
      </c>
      <c r="K123" s="290">
        <v>-0.38661442290185183</v>
      </c>
      <c r="L123" s="290">
        <v>-0.92818651896927129</v>
      </c>
      <c r="M123" s="291">
        <v>-4.9546051025390614E-3</v>
      </c>
      <c r="N123" s="324">
        <v>-2.5519886016845704E-2</v>
      </c>
      <c r="O123" s="290">
        <v>-0.28053287665812171</v>
      </c>
      <c r="P123" s="290">
        <v>-0.47024022445678709</v>
      </c>
      <c r="Q123" s="182"/>
      <c r="R123" s="183">
        <f t="shared" si="25"/>
        <v>4.1781047797954551</v>
      </c>
      <c r="S123" s="183">
        <f t="shared" si="22"/>
        <v>4.395474228279113</v>
      </c>
      <c r="T123" s="183">
        <f t="shared" si="25"/>
        <v>4.1825086397094724</v>
      </c>
      <c r="U123" s="183">
        <f t="shared" si="24"/>
        <v>4.3151003068847649</v>
      </c>
      <c r="V123" s="183">
        <f t="shared" si="26"/>
        <v>3.3736651198685728</v>
      </c>
      <c r="W123" s="183">
        <f t="shared" si="24"/>
        <v>4.0444637674255368</v>
      </c>
      <c r="X123" s="183">
        <f t="shared" si="24"/>
        <v>3.9195025770981475</v>
      </c>
      <c r="Y123" s="183">
        <f t="shared" si="24"/>
        <v>3.3779304810307282</v>
      </c>
      <c r="Z123" s="183">
        <f t="shared" si="24"/>
        <v>4.3011623948974602</v>
      </c>
      <c r="AA123" s="183">
        <f t="shared" si="23"/>
        <v>4.2805971139831538</v>
      </c>
      <c r="AB123" s="183">
        <f t="shared" si="27"/>
        <v>4.0255841233418774</v>
      </c>
      <c r="AC123" s="183">
        <f t="shared" si="27"/>
        <v>3.8358767755432126</v>
      </c>
      <c r="AD123" s="182"/>
      <c r="AE123" s="398"/>
      <c r="AF123" s="182"/>
    </row>
    <row r="124" spans="1:32" ht="14.4" x14ac:dyDescent="0.3">
      <c r="A124" s="181">
        <v>46997</v>
      </c>
      <c r="B124" s="131">
        <f t="shared" ref="B124:B187" si="28">YEAR(A124)</f>
        <v>2028</v>
      </c>
      <c r="C124" s="171">
        <v>4.3480909999999993</v>
      </c>
      <c r="D124" s="171"/>
      <c r="E124" s="290">
        <v>-0.18543338775634766</v>
      </c>
      <c r="F124" s="324">
        <v>4.767651557922363E-2</v>
      </c>
      <c r="G124" s="290">
        <v>-0.16787172317504884</v>
      </c>
      <c r="H124" s="290">
        <v>-3.3197784423828133E-3</v>
      </c>
      <c r="I124" s="290">
        <v>-1.1627555283119675</v>
      </c>
      <c r="J124" s="290">
        <v>-0.28676204681396483</v>
      </c>
      <c r="K124" s="290">
        <v>-0.37406746046260697</v>
      </c>
      <c r="L124" s="290">
        <v>-1.2713751393064587</v>
      </c>
      <c r="M124" s="291">
        <v>-2.4756221771240233E-2</v>
      </c>
      <c r="N124" s="324">
        <v>-6.2885818481445324E-2</v>
      </c>
      <c r="O124" s="290">
        <v>-0.26631502151489261</v>
      </c>
      <c r="P124" s="290">
        <v>-0.38939450531005854</v>
      </c>
      <c r="Q124" s="182"/>
      <c r="R124" s="183">
        <f t="shared" si="25"/>
        <v>4.1626576122436516</v>
      </c>
      <c r="S124" s="183">
        <f t="shared" si="22"/>
        <v>4.3957675155792231</v>
      </c>
      <c r="T124" s="183">
        <f t="shared" si="25"/>
        <v>4.1802192768249506</v>
      </c>
      <c r="U124" s="183">
        <f t="shared" si="24"/>
        <v>4.3447712215576164</v>
      </c>
      <c r="V124" s="183">
        <f t="shared" si="26"/>
        <v>3.185335471688032</v>
      </c>
      <c r="W124" s="183">
        <f t="shared" si="24"/>
        <v>4.0613289531860346</v>
      </c>
      <c r="X124" s="183">
        <f t="shared" si="24"/>
        <v>3.9740235395373924</v>
      </c>
      <c r="Y124" s="183">
        <f t="shared" si="24"/>
        <v>3.0767158606935405</v>
      </c>
      <c r="Z124" s="183">
        <f t="shared" si="24"/>
        <v>4.3233347782287588</v>
      </c>
      <c r="AA124" s="183">
        <f t="shared" si="23"/>
        <v>4.2852051815185543</v>
      </c>
      <c r="AB124" s="183">
        <f t="shared" si="27"/>
        <v>4.0817759784851066</v>
      </c>
      <c r="AC124" s="183">
        <f t="shared" si="27"/>
        <v>3.9586964946899408</v>
      </c>
      <c r="AD124" s="182"/>
      <c r="AE124" s="398"/>
      <c r="AF124" s="182"/>
    </row>
    <row r="125" spans="1:32" ht="14.4" x14ac:dyDescent="0.3">
      <c r="A125" s="181">
        <v>47027</v>
      </c>
      <c r="B125" s="131">
        <f t="shared" si="28"/>
        <v>2028</v>
      </c>
      <c r="C125" s="171">
        <v>4.3071529999999996</v>
      </c>
      <c r="D125" s="171"/>
      <c r="E125" s="290">
        <v>-0.18690299987792969</v>
      </c>
      <c r="F125" s="324">
        <v>4.3704957962036134E-2</v>
      </c>
      <c r="G125" s="290">
        <v>-0.14988828659057618</v>
      </c>
      <c r="H125" s="290">
        <v>-1.3603248596191407E-2</v>
      </c>
      <c r="I125" s="290">
        <v>-1.1306574213032039</v>
      </c>
      <c r="J125" s="290">
        <v>-0.28769235610961913</v>
      </c>
      <c r="K125" s="290">
        <v>-0.16559310069357472</v>
      </c>
      <c r="L125" s="290">
        <v>-1.1935655536351784</v>
      </c>
      <c r="M125" s="291">
        <v>-3.0099182128906249E-2</v>
      </c>
      <c r="N125" s="324">
        <v>-8.6114463806152355E-2</v>
      </c>
      <c r="O125" s="290">
        <v>-0.25499212582906089</v>
      </c>
      <c r="P125" s="290">
        <v>-0.24662797737121583</v>
      </c>
      <c r="Q125" s="182"/>
      <c r="R125" s="183">
        <f t="shared" si="25"/>
        <v>4.1202500001220699</v>
      </c>
      <c r="S125" s="183">
        <f t="shared" si="22"/>
        <v>4.3508579579620354</v>
      </c>
      <c r="T125" s="183">
        <f t="shared" si="25"/>
        <v>4.1572647134094236</v>
      </c>
      <c r="U125" s="183">
        <f t="shared" si="24"/>
        <v>4.2935497514038081</v>
      </c>
      <c r="V125" s="183">
        <f t="shared" si="26"/>
        <v>3.1764955786967954</v>
      </c>
      <c r="W125" s="183">
        <f t="shared" si="24"/>
        <v>4.0194606438903806</v>
      </c>
      <c r="X125" s="183">
        <f t="shared" si="24"/>
        <v>4.1415598993064249</v>
      </c>
      <c r="Y125" s="183">
        <f t="shared" si="24"/>
        <v>3.1135874463648214</v>
      </c>
      <c r="Z125" s="183">
        <f t="shared" si="24"/>
        <v>4.2770538178710931</v>
      </c>
      <c r="AA125" s="183">
        <f t="shared" si="23"/>
        <v>4.2210385361938476</v>
      </c>
      <c r="AB125" s="183">
        <f t="shared" si="27"/>
        <v>4.052160874170939</v>
      </c>
      <c r="AC125" s="183">
        <f t="shared" si="27"/>
        <v>4.0605250226287835</v>
      </c>
      <c r="AD125" s="182"/>
      <c r="AE125" s="398"/>
      <c r="AF125" s="182"/>
    </row>
    <row r="126" spans="1:32" ht="14.4" x14ac:dyDescent="0.3">
      <c r="A126" s="181">
        <v>47058</v>
      </c>
      <c r="B126" s="131">
        <f t="shared" si="28"/>
        <v>2028</v>
      </c>
      <c r="C126" s="171">
        <v>4.3506219999999995</v>
      </c>
      <c r="D126" s="171"/>
      <c r="E126" s="290">
        <v>-0.15192651748657227</v>
      </c>
      <c r="F126" s="324">
        <v>4.6141963005065914E-2</v>
      </c>
      <c r="G126" s="290">
        <v>-0.12768531799316407</v>
      </c>
      <c r="H126" s="290">
        <v>-8.0746688842773445E-2</v>
      </c>
      <c r="I126" s="290">
        <v>-0.8356826754501957</v>
      </c>
      <c r="J126" s="290">
        <v>-0.19995145797729491</v>
      </c>
      <c r="K126" s="290">
        <v>-3.574240151263685E-2</v>
      </c>
      <c r="L126" s="290">
        <v>-1.031935001225619</v>
      </c>
      <c r="M126" s="291">
        <v>-1.9263057708740233E-2</v>
      </c>
      <c r="N126" s="324">
        <v>-6.6270389556884773E-2</v>
      </c>
      <c r="O126" s="290">
        <v>-0.13125801086425781</v>
      </c>
      <c r="P126" s="290">
        <v>-0.12619526977539064</v>
      </c>
      <c r="Q126" s="182"/>
      <c r="R126" s="183">
        <f t="shared" si="25"/>
        <v>4.1986954825134273</v>
      </c>
      <c r="S126" s="183">
        <f t="shared" si="22"/>
        <v>4.3967639630050659</v>
      </c>
      <c r="T126" s="183">
        <f t="shared" si="25"/>
        <v>4.2229366820068357</v>
      </c>
      <c r="U126" s="183">
        <f t="shared" si="24"/>
        <v>4.2698753111572261</v>
      </c>
      <c r="V126" s="183">
        <f t="shared" si="26"/>
        <v>3.514939324549804</v>
      </c>
      <c r="W126" s="183">
        <f t="shared" si="24"/>
        <v>4.1506705420227048</v>
      </c>
      <c r="X126" s="183">
        <f t="shared" si="24"/>
        <v>4.3148795984873631</v>
      </c>
      <c r="Y126" s="183">
        <f t="shared" si="24"/>
        <v>3.3186869987743806</v>
      </c>
      <c r="Z126" s="183">
        <f t="shared" si="24"/>
        <v>4.3313589422912591</v>
      </c>
      <c r="AA126" s="183">
        <f t="shared" si="23"/>
        <v>4.2843516104431147</v>
      </c>
      <c r="AB126" s="183">
        <f t="shared" si="27"/>
        <v>4.2193639891357417</v>
      </c>
      <c r="AC126" s="183">
        <f t="shared" si="27"/>
        <v>4.224426730224609</v>
      </c>
      <c r="AD126" s="182"/>
      <c r="AE126" s="398"/>
      <c r="AF126" s="182"/>
    </row>
    <row r="127" spans="1:32" ht="14.4" x14ac:dyDescent="0.3">
      <c r="A127" s="181">
        <v>47088</v>
      </c>
      <c r="B127" s="131">
        <f t="shared" si="28"/>
        <v>2028</v>
      </c>
      <c r="C127" s="171">
        <v>4.5986519999999995</v>
      </c>
      <c r="D127" s="171"/>
      <c r="E127" s="290">
        <v>-0.16282272338867188</v>
      </c>
      <c r="F127" s="324">
        <v>5.3888778686523434E-2</v>
      </c>
      <c r="G127" s="290">
        <v>-0.12310195922851562</v>
      </c>
      <c r="H127" s="290">
        <v>-9.6468963623046883E-2</v>
      </c>
      <c r="I127" s="290">
        <v>-0.6164995590502258</v>
      </c>
      <c r="J127" s="290">
        <v>-0.19391517639160155</v>
      </c>
      <c r="K127" s="290">
        <v>-0.17101741068359477</v>
      </c>
      <c r="L127" s="290">
        <v>-0.82446673313376273</v>
      </c>
      <c r="M127" s="291">
        <v>-2.0318298339843749E-2</v>
      </c>
      <c r="N127" s="324">
        <v>-5.4466762542724617E-2</v>
      </c>
      <c r="O127" s="290">
        <v>-0.14232735951741535</v>
      </c>
      <c r="P127" s="290">
        <v>-0.18785787086486816</v>
      </c>
      <c r="Q127" s="182"/>
      <c r="R127" s="183">
        <f t="shared" si="25"/>
        <v>4.4358292766113276</v>
      </c>
      <c r="S127" s="183">
        <f t="shared" si="22"/>
        <v>4.6525407786865234</v>
      </c>
      <c r="T127" s="183">
        <f t="shared" si="25"/>
        <v>4.4755500407714841</v>
      </c>
      <c r="U127" s="183">
        <f t="shared" si="24"/>
        <v>4.5021830363769526</v>
      </c>
      <c r="V127" s="183">
        <f t="shared" si="26"/>
        <v>3.9821524409497737</v>
      </c>
      <c r="W127" s="183">
        <f t="shared" si="24"/>
        <v>4.4047368236083981</v>
      </c>
      <c r="X127" s="183">
        <f t="shared" si="24"/>
        <v>4.4276345893164049</v>
      </c>
      <c r="Y127" s="183">
        <f t="shared" si="24"/>
        <v>3.7741852668662368</v>
      </c>
      <c r="Z127" s="183">
        <f t="shared" si="24"/>
        <v>4.5783337016601555</v>
      </c>
      <c r="AA127" s="183">
        <f t="shared" si="23"/>
        <v>4.5441852374572749</v>
      </c>
      <c r="AB127" s="183">
        <f t="shared" si="27"/>
        <v>4.4563246404825838</v>
      </c>
      <c r="AC127" s="183">
        <f t="shared" si="27"/>
        <v>4.4107941291351311</v>
      </c>
      <c r="AD127" s="182"/>
      <c r="AE127" s="398"/>
      <c r="AF127" s="182"/>
    </row>
    <row r="128" spans="1:32" ht="14.4" x14ac:dyDescent="0.3">
      <c r="A128" s="181">
        <v>47119</v>
      </c>
      <c r="B128" s="131">
        <f t="shared" si="28"/>
        <v>2029</v>
      </c>
      <c r="C128" s="171">
        <v>4.6404529999999999</v>
      </c>
      <c r="D128" s="171"/>
      <c r="E128" s="290">
        <v>-0.16913055616951853</v>
      </c>
      <c r="F128" s="324">
        <v>7.5102310180664059E-2</v>
      </c>
      <c r="G128" s="290">
        <v>-0.11169219970703125</v>
      </c>
      <c r="H128" s="290">
        <v>-3.2235393524169924E-2</v>
      </c>
      <c r="I128" s="290">
        <v>-0.93701504831431393</v>
      </c>
      <c r="J128" s="290">
        <v>-0.17412834167480468</v>
      </c>
      <c r="K128" s="290">
        <v>-0.12817691716050059</v>
      </c>
      <c r="L128" s="290">
        <v>-0.63406843349542552</v>
      </c>
      <c r="M128" s="291">
        <v>-2.9898910522460936E-2</v>
      </c>
      <c r="N128" s="324">
        <v>-3.3729114532470704E-2</v>
      </c>
      <c r="O128" s="290">
        <v>0.1020123224182128</v>
      </c>
      <c r="P128" s="290">
        <v>-0.19395160369873049</v>
      </c>
      <c r="Q128" s="182"/>
      <c r="R128" s="183">
        <f t="shared" si="25"/>
        <v>4.4713224438304815</v>
      </c>
      <c r="S128" s="183">
        <f t="shared" si="22"/>
        <v>4.7155553101806644</v>
      </c>
      <c r="T128" s="183">
        <f t="shared" si="25"/>
        <v>4.5287608002929689</v>
      </c>
      <c r="U128" s="183">
        <f t="shared" si="24"/>
        <v>4.6082176064758302</v>
      </c>
      <c r="V128" s="183">
        <f t="shared" si="26"/>
        <v>3.7034379516856859</v>
      </c>
      <c r="W128" s="183">
        <f t="shared" si="24"/>
        <v>4.4663246583251954</v>
      </c>
      <c r="X128" s="183">
        <f t="shared" si="24"/>
        <v>4.5122760828394997</v>
      </c>
      <c r="Y128" s="183">
        <f t="shared" si="24"/>
        <v>4.0063845665045745</v>
      </c>
      <c r="Z128" s="183">
        <f t="shared" si="24"/>
        <v>4.6105540894775388</v>
      </c>
      <c r="AA128" s="183">
        <f t="shared" si="23"/>
        <v>4.6067238854675292</v>
      </c>
      <c r="AB128" s="183">
        <f t="shared" si="27"/>
        <v>4.7424653224182132</v>
      </c>
      <c r="AC128" s="183">
        <f t="shared" si="27"/>
        <v>4.4465013963012696</v>
      </c>
      <c r="AD128" s="182"/>
      <c r="AE128" s="398"/>
      <c r="AF128" s="182"/>
    </row>
    <row r="129" spans="1:32" ht="14.4" x14ac:dyDescent="0.3">
      <c r="A129" s="181">
        <v>47150</v>
      </c>
      <c r="B129" s="131">
        <f t="shared" si="28"/>
        <v>2029</v>
      </c>
      <c r="C129" s="171">
        <v>4.6689759999999998</v>
      </c>
      <c r="D129" s="171"/>
      <c r="E129" s="290">
        <v>-0.14462324972088386</v>
      </c>
      <c r="F129" s="324">
        <v>6.8430404663085934E-2</v>
      </c>
      <c r="G129" s="290">
        <v>-0.11445356369018554</v>
      </c>
      <c r="H129" s="290">
        <v>-6.8489322662353511E-2</v>
      </c>
      <c r="I129" s="290">
        <v>-0.95856188347360971</v>
      </c>
      <c r="J129" s="290">
        <v>-0.18590526580810546</v>
      </c>
      <c r="K129" s="290">
        <v>-9.9862806482306679E-2</v>
      </c>
      <c r="L129" s="290">
        <v>-0.56135103547729048</v>
      </c>
      <c r="M129" s="291">
        <v>-2.9900817871093749E-2</v>
      </c>
      <c r="N129" s="324">
        <v>-4.8210906982421878E-2</v>
      </c>
      <c r="O129" s="290">
        <v>-0.10767176946004232</v>
      </c>
      <c r="P129" s="290">
        <v>-0.18844144821166992</v>
      </c>
      <c r="Q129" s="182"/>
      <c r="R129" s="183">
        <f t="shared" si="25"/>
        <v>4.5243527502791157</v>
      </c>
      <c r="S129" s="183">
        <f t="shared" si="22"/>
        <v>4.7374064046630862</v>
      </c>
      <c r="T129" s="183">
        <f t="shared" si="25"/>
        <v>4.5545224363098145</v>
      </c>
      <c r="U129" s="183">
        <f t="shared" si="24"/>
        <v>4.6004866773376465</v>
      </c>
      <c r="V129" s="183">
        <f t="shared" si="26"/>
        <v>3.71041411652639</v>
      </c>
      <c r="W129" s="183">
        <f t="shared" si="24"/>
        <v>4.4830707341918945</v>
      </c>
      <c r="X129" s="183">
        <f t="shared" si="24"/>
        <v>4.5691131935176932</v>
      </c>
      <c r="Y129" s="183">
        <f t="shared" si="24"/>
        <v>4.1076249645227092</v>
      </c>
      <c r="Z129" s="183">
        <f t="shared" si="24"/>
        <v>4.6390751821289058</v>
      </c>
      <c r="AA129" s="183">
        <f t="shared" si="23"/>
        <v>4.6207650930175781</v>
      </c>
      <c r="AB129" s="183">
        <f t="shared" si="27"/>
        <v>4.5613042305399576</v>
      </c>
      <c r="AC129" s="183">
        <f t="shared" si="27"/>
        <v>4.4805345517883302</v>
      </c>
      <c r="AD129" s="182"/>
      <c r="AE129" s="398"/>
      <c r="AF129" s="182"/>
    </row>
    <row r="130" spans="1:32" ht="14.4" x14ac:dyDescent="0.3">
      <c r="A130" s="181">
        <v>47178</v>
      </c>
      <c r="B130" s="131">
        <f t="shared" si="28"/>
        <v>2029</v>
      </c>
      <c r="C130" s="171">
        <v>4.4547739999999996</v>
      </c>
      <c r="D130" s="171"/>
      <c r="E130" s="290">
        <v>-0.17491283758059481</v>
      </c>
      <c r="F130" s="324">
        <v>7.3413181304931565E-3</v>
      </c>
      <c r="G130" s="290">
        <v>-0.11439395904541015</v>
      </c>
      <c r="H130" s="290">
        <v>-6.1375389099121096E-2</v>
      </c>
      <c r="I130" s="290">
        <v>-0.87093830531615035</v>
      </c>
      <c r="J130" s="290">
        <v>-0.19644432067871093</v>
      </c>
      <c r="K130" s="290">
        <v>-0.14329869954710522</v>
      </c>
      <c r="L130" s="290">
        <v>-0.70521817977849466</v>
      </c>
      <c r="M130" s="291">
        <v>-2.7737407684326171E-2</v>
      </c>
      <c r="N130" s="324">
        <v>-6.0811080932617195E-2</v>
      </c>
      <c r="O130" s="290">
        <v>-7.1176369984944657E-2</v>
      </c>
      <c r="P130" s="290">
        <v>-0.1539140079498291</v>
      </c>
      <c r="Q130" s="182"/>
      <c r="R130" s="183">
        <f t="shared" si="25"/>
        <v>4.2798611624194045</v>
      </c>
      <c r="S130" s="183">
        <f t="shared" si="22"/>
        <v>4.4621153181304924</v>
      </c>
      <c r="T130" s="183">
        <f t="shared" si="25"/>
        <v>4.3403800409545896</v>
      </c>
      <c r="U130" s="183">
        <f t="shared" si="24"/>
        <v>4.3933986109008787</v>
      </c>
      <c r="V130" s="183">
        <f t="shared" si="26"/>
        <v>3.5838356946838492</v>
      </c>
      <c r="W130" s="183">
        <f t="shared" si="24"/>
        <v>4.2583296793212888</v>
      </c>
      <c r="X130" s="183">
        <f t="shared" si="24"/>
        <v>4.3114753004528943</v>
      </c>
      <c r="Y130" s="183">
        <f t="shared" si="24"/>
        <v>3.7495558202215049</v>
      </c>
      <c r="Z130" s="183">
        <f t="shared" si="24"/>
        <v>4.4270365923156731</v>
      </c>
      <c r="AA130" s="183">
        <f t="shared" si="23"/>
        <v>4.3939629190673823</v>
      </c>
      <c r="AB130" s="183">
        <f t="shared" si="27"/>
        <v>4.3835976300150552</v>
      </c>
      <c r="AC130" s="183">
        <f t="shared" si="27"/>
        <v>4.3008599920501709</v>
      </c>
      <c r="AD130" s="182"/>
      <c r="AE130" s="398"/>
      <c r="AF130" s="182"/>
    </row>
    <row r="131" spans="1:32" ht="14.4" x14ac:dyDescent="0.3">
      <c r="A131" s="181">
        <v>47209</v>
      </c>
      <c r="B131" s="131">
        <f t="shared" si="28"/>
        <v>2029</v>
      </c>
      <c r="C131" s="171">
        <v>4.4698659999999997</v>
      </c>
      <c r="D131" s="171"/>
      <c r="E131" s="290">
        <v>-0.2460818843821046</v>
      </c>
      <c r="F131" s="324">
        <v>2.0543956756591819E-3</v>
      </c>
      <c r="G131" s="290">
        <v>-0.17036701202392579</v>
      </c>
      <c r="H131" s="290">
        <v>-7.597518920898437E-2</v>
      </c>
      <c r="I131" s="290">
        <v>-0.92575356792951635</v>
      </c>
      <c r="J131" s="290">
        <v>-0.2846367835998535</v>
      </c>
      <c r="K131" s="290">
        <v>-0.22399706417248361</v>
      </c>
      <c r="L131" s="290">
        <v>-0.80448715127532022</v>
      </c>
      <c r="M131" s="291">
        <v>-3.0100612640380858E-2</v>
      </c>
      <c r="N131" s="324">
        <v>-0.10860258102416992</v>
      </c>
      <c r="O131" s="290">
        <v>-0.28073000590006508</v>
      </c>
      <c r="P131" s="290">
        <v>-0.15134845123291016</v>
      </c>
      <c r="Q131" s="182"/>
      <c r="R131" s="183">
        <f t="shared" si="25"/>
        <v>4.223784115617895</v>
      </c>
      <c r="S131" s="183">
        <f t="shared" si="22"/>
        <v>4.4719203956756592</v>
      </c>
      <c r="T131" s="183">
        <f t="shared" si="25"/>
        <v>4.2994989879760741</v>
      </c>
      <c r="U131" s="183">
        <f t="shared" si="24"/>
        <v>4.3938908107910155</v>
      </c>
      <c r="V131" s="183">
        <f t="shared" si="26"/>
        <v>3.5441124320704835</v>
      </c>
      <c r="W131" s="183">
        <f t="shared" si="24"/>
        <v>4.1852292164001463</v>
      </c>
      <c r="X131" s="183">
        <f t="shared" si="24"/>
        <v>4.2458689358275157</v>
      </c>
      <c r="Y131" s="183">
        <f t="shared" si="24"/>
        <v>3.6653788487246795</v>
      </c>
      <c r="Z131" s="183">
        <f t="shared" si="24"/>
        <v>4.4397653873596186</v>
      </c>
      <c r="AA131" s="183">
        <f t="shared" si="23"/>
        <v>4.3612634189758301</v>
      </c>
      <c r="AB131" s="183">
        <f t="shared" si="27"/>
        <v>4.1891359940999342</v>
      </c>
      <c r="AC131" s="183">
        <f t="shared" si="27"/>
        <v>4.3185175487670895</v>
      </c>
      <c r="AD131" s="182"/>
      <c r="AE131" s="398"/>
      <c r="AF131" s="182"/>
    </row>
    <row r="132" spans="1:32" ht="14.4" x14ac:dyDescent="0.3">
      <c r="A132" s="181">
        <v>47239</v>
      </c>
      <c r="B132" s="131">
        <f t="shared" si="28"/>
        <v>2029</v>
      </c>
      <c r="C132" s="171">
        <v>4.5337490000000003</v>
      </c>
      <c r="D132" s="171"/>
      <c r="E132" s="290">
        <v>-0.26705169941524742</v>
      </c>
      <c r="F132" s="324">
        <v>2.7399144172668456E-2</v>
      </c>
      <c r="G132" s="290">
        <v>-0.16732669830322267</v>
      </c>
      <c r="H132" s="290">
        <v>-7.6169738769531245E-2</v>
      </c>
      <c r="I132" s="290">
        <v>-1.1734507372642498</v>
      </c>
      <c r="J132" s="290">
        <v>-0.2919600486755371</v>
      </c>
      <c r="K132" s="290">
        <v>-0.33160418020885835</v>
      </c>
      <c r="L132" s="290">
        <v>-0.90705667440607207</v>
      </c>
      <c r="M132" s="291">
        <v>-3.0098705291748046E-2</v>
      </c>
      <c r="N132" s="324">
        <v>-0.10398727416992189</v>
      </c>
      <c r="O132" s="290">
        <v>-0.28423312187194827</v>
      </c>
      <c r="P132" s="290">
        <v>-0.18482762489318849</v>
      </c>
      <c r="Q132" s="182"/>
      <c r="R132" s="183">
        <f t="shared" si="25"/>
        <v>4.2666973005847524</v>
      </c>
      <c r="S132" s="183">
        <f t="shared" si="22"/>
        <v>4.5611481441726687</v>
      </c>
      <c r="T132" s="183">
        <f t="shared" si="25"/>
        <v>4.3664223016967778</v>
      </c>
      <c r="U132" s="183">
        <f t="shared" si="24"/>
        <v>4.4575792612304692</v>
      </c>
      <c r="V132" s="183">
        <f t="shared" si="26"/>
        <v>3.3602982627357507</v>
      </c>
      <c r="W132" s="183">
        <f t="shared" si="24"/>
        <v>4.2417889513244633</v>
      </c>
      <c r="X132" s="183">
        <f t="shared" si="24"/>
        <v>4.2021448197911422</v>
      </c>
      <c r="Y132" s="183">
        <f t="shared" si="24"/>
        <v>3.6266923255939281</v>
      </c>
      <c r="Z132" s="183">
        <f t="shared" si="24"/>
        <v>4.503650294708252</v>
      </c>
      <c r="AA132" s="183">
        <f t="shared" si="23"/>
        <v>4.4297617258300788</v>
      </c>
      <c r="AB132" s="183">
        <f t="shared" si="27"/>
        <v>4.2495158781280518</v>
      </c>
      <c r="AC132" s="183">
        <f t="shared" si="27"/>
        <v>4.3489213751068121</v>
      </c>
      <c r="AD132" s="182"/>
      <c r="AE132" s="398"/>
      <c r="AF132" s="182"/>
    </row>
    <row r="133" spans="1:32" ht="14.4" x14ac:dyDescent="0.3">
      <c r="A133" s="181">
        <v>47270</v>
      </c>
      <c r="B133" s="131">
        <f t="shared" si="28"/>
        <v>2029</v>
      </c>
      <c r="C133" s="171">
        <v>4.6571109999999996</v>
      </c>
      <c r="D133" s="171"/>
      <c r="E133" s="290">
        <v>-0.21809646538207067</v>
      </c>
      <c r="F133" s="324">
        <v>6.1633071899414062E-2</v>
      </c>
      <c r="G133" s="290">
        <v>-0.16798521041870118</v>
      </c>
      <c r="H133" s="290">
        <v>-6.6529045104980464E-2</v>
      </c>
      <c r="I133" s="290">
        <v>-1.2290471765913269</v>
      </c>
      <c r="J133" s="290">
        <v>-0.28409748077392577</v>
      </c>
      <c r="K133" s="290">
        <v>-0.4291541446981017</v>
      </c>
      <c r="L133" s="290">
        <v>-0.89086765807155655</v>
      </c>
      <c r="M133" s="291">
        <v>-3.0098705291748046E-2</v>
      </c>
      <c r="N133" s="324">
        <v>-7.2229442596435559E-2</v>
      </c>
      <c r="O133" s="290">
        <v>-0.23567345619201663</v>
      </c>
      <c r="P133" s="290">
        <v>-0.27868918380737306</v>
      </c>
      <c r="Q133" s="182"/>
      <c r="R133" s="183">
        <f t="shared" si="25"/>
        <v>4.4390145346179288</v>
      </c>
      <c r="S133" s="183">
        <f t="shared" si="22"/>
        <v>4.7187440718994136</v>
      </c>
      <c r="T133" s="183">
        <f t="shared" si="25"/>
        <v>4.4891257895812986</v>
      </c>
      <c r="U133" s="183">
        <f t="shared" si="24"/>
        <v>4.5905819548950193</v>
      </c>
      <c r="V133" s="183">
        <f t="shared" si="26"/>
        <v>3.4280638234086727</v>
      </c>
      <c r="W133" s="183">
        <f t="shared" si="24"/>
        <v>4.373013519226074</v>
      </c>
      <c r="X133" s="183">
        <f t="shared" si="24"/>
        <v>4.2279568553018976</v>
      </c>
      <c r="Y133" s="183">
        <f t="shared" si="24"/>
        <v>3.7662433419284431</v>
      </c>
      <c r="Z133" s="183">
        <f t="shared" si="24"/>
        <v>4.6270122947082513</v>
      </c>
      <c r="AA133" s="183">
        <f t="shared" si="23"/>
        <v>4.5848815574035644</v>
      </c>
      <c r="AB133" s="183">
        <f t="shared" si="27"/>
        <v>4.4214375438079827</v>
      </c>
      <c r="AC133" s="183">
        <f t="shared" si="27"/>
        <v>4.3784218161926267</v>
      </c>
      <c r="AD133" s="182"/>
      <c r="AE133" s="398"/>
      <c r="AF133" s="182"/>
    </row>
    <row r="134" spans="1:32" ht="14.4" x14ac:dyDescent="0.3">
      <c r="A134" s="181">
        <v>47300</v>
      </c>
      <c r="B134" s="131">
        <f t="shared" si="28"/>
        <v>2029</v>
      </c>
      <c r="C134" s="171">
        <v>4.3853150000000003</v>
      </c>
      <c r="D134" s="171"/>
      <c r="E134" s="290">
        <v>-0.16782268372219405</v>
      </c>
      <c r="F134" s="324">
        <v>9.1014604568481441E-2</v>
      </c>
      <c r="G134" s="290">
        <v>-0.14747644424438477</v>
      </c>
      <c r="H134" s="290">
        <v>1.8079032897949217E-2</v>
      </c>
      <c r="I134" s="290">
        <v>-1.0879913790057507</v>
      </c>
      <c r="J134" s="290">
        <v>-0.28831224441528319</v>
      </c>
      <c r="K134" s="290">
        <v>-0.3982146386701404</v>
      </c>
      <c r="L134" s="290">
        <v>-0.97424946686800029</v>
      </c>
      <c r="M134" s="291">
        <v>-3.1993675231933583E-3</v>
      </c>
      <c r="N134" s="324">
        <v>-4.8271465301513675E-2</v>
      </c>
      <c r="O134" s="290">
        <v>-0.3852375109990438</v>
      </c>
      <c r="P134" s="290">
        <v>-0.58407804450988765</v>
      </c>
      <c r="Q134" s="182"/>
      <c r="R134" s="183">
        <f t="shared" si="25"/>
        <v>4.2174923162778066</v>
      </c>
      <c r="S134" s="183">
        <f t="shared" si="22"/>
        <v>4.4763296045684822</v>
      </c>
      <c r="T134" s="183">
        <f t="shared" si="25"/>
        <v>4.2378385557556157</v>
      </c>
      <c r="U134" s="183">
        <f t="shared" si="24"/>
        <v>4.4033940328979497</v>
      </c>
      <c r="V134" s="183">
        <f t="shared" si="26"/>
        <v>3.2973236209942494</v>
      </c>
      <c r="W134" s="183">
        <f t="shared" si="24"/>
        <v>4.0970027555847173</v>
      </c>
      <c r="X134" s="183">
        <f t="shared" si="24"/>
        <v>3.9871003613298601</v>
      </c>
      <c r="Y134" s="183">
        <f t="shared" si="24"/>
        <v>3.4110655331320001</v>
      </c>
      <c r="Z134" s="183">
        <f t="shared" si="24"/>
        <v>4.3821156324768067</v>
      </c>
      <c r="AA134" s="183">
        <f t="shared" si="23"/>
        <v>4.3370435346984868</v>
      </c>
      <c r="AB134" s="183">
        <f t="shared" si="27"/>
        <v>4.0000774890009563</v>
      </c>
      <c r="AC134" s="183">
        <f t="shared" si="27"/>
        <v>3.8012369554901126</v>
      </c>
      <c r="AD134" s="182"/>
      <c r="AE134" s="398"/>
      <c r="AF134" s="182"/>
    </row>
    <row r="135" spans="1:32" ht="14.4" x14ac:dyDescent="0.3">
      <c r="A135" s="181">
        <v>47331</v>
      </c>
      <c r="B135" s="131">
        <f t="shared" si="28"/>
        <v>2029</v>
      </c>
      <c r="C135" s="171">
        <v>4.4174230000000003</v>
      </c>
      <c r="D135" s="171"/>
      <c r="E135" s="290">
        <v>-0.1496572073443658</v>
      </c>
      <c r="F135" s="324">
        <v>9.8124356269836427E-2</v>
      </c>
      <c r="G135" s="290">
        <v>-0.14813257217407227</v>
      </c>
      <c r="H135" s="290">
        <v>4.1012039184570311E-2</v>
      </c>
      <c r="I135" s="290">
        <v>-1.0610768241961399</v>
      </c>
      <c r="J135" s="290">
        <v>-0.28868846893310546</v>
      </c>
      <c r="K135" s="290">
        <v>-0.39190471907581786</v>
      </c>
      <c r="L135" s="290">
        <v>-0.95221303506629529</v>
      </c>
      <c r="M135" s="291">
        <v>-3.0424880981445301E-3</v>
      </c>
      <c r="N135" s="324">
        <v>-3.3067264556884766E-2</v>
      </c>
      <c r="O135" s="290">
        <v>-0.3590272267735799</v>
      </c>
      <c r="P135" s="290">
        <v>-0.58846620025634766</v>
      </c>
      <c r="Q135" s="182"/>
      <c r="R135" s="183">
        <f t="shared" si="25"/>
        <v>4.2677657926556343</v>
      </c>
      <c r="S135" s="183">
        <f t="shared" si="22"/>
        <v>4.5155473562698365</v>
      </c>
      <c r="T135" s="183">
        <f t="shared" si="25"/>
        <v>4.2692904278259283</v>
      </c>
      <c r="U135" s="183">
        <f t="shared" si="24"/>
        <v>4.4584350391845708</v>
      </c>
      <c r="V135" s="183">
        <f t="shared" si="26"/>
        <v>3.3563461758038606</v>
      </c>
      <c r="W135" s="183">
        <f t="shared" si="24"/>
        <v>4.128734531066895</v>
      </c>
      <c r="X135" s="183">
        <f t="shared" si="24"/>
        <v>4.0255182809241825</v>
      </c>
      <c r="Y135" s="183">
        <f t="shared" si="24"/>
        <v>3.4652099649337051</v>
      </c>
      <c r="Z135" s="183">
        <f t="shared" si="24"/>
        <v>4.4143805119018555</v>
      </c>
      <c r="AA135" s="183">
        <f t="shared" si="23"/>
        <v>4.3843557354431155</v>
      </c>
      <c r="AB135" s="183">
        <f t="shared" si="27"/>
        <v>4.0583957732264206</v>
      </c>
      <c r="AC135" s="183">
        <f t="shared" si="27"/>
        <v>3.8289567997436524</v>
      </c>
      <c r="AD135" s="182"/>
      <c r="AE135" s="398"/>
      <c r="AF135" s="182"/>
    </row>
    <row r="136" spans="1:32" ht="14.4" x14ac:dyDescent="0.3">
      <c r="A136" s="181">
        <v>47362</v>
      </c>
      <c r="B136" s="131">
        <f t="shared" si="28"/>
        <v>2029</v>
      </c>
      <c r="C136" s="171">
        <v>4.5352359999999994</v>
      </c>
      <c r="D136" s="171"/>
      <c r="E136" s="290">
        <v>-0.21003866195678711</v>
      </c>
      <c r="F136" s="324">
        <v>5.2869987487792966E-2</v>
      </c>
      <c r="G136" s="290">
        <v>-0.17062116622924806</v>
      </c>
      <c r="H136" s="290">
        <v>-5.2190551757812502E-2</v>
      </c>
      <c r="I136" s="290">
        <v>-1.2104661797675933</v>
      </c>
      <c r="J136" s="290">
        <v>-0.3117349624633789</v>
      </c>
      <c r="K136" s="290">
        <v>-0.40097534855567796</v>
      </c>
      <c r="L136" s="290">
        <v>-1.3146085438806105</v>
      </c>
      <c r="M136" s="291">
        <v>-3.0098228454589843E-2</v>
      </c>
      <c r="N136" s="324">
        <v>-7.2457370758056652E-2</v>
      </c>
      <c r="O136" s="290">
        <v>-0.32567206859588627</v>
      </c>
      <c r="P136" s="290">
        <v>-0.44904222831726082</v>
      </c>
      <c r="Q136" s="182"/>
      <c r="R136" s="183">
        <f t="shared" si="25"/>
        <v>4.3251973380432123</v>
      </c>
      <c r="S136" s="183">
        <f t="shared" si="22"/>
        <v>4.5881059874877925</v>
      </c>
      <c r="T136" s="183">
        <f t="shared" si="25"/>
        <v>4.3646148337707515</v>
      </c>
      <c r="U136" s="183">
        <f t="shared" si="24"/>
        <v>4.4830454482421871</v>
      </c>
      <c r="V136" s="183">
        <f t="shared" si="26"/>
        <v>3.3247698202324063</v>
      </c>
      <c r="W136" s="183">
        <f t="shared" si="24"/>
        <v>4.2235010375366207</v>
      </c>
      <c r="X136" s="183">
        <f t="shared" si="24"/>
        <v>4.1342606514443219</v>
      </c>
      <c r="Y136" s="183">
        <f t="shared" si="24"/>
        <v>3.2206274561193888</v>
      </c>
      <c r="Z136" s="183">
        <f t="shared" si="24"/>
        <v>4.5051377715454093</v>
      </c>
      <c r="AA136" s="183">
        <f t="shared" si="23"/>
        <v>4.4627786292419431</v>
      </c>
      <c r="AB136" s="183">
        <f t="shared" si="27"/>
        <v>4.2095639314041131</v>
      </c>
      <c r="AC136" s="183">
        <f t="shared" si="27"/>
        <v>4.0861937716827388</v>
      </c>
      <c r="AD136" s="182"/>
      <c r="AE136" s="398"/>
      <c r="AF136" s="182"/>
    </row>
    <row r="137" spans="1:32" ht="14.4" x14ac:dyDescent="0.3">
      <c r="A137" s="181">
        <v>47392</v>
      </c>
      <c r="B137" s="131">
        <f t="shared" si="28"/>
        <v>2029</v>
      </c>
      <c r="C137" s="171">
        <v>4.5249259999999998</v>
      </c>
      <c r="D137" s="171"/>
      <c r="E137" s="290">
        <v>-0.21358442306518555</v>
      </c>
      <c r="F137" s="324">
        <v>4.0453166961669923E-2</v>
      </c>
      <c r="G137" s="290">
        <v>-0.18077112197875977</v>
      </c>
      <c r="H137" s="290">
        <v>-8.1057796478271479E-2</v>
      </c>
      <c r="I137" s="290">
        <v>-1.2118470112068751</v>
      </c>
      <c r="J137" s="290">
        <v>-0.31294994354248046</v>
      </c>
      <c r="K137" s="290">
        <v>-0.18148202050180348</v>
      </c>
      <c r="L137" s="290">
        <v>-1.233947027965461</v>
      </c>
      <c r="M137" s="291">
        <v>-3.0102043151855468E-2</v>
      </c>
      <c r="N137" s="324">
        <v>-9.8086891174316418E-2</v>
      </c>
      <c r="O137" s="290">
        <v>-0.31619377772013346</v>
      </c>
      <c r="P137" s="290">
        <v>-0.27254032350355584</v>
      </c>
      <c r="Q137" s="182"/>
      <c r="R137" s="183">
        <f t="shared" si="25"/>
        <v>4.3113415769348142</v>
      </c>
      <c r="S137" s="183">
        <f t="shared" si="22"/>
        <v>4.5653791669616695</v>
      </c>
      <c r="T137" s="183">
        <f t="shared" si="25"/>
        <v>4.3441548780212402</v>
      </c>
      <c r="U137" s="183">
        <f t="shared" si="24"/>
        <v>4.4438682035217285</v>
      </c>
      <c r="V137" s="183">
        <f t="shared" si="26"/>
        <v>3.3130789887931247</v>
      </c>
      <c r="W137" s="183">
        <f t="shared" si="24"/>
        <v>4.2119760564575195</v>
      </c>
      <c r="X137" s="183">
        <f t="shared" si="24"/>
        <v>4.3434439794981961</v>
      </c>
      <c r="Y137" s="183">
        <f t="shared" si="24"/>
        <v>3.290978972034539</v>
      </c>
      <c r="Z137" s="183">
        <f t="shared" si="24"/>
        <v>4.4948239568481441</v>
      </c>
      <c r="AA137" s="183">
        <f t="shared" si="23"/>
        <v>4.4268391088256838</v>
      </c>
      <c r="AB137" s="183">
        <f t="shared" si="27"/>
        <v>4.208732222279866</v>
      </c>
      <c r="AC137" s="183">
        <f t="shared" si="27"/>
        <v>4.2523856764964441</v>
      </c>
      <c r="AD137" s="182"/>
      <c r="AE137" s="398"/>
      <c r="AF137" s="182"/>
    </row>
    <row r="138" spans="1:32" ht="14.4" x14ac:dyDescent="0.3">
      <c r="A138" s="181">
        <v>47423</v>
      </c>
      <c r="B138" s="131">
        <f t="shared" si="28"/>
        <v>2029</v>
      </c>
      <c r="C138" s="171">
        <v>4.4295330000000002</v>
      </c>
      <c r="D138" s="171"/>
      <c r="E138" s="290">
        <v>-0.1754002571105957</v>
      </c>
      <c r="F138" s="324">
        <v>6.2868695259094234E-2</v>
      </c>
      <c r="G138" s="290">
        <v>-0.13532615661621095</v>
      </c>
      <c r="H138" s="290">
        <v>-4.1618118286132814E-2</v>
      </c>
      <c r="I138" s="290">
        <v>-0.7599338925444874</v>
      </c>
      <c r="J138" s="290">
        <v>-0.20283155441284179</v>
      </c>
      <c r="K138" s="290">
        <v>-2.8213729624115204E-2</v>
      </c>
      <c r="L138" s="290">
        <v>-1.0956687235325415</v>
      </c>
      <c r="M138" s="291">
        <v>-3.2503890991210926E-3</v>
      </c>
      <c r="N138" s="324">
        <v>-4.3869056701660157E-2</v>
      </c>
      <c r="O138" s="290">
        <v>-4.8675378163655608E-2</v>
      </c>
      <c r="P138" s="290">
        <v>-8.3266178131103444E-2</v>
      </c>
      <c r="Q138" s="182"/>
      <c r="R138" s="183">
        <f t="shared" si="25"/>
        <v>4.2541327428894045</v>
      </c>
      <c r="S138" s="183">
        <f t="shared" si="22"/>
        <v>4.4924016952590948</v>
      </c>
      <c r="T138" s="183">
        <f t="shared" si="25"/>
        <v>4.2942068433837894</v>
      </c>
      <c r="U138" s="183">
        <f t="shared" si="24"/>
        <v>4.3879148817138676</v>
      </c>
      <c r="V138" s="183">
        <f t="shared" si="26"/>
        <v>3.6695991074555128</v>
      </c>
      <c r="W138" s="183">
        <f t="shared" si="24"/>
        <v>4.2267014455871585</v>
      </c>
      <c r="X138" s="183">
        <f t="shared" si="24"/>
        <v>4.4013192703758852</v>
      </c>
      <c r="Y138" s="183">
        <f t="shared" si="24"/>
        <v>3.3338642764674589</v>
      </c>
      <c r="Z138" s="183">
        <f t="shared" si="24"/>
        <v>4.4262826109008788</v>
      </c>
      <c r="AA138" s="183">
        <f t="shared" si="23"/>
        <v>4.38566394329834</v>
      </c>
      <c r="AB138" s="183">
        <f t="shared" si="27"/>
        <v>4.3808576218363449</v>
      </c>
      <c r="AC138" s="183">
        <f t="shared" si="27"/>
        <v>4.3462668218688965</v>
      </c>
      <c r="AD138" s="182"/>
      <c r="AE138" s="398"/>
      <c r="AF138" s="182"/>
    </row>
    <row r="139" spans="1:32" ht="14.4" x14ac:dyDescent="0.3">
      <c r="A139" s="181">
        <v>47453</v>
      </c>
      <c r="B139" s="131">
        <f t="shared" si="28"/>
        <v>2029</v>
      </c>
      <c r="C139" s="171">
        <v>4.633502</v>
      </c>
      <c r="D139" s="171"/>
      <c r="E139" s="290">
        <v>-0.17326068878173828</v>
      </c>
      <c r="F139" s="324">
        <v>6.2246065139770504E-2</v>
      </c>
      <c r="G139" s="290">
        <v>-0.13119197845458985</v>
      </c>
      <c r="H139" s="290">
        <v>-5.5957565307617189E-2</v>
      </c>
      <c r="I139" s="290">
        <v>-0.54282799916752011</v>
      </c>
      <c r="J139" s="290">
        <v>-0.20620851516723632</v>
      </c>
      <c r="K139" s="290">
        <v>-0.16704464944383213</v>
      </c>
      <c r="L139" s="290">
        <v>-0.88206570639702098</v>
      </c>
      <c r="M139" s="291">
        <v>-3.2470512390136708E-3</v>
      </c>
      <c r="N139" s="324">
        <v>-4.3204822540283211E-2</v>
      </c>
      <c r="O139" s="290">
        <v>-4.1312268575032535E-2</v>
      </c>
      <c r="P139" s="290">
        <v>-0.27176510518597025</v>
      </c>
      <c r="Q139" s="182"/>
      <c r="R139" s="183">
        <f t="shared" si="25"/>
        <v>4.4602413112182617</v>
      </c>
      <c r="S139" s="183">
        <f t="shared" si="22"/>
        <v>4.6957480651397709</v>
      </c>
      <c r="T139" s="183">
        <f t="shared" si="25"/>
        <v>4.5023100215454104</v>
      </c>
      <c r="U139" s="183">
        <f t="shared" si="24"/>
        <v>4.577544434692383</v>
      </c>
      <c r="V139" s="183">
        <f t="shared" si="26"/>
        <v>4.0906740008324798</v>
      </c>
      <c r="W139" s="183">
        <f t="shared" si="24"/>
        <v>4.4272934848327639</v>
      </c>
      <c r="X139" s="183">
        <f t="shared" si="24"/>
        <v>4.4664573505561682</v>
      </c>
      <c r="Y139" s="183">
        <f t="shared" si="24"/>
        <v>3.7514362936029793</v>
      </c>
      <c r="Z139" s="183">
        <f t="shared" si="24"/>
        <v>4.6302549487609861</v>
      </c>
      <c r="AA139" s="183">
        <f t="shared" si="23"/>
        <v>4.5902971774597168</v>
      </c>
      <c r="AB139" s="183">
        <f t="shared" si="27"/>
        <v>4.5921897314249671</v>
      </c>
      <c r="AC139" s="183">
        <f t="shared" si="27"/>
        <v>4.3617368948140296</v>
      </c>
      <c r="AD139" s="182"/>
      <c r="AE139" s="398"/>
      <c r="AF139" s="182"/>
    </row>
    <row r="140" spans="1:32" ht="14.4" x14ac:dyDescent="0.3">
      <c r="A140" s="181">
        <v>47484</v>
      </c>
      <c r="B140" s="131">
        <f t="shared" si="28"/>
        <v>2030</v>
      </c>
      <c r="C140" s="171">
        <v>4.6651759999999998</v>
      </c>
      <c r="D140" s="171"/>
      <c r="E140" s="290">
        <v>-0.18407036614951142</v>
      </c>
      <c r="F140" s="324">
        <v>7.5193862915039059E-2</v>
      </c>
      <c r="G140" s="290">
        <v>-0.12268568038940429</v>
      </c>
      <c r="H140" s="290">
        <v>-6.0007610321044923E-2</v>
      </c>
      <c r="I140" s="290">
        <v>-0.6196405608666633</v>
      </c>
      <c r="J140" s="290">
        <v>-0.18687515258789061</v>
      </c>
      <c r="K140" s="290">
        <v>-0.1551589673137995</v>
      </c>
      <c r="L140" s="290">
        <v>-0.82584326449662471</v>
      </c>
      <c r="M140" s="291">
        <v>-2.1836547851562499E-2</v>
      </c>
      <c r="N140" s="324">
        <v>-2.8495826721191407E-2</v>
      </c>
      <c r="O140" s="290">
        <v>0.16576703992716463</v>
      </c>
      <c r="P140" s="290">
        <v>-0.38492856625587701</v>
      </c>
      <c r="Q140" s="182"/>
      <c r="R140" s="183">
        <f t="shared" si="25"/>
        <v>4.481105633850488</v>
      </c>
      <c r="S140" s="183">
        <f t="shared" si="22"/>
        <v>4.7403698629150393</v>
      </c>
      <c r="T140" s="183">
        <f t="shared" si="25"/>
        <v>4.5424903196105957</v>
      </c>
      <c r="U140" s="183">
        <f t="shared" si="24"/>
        <v>4.6051683896789548</v>
      </c>
      <c r="V140" s="183">
        <f t="shared" si="26"/>
        <v>4.0455354391333369</v>
      </c>
      <c r="W140" s="183">
        <f t="shared" si="24"/>
        <v>4.4783008474121093</v>
      </c>
      <c r="X140" s="183">
        <f t="shared" si="24"/>
        <v>4.5100170326861999</v>
      </c>
      <c r="Y140" s="183">
        <f t="shared" si="24"/>
        <v>3.8393327355033753</v>
      </c>
      <c r="Z140" s="183">
        <f t="shared" si="24"/>
        <v>4.643339452148437</v>
      </c>
      <c r="AA140" s="183">
        <f t="shared" si="23"/>
        <v>4.6366801732788083</v>
      </c>
      <c r="AB140" s="183">
        <f t="shared" si="27"/>
        <v>4.8309430399271642</v>
      </c>
      <c r="AC140" s="183">
        <f t="shared" si="27"/>
        <v>4.2802474337441225</v>
      </c>
      <c r="AD140" s="182"/>
      <c r="AE140" s="398"/>
      <c r="AF140" s="182"/>
    </row>
    <row r="141" spans="1:32" ht="14.4" x14ac:dyDescent="0.3">
      <c r="A141" s="181">
        <v>47515</v>
      </c>
      <c r="B141" s="131">
        <f t="shared" si="28"/>
        <v>2030</v>
      </c>
      <c r="C141" s="171">
        <v>4.6938259999999996</v>
      </c>
      <c r="D141" s="171"/>
      <c r="E141" s="290">
        <v>-0.16207988566513731</v>
      </c>
      <c r="F141" s="324">
        <v>6.9342594146728512E-2</v>
      </c>
      <c r="G141" s="290">
        <v>-0.13058448791503907</v>
      </c>
      <c r="H141" s="290">
        <v>-0.10197690963745118</v>
      </c>
      <c r="I141" s="290">
        <v>-0.6247012731497924</v>
      </c>
      <c r="J141" s="290">
        <v>-0.19517116546630858</v>
      </c>
      <c r="K141" s="290">
        <v>-0.1268359499493367</v>
      </c>
      <c r="L141" s="290">
        <v>-0.72666498528974521</v>
      </c>
      <c r="M141" s="291">
        <v>-1.6847877502441405E-2</v>
      </c>
      <c r="N141" s="324">
        <v>-4.1715431213378909E-2</v>
      </c>
      <c r="O141" s="290">
        <v>-2.1879227956136071E-2</v>
      </c>
      <c r="P141" s="290">
        <v>-0.24342234543391636</v>
      </c>
      <c r="Q141" s="182"/>
      <c r="R141" s="183">
        <f t="shared" si="25"/>
        <v>4.5317461143348625</v>
      </c>
      <c r="S141" s="183">
        <f t="shared" si="22"/>
        <v>4.7631685941467286</v>
      </c>
      <c r="T141" s="183">
        <f t="shared" si="25"/>
        <v>4.5632415120849608</v>
      </c>
      <c r="U141" s="183">
        <f t="shared" si="24"/>
        <v>4.5918490903625484</v>
      </c>
      <c r="V141" s="183">
        <f t="shared" si="26"/>
        <v>4.0691247268502071</v>
      </c>
      <c r="W141" s="183">
        <f t="shared" si="24"/>
        <v>4.4986548345336912</v>
      </c>
      <c r="X141" s="183">
        <f t="shared" si="24"/>
        <v>4.5669900500506628</v>
      </c>
      <c r="Y141" s="183">
        <f t="shared" si="24"/>
        <v>3.9671610147102543</v>
      </c>
      <c r="Z141" s="183">
        <f t="shared" si="24"/>
        <v>4.676978122497558</v>
      </c>
      <c r="AA141" s="183">
        <f t="shared" si="23"/>
        <v>4.6521105687866209</v>
      </c>
      <c r="AB141" s="183">
        <f t="shared" si="27"/>
        <v>4.6719467720438637</v>
      </c>
      <c r="AC141" s="183">
        <f t="shared" si="27"/>
        <v>4.4504036545660837</v>
      </c>
      <c r="AD141" s="182"/>
      <c r="AE141" s="398"/>
      <c r="AF141" s="182"/>
    </row>
    <row r="142" spans="1:32" ht="14.4" x14ac:dyDescent="0.3">
      <c r="A142" s="181">
        <v>47543</v>
      </c>
      <c r="B142" s="131">
        <f t="shared" si="28"/>
        <v>2030</v>
      </c>
      <c r="C142" s="171">
        <v>4.5830000000000002</v>
      </c>
      <c r="D142" s="171"/>
      <c r="E142" s="290">
        <v>-0.17734617453801366</v>
      </c>
      <c r="F142" s="324">
        <v>3.7588405609130793E-3</v>
      </c>
      <c r="G142" s="290">
        <v>-0.11471630096435546</v>
      </c>
      <c r="H142" s="290">
        <v>-8.5854091644287117E-2</v>
      </c>
      <c r="I142" s="290">
        <v>-0.69032143096707221</v>
      </c>
      <c r="J142" s="290">
        <v>-0.21580772399902343</v>
      </c>
      <c r="K142" s="290">
        <v>-0.15137815056876625</v>
      </c>
      <c r="L142" s="290">
        <v>-0.90550676101130778</v>
      </c>
      <c r="M142" s="291">
        <v>-2.6767539978027333E-3</v>
      </c>
      <c r="N142" s="324">
        <v>-5.1528015136718758E-2</v>
      </c>
      <c r="O142" s="290">
        <v>-1.8944263458251953E-2</v>
      </c>
      <c r="P142" s="290">
        <v>-0.17293865680694576</v>
      </c>
      <c r="Q142" s="182"/>
      <c r="R142" s="183">
        <f t="shared" si="25"/>
        <v>4.4056538254619868</v>
      </c>
      <c r="S142" s="183">
        <f t="shared" si="22"/>
        <v>4.586758840560913</v>
      </c>
      <c r="T142" s="183">
        <f t="shared" si="25"/>
        <v>4.4682836990356449</v>
      </c>
      <c r="U142" s="183">
        <f t="shared" si="24"/>
        <v>4.497145908355713</v>
      </c>
      <c r="V142" s="183">
        <f t="shared" si="26"/>
        <v>3.892678569032928</v>
      </c>
      <c r="W142" s="183">
        <f t="shared" si="24"/>
        <v>4.3671922760009769</v>
      </c>
      <c r="X142" s="183">
        <f t="shared" si="24"/>
        <v>4.4316218494312336</v>
      </c>
      <c r="Y142" s="183">
        <f t="shared" si="24"/>
        <v>3.6774932389886925</v>
      </c>
      <c r="Z142" s="183">
        <f t="shared" si="24"/>
        <v>4.5803232460021972</v>
      </c>
      <c r="AA142" s="183">
        <f t="shared" si="23"/>
        <v>4.5314719848632814</v>
      </c>
      <c r="AB142" s="183">
        <f t="shared" si="27"/>
        <v>4.5640557365417482</v>
      </c>
      <c r="AC142" s="183">
        <f t="shared" si="27"/>
        <v>4.4100613431930542</v>
      </c>
      <c r="AD142" s="182"/>
      <c r="AE142" s="398"/>
      <c r="AF142" s="182"/>
    </row>
    <row r="143" spans="1:32" ht="14.4" x14ac:dyDescent="0.3">
      <c r="A143" s="181">
        <v>47574</v>
      </c>
      <c r="B143" s="131">
        <f t="shared" si="28"/>
        <v>2030</v>
      </c>
      <c r="C143" s="171">
        <v>4.550497</v>
      </c>
      <c r="D143" s="171"/>
      <c r="E143" s="290">
        <v>-0.25691153461750488</v>
      </c>
      <c r="F143" s="324">
        <v>-7.542905807495115E-3</v>
      </c>
      <c r="G143" s="290">
        <v>-0.17451358795166017</v>
      </c>
      <c r="H143" s="290">
        <v>-0.11150411605834962</v>
      </c>
      <c r="I143" s="290">
        <v>-0.61005304206459332</v>
      </c>
      <c r="J143" s="290">
        <v>-0.30958061218261718</v>
      </c>
      <c r="K143" s="290">
        <v>-0.27619146854361554</v>
      </c>
      <c r="L143" s="290">
        <v>-1.0165480652310135</v>
      </c>
      <c r="M143" s="291">
        <v>-3.0099658966064452E-2</v>
      </c>
      <c r="N143" s="324">
        <v>-0.12271314620971679</v>
      </c>
      <c r="O143" s="290">
        <v>-0.18062980651855468</v>
      </c>
      <c r="P143" s="290">
        <v>-0.1597934074401855</v>
      </c>
      <c r="Q143" s="182"/>
      <c r="R143" s="183">
        <f t="shared" si="25"/>
        <v>4.2935854653824954</v>
      </c>
      <c r="S143" s="183">
        <f t="shared" si="22"/>
        <v>4.5429540941925053</v>
      </c>
      <c r="T143" s="183">
        <f t="shared" si="25"/>
        <v>4.3759834120483401</v>
      </c>
      <c r="U143" s="183">
        <f t="shared" si="24"/>
        <v>4.4389928839416504</v>
      </c>
      <c r="V143" s="183">
        <f t="shared" si="26"/>
        <v>3.9404439579354067</v>
      </c>
      <c r="W143" s="183">
        <f t="shared" si="24"/>
        <v>4.240916387817383</v>
      </c>
      <c r="X143" s="183">
        <f t="shared" si="24"/>
        <v>4.2743055314563847</v>
      </c>
      <c r="Y143" s="183">
        <f t="shared" si="24"/>
        <v>3.5339489347689863</v>
      </c>
      <c r="Z143" s="183">
        <f t="shared" si="24"/>
        <v>4.5203973410339353</v>
      </c>
      <c r="AA143" s="183">
        <f t="shared" si="23"/>
        <v>4.4277838537902836</v>
      </c>
      <c r="AB143" s="183">
        <f t="shared" si="27"/>
        <v>4.3698671934814453</v>
      </c>
      <c r="AC143" s="183">
        <f t="shared" si="27"/>
        <v>4.3907035925598148</v>
      </c>
      <c r="AD143" s="182"/>
      <c r="AE143" s="398"/>
      <c r="AF143" s="182"/>
    </row>
    <row r="144" spans="1:32" ht="14.4" x14ac:dyDescent="0.3">
      <c r="A144" s="181">
        <v>47604</v>
      </c>
      <c r="B144" s="131">
        <f t="shared" si="28"/>
        <v>2030</v>
      </c>
      <c r="C144" s="171">
        <v>4.5778889999999999</v>
      </c>
      <c r="D144" s="171"/>
      <c r="E144" s="290">
        <v>-0.27896745367836795</v>
      </c>
      <c r="F144" s="324">
        <v>2.9455265998840331E-2</v>
      </c>
      <c r="G144" s="290">
        <v>-0.17530561447143556</v>
      </c>
      <c r="H144" s="290">
        <v>-0.11184791564941407</v>
      </c>
      <c r="I144" s="290">
        <v>-0.73878065818300276</v>
      </c>
      <c r="J144" s="290">
        <v>-0.31432418823242186</v>
      </c>
      <c r="K144" s="290">
        <v>-0.41330820406723323</v>
      </c>
      <c r="L144" s="290">
        <v>-1.141359338917578</v>
      </c>
      <c r="M144" s="291">
        <v>-3.0100612640380858E-2</v>
      </c>
      <c r="N144" s="324">
        <v>-0.10112672805786133</v>
      </c>
      <c r="O144" s="290">
        <v>-0.14475737889607748</v>
      </c>
      <c r="P144" s="290">
        <v>-0.28181302824328025</v>
      </c>
      <c r="Q144" s="182"/>
      <c r="R144" s="183">
        <f t="shared" si="25"/>
        <v>4.2989215463216315</v>
      </c>
      <c r="S144" s="183">
        <f t="shared" si="22"/>
        <v>4.6073442659988402</v>
      </c>
      <c r="T144" s="183">
        <f t="shared" si="25"/>
        <v>4.4025833855285645</v>
      </c>
      <c r="U144" s="183">
        <f t="shared" si="24"/>
        <v>4.4660410843505858</v>
      </c>
      <c r="V144" s="183">
        <f t="shared" si="26"/>
        <v>3.8391083418169973</v>
      </c>
      <c r="W144" s="183">
        <f t="shared" si="24"/>
        <v>4.2635648117675782</v>
      </c>
      <c r="X144" s="183">
        <f t="shared" si="24"/>
        <v>4.1645807959327668</v>
      </c>
      <c r="Y144" s="183">
        <f t="shared" si="24"/>
        <v>3.4365296610824219</v>
      </c>
      <c r="Z144" s="183">
        <f t="shared" si="24"/>
        <v>4.5477883873596188</v>
      </c>
      <c r="AA144" s="183">
        <f t="shared" si="23"/>
        <v>4.4767622719421389</v>
      </c>
      <c r="AB144" s="183">
        <f t="shared" si="27"/>
        <v>4.4331316211039224</v>
      </c>
      <c r="AC144" s="183">
        <f t="shared" si="27"/>
        <v>4.2960759717567196</v>
      </c>
      <c r="AD144" s="182"/>
      <c r="AE144" s="398"/>
      <c r="AF144" s="182"/>
    </row>
    <row r="145" spans="1:32" ht="14.4" x14ac:dyDescent="0.3">
      <c r="A145" s="181">
        <v>47635</v>
      </c>
      <c r="B145" s="131">
        <f t="shared" si="28"/>
        <v>2030</v>
      </c>
      <c r="C145" s="171">
        <v>4.6528109999999998</v>
      </c>
      <c r="D145" s="171"/>
      <c r="E145" s="290">
        <v>-0.21820621033693913</v>
      </c>
      <c r="F145" s="324">
        <v>6.8667135238647453E-2</v>
      </c>
      <c r="G145" s="290">
        <v>-0.15701938629150392</v>
      </c>
      <c r="H145" s="290">
        <v>-9.2721500396728523E-2</v>
      </c>
      <c r="I145" s="290">
        <v>-0.87926975175273403</v>
      </c>
      <c r="J145" s="290">
        <v>-0.2972553253173828</v>
      </c>
      <c r="K145" s="290">
        <v>-0.48060427934803407</v>
      </c>
      <c r="L145" s="290">
        <v>-1.1249331786163155</v>
      </c>
      <c r="M145" s="291">
        <v>-1.0995655059814452E-2</v>
      </c>
      <c r="N145" s="324">
        <v>-4.7200736999511723E-2</v>
      </c>
      <c r="O145" s="290">
        <v>-0.10492558161417642</v>
      </c>
      <c r="P145" s="290">
        <v>-0.30082326094309492</v>
      </c>
      <c r="Q145" s="182"/>
      <c r="R145" s="183">
        <f t="shared" si="25"/>
        <v>4.4346047896630605</v>
      </c>
      <c r="S145" s="183">
        <f t="shared" si="22"/>
        <v>4.7214781352386472</v>
      </c>
      <c r="T145" s="183">
        <f t="shared" si="25"/>
        <v>4.4957916137084961</v>
      </c>
      <c r="U145" s="183">
        <f t="shared" si="24"/>
        <v>4.5600894996032713</v>
      </c>
      <c r="V145" s="183">
        <f t="shared" si="26"/>
        <v>3.7735412482472657</v>
      </c>
      <c r="W145" s="183">
        <f t="shared" si="24"/>
        <v>4.3555556746826172</v>
      </c>
      <c r="X145" s="183">
        <f t="shared" si="24"/>
        <v>4.1722067206519657</v>
      </c>
      <c r="Y145" s="183">
        <f t="shared" si="24"/>
        <v>3.5278778213836843</v>
      </c>
      <c r="Z145" s="183">
        <f t="shared" si="24"/>
        <v>4.6418153449401851</v>
      </c>
      <c r="AA145" s="183">
        <f t="shared" si="23"/>
        <v>4.6056102630004885</v>
      </c>
      <c r="AB145" s="183">
        <f t="shared" si="27"/>
        <v>4.5478854183858237</v>
      </c>
      <c r="AC145" s="183">
        <f t="shared" si="27"/>
        <v>4.3519877390569048</v>
      </c>
      <c r="AD145" s="182"/>
      <c r="AE145" s="398"/>
      <c r="AF145" s="182"/>
    </row>
    <row r="146" spans="1:32" ht="14.4" x14ac:dyDescent="0.3">
      <c r="A146" s="181">
        <v>47665</v>
      </c>
      <c r="B146" s="131">
        <f t="shared" si="28"/>
        <v>2030</v>
      </c>
      <c r="C146" s="171">
        <v>4.9828329999999994</v>
      </c>
      <c r="D146" s="171"/>
      <c r="E146" s="290">
        <v>-0.17229433474889261</v>
      </c>
      <c r="F146" s="324">
        <v>0.1035182285308838</v>
      </c>
      <c r="G146" s="290">
        <v>-0.15706039428710938</v>
      </c>
      <c r="H146" s="290">
        <v>-4.0694065093994147E-2</v>
      </c>
      <c r="I146" s="290">
        <v>-0.77379354081738916</v>
      </c>
      <c r="J146" s="290">
        <v>-0.29649524688720702</v>
      </c>
      <c r="K146" s="290">
        <v>-0.40469218792995348</v>
      </c>
      <c r="L146" s="290">
        <v>-1.2302583938457556</v>
      </c>
      <c r="M146" s="291">
        <v>-2.6815223693847645E-3</v>
      </c>
      <c r="N146" s="324">
        <v>-1.8667984008789065E-2</v>
      </c>
      <c r="O146" s="290">
        <v>-0.19884488582611087</v>
      </c>
      <c r="P146" s="290">
        <v>-0.61351494020031339</v>
      </c>
      <c r="Q146" s="182"/>
      <c r="R146" s="183">
        <f t="shared" si="25"/>
        <v>4.8105386652511068</v>
      </c>
      <c r="S146" s="183">
        <f t="shared" si="22"/>
        <v>5.0863512285308836</v>
      </c>
      <c r="T146" s="183">
        <f t="shared" si="25"/>
        <v>4.8257726057128902</v>
      </c>
      <c r="U146" s="183">
        <f t="shared" si="24"/>
        <v>4.942138934906005</v>
      </c>
      <c r="V146" s="183">
        <f t="shared" si="26"/>
        <v>4.2090394591826099</v>
      </c>
      <c r="W146" s="183">
        <f t="shared" si="24"/>
        <v>4.6863377531127925</v>
      </c>
      <c r="X146" s="183">
        <f t="shared" si="24"/>
        <v>4.5781408120700462</v>
      </c>
      <c r="Y146" s="183">
        <f t="shared" si="24"/>
        <v>3.7525746061542438</v>
      </c>
      <c r="Z146" s="183">
        <f t="shared" si="24"/>
        <v>4.9801514776306144</v>
      </c>
      <c r="AA146" s="183">
        <f t="shared" si="23"/>
        <v>4.9641650159912105</v>
      </c>
      <c r="AB146" s="183">
        <f t="shared" si="27"/>
        <v>4.7839881141738889</v>
      </c>
      <c r="AC146" s="183">
        <f t="shared" si="27"/>
        <v>4.3693180597996859</v>
      </c>
      <c r="AD146" s="182"/>
      <c r="AE146" s="398"/>
      <c r="AF146" s="182"/>
    </row>
    <row r="147" spans="1:32" ht="14.4" x14ac:dyDescent="0.3">
      <c r="A147" s="181">
        <v>47696</v>
      </c>
      <c r="B147" s="131">
        <f t="shared" si="28"/>
        <v>2030</v>
      </c>
      <c r="C147" s="171">
        <v>5.0193250000000003</v>
      </c>
      <c r="D147" s="171"/>
      <c r="E147" s="290">
        <v>-0.1534246055162809</v>
      </c>
      <c r="F147" s="324">
        <v>0.11291298389434816</v>
      </c>
      <c r="G147" s="290">
        <v>-0.15692687988281251</v>
      </c>
      <c r="H147" s="290">
        <v>-2.1726913452148444E-2</v>
      </c>
      <c r="I147" s="290">
        <v>-0.69852560318128598</v>
      </c>
      <c r="J147" s="290">
        <v>-0.29606943130493163</v>
      </c>
      <c r="K147" s="290">
        <v>-0.41383848652347088</v>
      </c>
      <c r="L147" s="290">
        <v>-1.1975230614477836</v>
      </c>
      <c r="M147" s="291">
        <v>-2.2313880920410145E-3</v>
      </c>
      <c r="N147" s="324">
        <v>2.9406166076660148E-3</v>
      </c>
      <c r="O147" s="290">
        <v>-0.11947560311126708</v>
      </c>
      <c r="P147" s="290">
        <v>-0.56806538827957642</v>
      </c>
      <c r="Q147" s="182"/>
      <c r="R147" s="183">
        <f t="shared" si="25"/>
        <v>4.8659003944837194</v>
      </c>
      <c r="S147" s="183">
        <f t="shared" si="22"/>
        <v>5.1322379838943482</v>
      </c>
      <c r="T147" s="183">
        <f t="shared" si="25"/>
        <v>4.862398120117188</v>
      </c>
      <c r="U147" s="183">
        <f t="shared" si="24"/>
        <v>4.9975980865478515</v>
      </c>
      <c r="V147" s="183">
        <f t="shared" si="26"/>
        <v>4.3207993968187139</v>
      </c>
      <c r="W147" s="183">
        <f t="shared" si="24"/>
        <v>4.7232555686950688</v>
      </c>
      <c r="X147" s="183">
        <f t="shared" si="24"/>
        <v>4.6054865134765297</v>
      </c>
      <c r="Y147" s="183">
        <f t="shared" si="24"/>
        <v>3.8218019385522166</v>
      </c>
      <c r="Z147" s="183">
        <f t="shared" si="24"/>
        <v>5.017093611907959</v>
      </c>
      <c r="AA147" s="183">
        <f t="shared" si="23"/>
        <v>5.0222656166076662</v>
      </c>
      <c r="AB147" s="183">
        <f t="shared" si="27"/>
        <v>4.8998493968887331</v>
      </c>
      <c r="AC147" s="183">
        <f t="shared" si="27"/>
        <v>4.4512596117204239</v>
      </c>
      <c r="AD147" s="182"/>
      <c r="AE147" s="398"/>
      <c r="AF147" s="182"/>
    </row>
    <row r="148" spans="1:32" ht="14.4" x14ac:dyDescent="0.3">
      <c r="A148" s="181">
        <v>47727</v>
      </c>
      <c r="B148" s="131">
        <f t="shared" si="28"/>
        <v>2030</v>
      </c>
      <c r="C148" s="171">
        <v>4.945659</v>
      </c>
      <c r="D148" s="171"/>
      <c r="E148" s="290">
        <v>-0.19083261489868164</v>
      </c>
      <c r="F148" s="324">
        <v>5.6323957443237302E-2</v>
      </c>
      <c r="G148" s="290">
        <v>-0.15024305343627931</v>
      </c>
      <c r="H148" s="290">
        <v>-4.7486820220947266E-2</v>
      </c>
      <c r="I148" s="290">
        <v>-0.87595728158650477</v>
      </c>
      <c r="J148" s="290">
        <v>-0.2900221824645996</v>
      </c>
      <c r="K148" s="290">
        <v>-0.41629497902017071</v>
      </c>
      <c r="L148" s="290">
        <v>-1.6481787514921471</v>
      </c>
      <c r="M148" s="291">
        <v>-2.885608673095702E-3</v>
      </c>
      <c r="N148" s="324">
        <v>-5.4535446166992199E-2</v>
      </c>
      <c r="O148" s="290">
        <v>-0.1636284971237183</v>
      </c>
      <c r="P148" s="290">
        <v>-0.49997261174519858</v>
      </c>
      <c r="Q148" s="182"/>
      <c r="R148" s="183">
        <f t="shared" si="25"/>
        <v>4.7548263851013184</v>
      </c>
      <c r="S148" s="183">
        <f t="shared" si="22"/>
        <v>5.0019829574432375</v>
      </c>
      <c r="T148" s="183">
        <f t="shared" si="25"/>
        <v>4.7954159465637209</v>
      </c>
      <c r="U148" s="183">
        <f t="shared" si="24"/>
        <v>4.8981721797790527</v>
      </c>
      <c r="V148" s="183">
        <f t="shared" si="26"/>
        <v>4.0697017184134952</v>
      </c>
      <c r="W148" s="183">
        <f t="shared" si="24"/>
        <v>4.6556368175354006</v>
      </c>
      <c r="X148" s="183">
        <f t="shared" si="24"/>
        <v>4.5293640209798296</v>
      </c>
      <c r="Y148" s="183">
        <f t="shared" si="24"/>
        <v>3.2974802485078527</v>
      </c>
      <c r="Z148" s="183">
        <f t="shared" si="24"/>
        <v>4.9427733913269041</v>
      </c>
      <c r="AA148" s="183">
        <f t="shared" si="23"/>
        <v>4.8911235538330082</v>
      </c>
      <c r="AB148" s="183">
        <f t="shared" si="27"/>
        <v>4.7820305028762817</v>
      </c>
      <c r="AC148" s="183">
        <f t="shared" si="27"/>
        <v>4.445686388254801</v>
      </c>
      <c r="AD148" s="182"/>
      <c r="AE148" s="398"/>
      <c r="AF148" s="182"/>
    </row>
    <row r="149" spans="1:32" ht="14.4" x14ac:dyDescent="0.3">
      <c r="A149" s="181">
        <v>47757</v>
      </c>
      <c r="B149" s="131">
        <f t="shared" si="28"/>
        <v>2030</v>
      </c>
      <c r="C149" s="171">
        <v>4.7219819999999997</v>
      </c>
      <c r="D149" s="171"/>
      <c r="E149" s="290">
        <v>-0.22406864166259766</v>
      </c>
      <c r="F149" s="324">
        <v>5.2688331604003907E-2</v>
      </c>
      <c r="G149" s="290">
        <v>-0.18327022552490235</v>
      </c>
      <c r="H149" s="290">
        <v>-0.11818746566772462</v>
      </c>
      <c r="I149" s="290">
        <v>-0.92179804301551516</v>
      </c>
      <c r="J149" s="290">
        <v>-0.32280855178833007</v>
      </c>
      <c r="K149" s="290">
        <v>-0.22363985671691272</v>
      </c>
      <c r="L149" s="290">
        <v>-1.5559756919066494</v>
      </c>
      <c r="M149" s="291">
        <v>-3.0100612640380858E-2</v>
      </c>
      <c r="N149" s="324">
        <v>-7.9353866577148449E-2</v>
      </c>
      <c r="O149" s="290">
        <v>-0.20179958979288731</v>
      </c>
      <c r="P149" s="290">
        <v>-0.17990469194227654</v>
      </c>
      <c r="Q149" s="182"/>
      <c r="R149" s="183">
        <f t="shared" si="25"/>
        <v>4.497913358337402</v>
      </c>
      <c r="S149" s="183">
        <f t="shared" si="22"/>
        <v>4.7746703316040033</v>
      </c>
      <c r="T149" s="183">
        <f t="shared" si="25"/>
        <v>4.5387117744750975</v>
      </c>
      <c r="U149" s="183">
        <f t="shared" si="24"/>
        <v>4.603794534332275</v>
      </c>
      <c r="V149" s="183">
        <f t="shared" si="26"/>
        <v>3.8001839569844846</v>
      </c>
      <c r="W149" s="183">
        <f t="shared" si="24"/>
        <v>4.3991734482116698</v>
      </c>
      <c r="X149" s="183">
        <f t="shared" si="24"/>
        <v>4.4983421432830868</v>
      </c>
      <c r="Y149" s="183">
        <f t="shared" si="24"/>
        <v>3.1660063080933503</v>
      </c>
      <c r="Z149" s="183">
        <f t="shared" si="24"/>
        <v>4.6918813873596186</v>
      </c>
      <c r="AA149" s="183">
        <f t="shared" si="23"/>
        <v>4.6426281334228516</v>
      </c>
      <c r="AB149" s="183">
        <f t="shared" si="27"/>
        <v>4.520182410207112</v>
      </c>
      <c r="AC149" s="183">
        <f t="shared" si="27"/>
        <v>4.5420773080577233</v>
      </c>
      <c r="AD149" s="182"/>
      <c r="AE149" s="398"/>
      <c r="AF149" s="182"/>
    </row>
    <row r="150" spans="1:32" ht="14.4" x14ac:dyDescent="0.3">
      <c r="A150" s="181">
        <v>47788</v>
      </c>
      <c r="B150" s="131">
        <f t="shared" si="28"/>
        <v>2030</v>
      </c>
      <c r="C150" s="171">
        <v>4.635313</v>
      </c>
      <c r="D150" s="171"/>
      <c r="E150" s="290">
        <v>-0.15653467178344727</v>
      </c>
      <c r="F150" s="324">
        <v>5.6364159584045406E-2</v>
      </c>
      <c r="G150" s="290">
        <v>-0.11528421401977539</v>
      </c>
      <c r="H150" s="290">
        <v>-6.5547027587890633E-2</v>
      </c>
      <c r="I150" s="290">
        <v>-0.66981093943714909</v>
      </c>
      <c r="J150" s="290">
        <v>-0.25388126373291015</v>
      </c>
      <c r="K150" s="290">
        <v>-2.4762727887125701E-2</v>
      </c>
      <c r="L150" s="290">
        <v>-1.3623291553904877</v>
      </c>
      <c r="M150" s="291">
        <v>-2.538471221923827E-3</v>
      </c>
      <c r="N150" s="324">
        <v>-4.3465175628662117E-2</v>
      </c>
      <c r="O150" s="290">
        <v>-1.8334229787190761E-2</v>
      </c>
      <c r="P150" s="290">
        <v>-5.1057258605956959E-2</v>
      </c>
      <c r="Q150" s="182"/>
      <c r="R150" s="183">
        <f t="shared" si="25"/>
        <v>4.4787783282165528</v>
      </c>
      <c r="S150" s="183">
        <f t="shared" si="22"/>
        <v>4.6916771595840459</v>
      </c>
      <c r="T150" s="183">
        <f t="shared" si="25"/>
        <v>4.5200287859802248</v>
      </c>
      <c r="U150" s="183">
        <f t="shared" si="24"/>
        <v>4.5697659724121094</v>
      </c>
      <c r="V150" s="183">
        <f t="shared" si="26"/>
        <v>3.965502060562851</v>
      </c>
      <c r="W150" s="183">
        <f t="shared" si="24"/>
        <v>4.38143173626709</v>
      </c>
      <c r="X150" s="183">
        <f t="shared" si="24"/>
        <v>4.6105502721128744</v>
      </c>
      <c r="Y150" s="183">
        <f t="shared" si="24"/>
        <v>3.2729838446095121</v>
      </c>
      <c r="Z150" s="183">
        <f t="shared" si="24"/>
        <v>4.6327745287780759</v>
      </c>
      <c r="AA150" s="183">
        <f t="shared" si="23"/>
        <v>4.5918478243713379</v>
      </c>
      <c r="AB150" s="183">
        <f t="shared" si="27"/>
        <v>4.6169787702128096</v>
      </c>
      <c r="AC150" s="183">
        <f t="shared" si="27"/>
        <v>4.5842557413940428</v>
      </c>
      <c r="AD150" s="182"/>
      <c r="AE150" s="398"/>
      <c r="AF150" s="182"/>
    </row>
    <row r="151" spans="1:32" ht="14.4" x14ac:dyDescent="0.3">
      <c r="A151" s="181">
        <v>47818</v>
      </c>
      <c r="B151" s="131">
        <f t="shared" si="28"/>
        <v>2030</v>
      </c>
      <c r="C151" s="171">
        <v>4.8610509999999998</v>
      </c>
      <c r="D151" s="171"/>
      <c r="E151" s="290">
        <v>-0.16324901580810547</v>
      </c>
      <c r="F151" s="324">
        <v>6.4435701370239254E-2</v>
      </c>
      <c r="G151" s="290">
        <v>-0.12045694351196289</v>
      </c>
      <c r="H151" s="290">
        <v>-7.7290096282958992E-2</v>
      </c>
      <c r="I151" s="290">
        <v>-0.49580092403751042</v>
      </c>
      <c r="J151" s="290">
        <v>-0.25772457122802733</v>
      </c>
      <c r="K151" s="290">
        <v>-0.15534288531003554</v>
      </c>
      <c r="L151" s="290">
        <v>-1.1053550287287075</v>
      </c>
      <c r="M151" s="291">
        <v>-1.7350006103515614E-3</v>
      </c>
      <c r="N151" s="324">
        <v>-4.1389503479003914E-2</v>
      </c>
      <c r="O151" s="290">
        <v>-1.2671203613281235E-2</v>
      </c>
      <c r="P151" s="290">
        <v>-0.2258289975504722</v>
      </c>
      <c r="Q151" s="182"/>
      <c r="R151" s="183">
        <f t="shared" si="25"/>
        <v>4.6978019841918943</v>
      </c>
      <c r="S151" s="183">
        <f t="shared" si="22"/>
        <v>4.9254867013702395</v>
      </c>
      <c r="T151" s="183">
        <f t="shared" si="25"/>
        <v>4.7405940564880371</v>
      </c>
      <c r="U151" s="183">
        <f t="shared" si="24"/>
        <v>4.7837609037170408</v>
      </c>
      <c r="V151" s="183">
        <f t="shared" si="26"/>
        <v>4.3652500759624893</v>
      </c>
      <c r="W151" s="183">
        <f t="shared" si="24"/>
        <v>4.6033264287719726</v>
      </c>
      <c r="X151" s="183">
        <f t="shared" ref="X151:AC207" si="29">$C151+K151</f>
        <v>4.7057081146899646</v>
      </c>
      <c r="Y151" s="183">
        <f t="shared" si="29"/>
        <v>3.7556959712712921</v>
      </c>
      <c r="Z151" s="183">
        <f t="shared" si="29"/>
        <v>4.859315999389648</v>
      </c>
      <c r="AA151" s="183">
        <f t="shared" si="23"/>
        <v>4.8196614965209958</v>
      </c>
      <c r="AB151" s="183">
        <f t="shared" si="27"/>
        <v>4.8483797963867188</v>
      </c>
      <c r="AC151" s="183">
        <f t="shared" si="27"/>
        <v>4.6352220024495274</v>
      </c>
      <c r="AD151" s="182"/>
      <c r="AE151" s="398"/>
      <c r="AF151" s="182"/>
    </row>
    <row r="152" spans="1:32" ht="14.4" x14ac:dyDescent="0.3">
      <c r="A152" s="181">
        <v>47849</v>
      </c>
      <c r="B152" s="131">
        <f t="shared" si="28"/>
        <v>2031</v>
      </c>
      <c r="C152" s="171">
        <v>4.8917310000000001</v>
      </c>
      <c r="D152" s="171"/>
      <c r="E152" s="290">
        <v>-0.18654110931930351</v>
      </c>
      <c r="F152" s="324">
        <v>9.7535114288330074E-2</v>
      </c>
      <c r="G152" s="290">
        <v>-0.12403417587280273</v>
      </c>
      <c r="H152" s="290">
        <v>-4.8803844451904298E-2</v>
      </c>
      <c r="I152" s="290">
        <v>-0.56308098810086504</v>
      </c>
      <c r="J152" s="290">
        <v>-0.18542890548706054</v>
      </c>
      <c r="K152" s="290">
        <v>-7.6053042404921112E-2</v>
      </c>
      <c r="L152" s="290">
        <v>-0.62678264910892789</v>
      </c>
      <c r="M152" s="291">
        <v>-2.9900341033935546E-2</v>
      </c>
      <c r="N152" s="324">
        <v>-4.3048439025878904E-2</v>
      </c>
      <c r="O152" s="290">
        <v>0.2186781625671386</v>
      </c>
      <c r="P152" s="290">
        <v>-0.32035956982643365</v>
      </c>
      <c r="Q152" s="182"/>
      <c r="R152" s="183">
        <f t="shared" si="25"/>
        <v>4.7051898906806962</v>
      </c>
      <c r="S152" s="183">
        <f t="shared" si="25"/>
        <v>4.9892661142883306</v>
      </c>
      <c r="T152" s="183">
        <f t="shared" si="25"/>
        <v>4.7676968241271975</v>
      </c>
      <c r="U152" s="183">
        <f t="shared" si="25"/>
        <v>4.8429271555480957</v>
      </c>
      <c r="V152" s="183">
        <f t="shared" si="26"/>
        <v>4.3286500118991347</v>
      </c>
      <c r="W152" s="183">
        <f t="shared" si="25"/>
        <v>4.7063020945129397</v>
      </c>
      <c r="X152" s="183">
        <f t="shared" si="29"/>
        <v>4.8156779575950788</v>
      </c>
      <c r="Y152" s="183">
        <f t="shared" si="29"/>
        <v>4.2649483508910722</v>
      </c>
      <c r="Z152" s="183">
        <f t="shared" si="29"/>
        <v>4.8618306589660643</v>
      </c>
      <c r="AA152" s="183">
        <f t="shared" ref="AA152:AA215" si="30">$C152+N152</f>
        <v>4.8486825609741215</v>
      </c>
      <c r="AB152" s="183">
        <f t="shared" si="27"/>
        <v>5.1104091625671391</v>
      </c>
      <c r="AC152" s="183">
        <f t="shared" si="27"/>
        <v>4.5713714301735662</v>
      </c>
      <c r="AD152" s="182"/>
      <c r="AE152" s="398"/>
      <c r="AF152" s="182"/>
    </row>
    <row r="153" spans="1:32" ht="14.4" x14ac:dyDescent="0.3">
      <c r="A153" s="181">
        <v>47880</v>
      </c>
      <c r="B153" s="131">
        <f t="shared" si="28"/>
        <v>2031</v>
      </c>
      <c r="C153" s="171">
        <v>4.9223280000000003</v>
      </c>
      <c r="D153" s="171"/>
      <c r="E153" s="290">
        <v>-0.15172946723335229</v>
      </c>
      <c r="F153" s="324">
        <v>9.2375259399414059E-2</v>
      </c>
      <c r="G153" s="290">
        <v>-0.11884523391723632</v>
      </c>
      <c r="H153" s="290">
        <v>-7.3120632171630867E-2</v>
      </c>
      <c r="I153" s="290">
        <v>-0.5961056063189013</v>
      </c>
      <c r="J153" s="290">
        <v>-0.22525053024291991</v>
      </c>
      <c r="K153" s="290">
        <v>-6.6975404924063703E-2</v>
      </c>
      <c r="L153" s="290">
        <v>-0.55082102033592606</v>
      </c>
      <c r="M153" s="291">
        <v>-1.1429100036621093E-2</v>
      </c>
      <c r="N153" s="324">
        <v>-5.2756137847900397E-2</v>
      </c>
      <c r="O153" s="290">
        <v>8.8820139567057262E-3</v>
      </c>
      <c r="P153" s="290">
        <v>-0.17815239838191441</v>
      </c>
      <c r="Q153" s="182"/>
      <c r="R153" s="183">
        <f t="shared" si="25"/>
        <v>4.7705985327666482</v>
      </c>
      <c r="S153" s="183">
        <f t="shared" si="25"/>
        <v>5.0147032593994147</v>
      </c>
      <c r="T153" s="183">
        <f t="shared" si="25"/>
        <v>4.8034827660827641</v>
      </c>
      <c r="U153" s="183">
        <f t="shared" si="25"/>
        <v>4.8492073678283694</v>
      </c>
      <c r="V153" s="183">
        <f t="shared" si="26"/>
        <v>4.3262223936810988</v>
      </c>
      <c r="W153" s="183">
        <f t="shared" si="25"/>
        <v>4.6970774697570805</v>
      </c>
      <c r="X153" s="183">
        <f t="shared" si="29"/>
        <v>4.8553525950759369</v>
      </c>
      <c r="Y153" s="183">
        <f t="shared" si="29"/>
        <v>4.3715069796640744</v>
      </c>
      <c r="Z153" s="183">
        <f t="shared" si="29"/>
        <v>4.9108988999633789</v>
      </c>
      <c r="AA153" s="183">
        <f t="shared" si="30"/>
        <v>4.8695718621520996</v>
      </c>
      <c r="AB153" s="183">
        <f t="shared" si="27"/>
        <v>4.9312100139567061</v>
      </c>
      <c r="AC153" s="183">
        <f t="shared" si="27"/>
        <v>4.7441756016180863</v>
      </c>
      <c r="AD153" s="182"/>
      <c r="AE153" s="398"/>
      <c r="AF153" s="182"/>
    </row>
    <row r="154" spans="1:32" ht="14.4" x14ac:dyDescent="0.3">
      <c r="A154" s="181">
        <v>47908</v>
      </c>
      <c r="B154" s="131">
        <f t="shared" si="28"/>
        <v>2031</v>
      </c>
      <c r="C154" s="171">
        <v>4.8252319999999997</v>
      </c>
      <c r="D154" s="171"/>
      <c r="E154" s="290">
        <v>-0.17777622495192788</v>
      </c>
      <c r="F154" s="324">
        <v>1.9269399642944329E-2</v>
      </c>
      <c r="G154" s="290">
        <v>-0.11503387451171875</v>
      </c>
      <c r="H154" s="290">
        <v>-8.5907497406005867E-2</v>
      </c>
      <c r="I154" s="290">
        <v>-0.68164107738206492</v>
      </c>
      <c r="J154" s="290">
        <v>-0.21418361663818358</v>
      </c>
      <c r="K154" s="290">
        <v>-0.11482826110339157</v>
      </c>
      <c r="L154" s="290">
        <v>-0.68523769657007016</v>
      </c>
      <c r="M154" s="291">
        <v>-2.6357460021972645E-3</v>
      </c>
      <c r="N154" s="324">
        <v>-6.290203094482423E-2</v>
      </c>
      <c r="O154" s="290">
        <v>-1.0374228159586586E-2</v>
      </c>
      <c r="P154" s="290">
        <v>-0.1198776483535766</v>
      </c>
      <c r="Q154" s="182"/>
      <c r="R154" s="183">
        <f t="shared" si="25"/>
        <v>4.6474557750480718</v>
      </c>
      <c r="S154" s="183">
        <f t="shared" si="25"/>
        <v>4.8445013996429438</v>
      </c>
      <c r="T154" s="183">
        <f t="shared" si="25"/>
        <v>4.7101981254882812</v>
      </c>
      <c r="U154" s="183">
        <f t="shared" si="25"/>
        <v>4.7393245025939938</v>
      </c>
      <c r="V154" s="183">
        <f t="shared" si="26"/>
        <v>4.1435909226179346</v>
      </c>
      <c r="W154" s="183">
        <f t="shared" si="25"/>
        <v>4.6110483833618163</v>
      </c>
      <c r="X154" s="183">
        <f t="shared" si="29"/>
        <v>4.7104037388966082</v>
      </c>
      <c r="Y154" s="183">
        <f t="shared" si="29"/>
        <v>4.1399943034299298</v>
      </c>
      <c r="Z154" s="183">
        <f t="shared" si="29"/>
        <v>4.8225962539978022</v>
      </c>
      <c r="AA154" s="183">
        <f t="shared" si="30"/>
        <v>4.7623299690551759</v>
      </c>
      <c r="AB154" s="183">
        <f t="shared" si="27"/>
        <v>4.8148577718404129</v>
      </c>
      <c r="AC154" s="183">
        <f t="shared" si="27"/>
        <v>4.7053543516464229</v>
      </c>
      <c r="AD154" s="182"/>
      <c r="AE154" s="398"/>
      <c r="AF154" s="182"/>
    </row>
    <row r="155" spans="1:32" ht="14.4" x14ac:dyDescent="0.3">
      <c r="A155" s="181">
        <v>47939</v>
      </c>
      <c r="B155" s="131">
        <f t="shared" si="28"/>
        <v>2031</v>
      </c>
      <c r="C155" s="171">
        <v>4.7848620000000004</v>
      </c>
      <c r="D155" s="171"/>
      <c r="E155" s="290">
        <v>-0.25437868776253375</v>
      </c>
      <c r="F155" s="324">
        <v>2.0208358764650655E-5</v>
      </c>
      <c r="G155" s="290">
        <v>-0.17288948059082032</v>
      </c>
      <c r="H155" s="290">
        <v>-0.11080745697021485</v>
      </c>
      <c r="I155" s="290">
        <v>-0.57812454390001733</v>
      </c>
      <c r="J155" s="290">
        <v>-0.31423549652099608</v>
      </c>
      <c r="K155" s="290">
        <v>-0.15745123859440807</v>
      </c>
      <c r="L155" s="290">
        <v>-0.76683929256417371</v>
      </c>
      <c r="M155" s="291">
        <v>-3.0101566314697265E-2</v>
      </c>
      <c r="N155" s="324">
        <v>-0.12848432540893551</v>
      </c>
      <c r="O155" s="290">
        <v>-0.15629124323527016</v>
      </c>
      <c r="P155" s="290">
        <v>-8.3519012451171812E-2</v>
      </c>
      <c r="Q155" s="182"/>
      <c r="R155" s="183">
        <f t="shared" si="25"/>
        <v>4.5304833122374664</v>
      </c>
      <c r="S155" s="183">
        <f t="shared" si="25"/>
        <v>4.7848822083587654</v>
      </c>
      <c r="T155" s="183">
        <f t="shared" si="25"/>
        <v>4.6119725194091803</v>
      </c>
      <c r="U155" s="183">
        <f t="shared" si="25"/>
        <v>4.6740545430297855</v>
      </c>
      <c r="V155" s="183">
        <f t="shared" si="26"/>
        <v>4.2067374560999831</v>
      </c>
      <c r="W155" s="183">
        <f t="shared" si="25"/>
        <v>4.4706265034790045</v>
      </c>
      <c r="X155" s="183">
        <f t="shared" si="29"/>
        <v>4.6274107614055922</v>
      </c>
      <c r="Y155" s="183">
        <f t="shared" si="29"/>
        <v>4.0180227074358266</v>
      </c>
      <c r="Z155" s="183">
        <f t="shared" si="29"/>
        <v>4.7547604336853029</v>
      </c>
      <c r="AA155" s="183">
        <f t="shared" si="30"/>
        <v>4.6563776745910648</v>
      </c>
      <c r="AB155" s="183">
        <f t="shared" si="27"/>
        <v>4.6285707567647298</v>
      </c>
      <c r="AC155" s="183">
        <f t="shared" si="27"/>
        <v>4.7013429875488288</v>
      </c>
      <c r="AD155" s="182"/>
      <c r="AE155" s="398"/>
      <c r="AF155" s="182"/>
    </row>
    <row r="156" spans="1:32" ht="14.4" x14ac:dyDescent="0.3">
      <c r="A156" s="181">
        <v>47969</v>
      </c>
      <c r="B156" s="131">
        <f t="shared" si="28"/>
        <v>2031</v>
      </c>
      <c r="C156" s="171">
        <v>4.8143789999999997</v>
      </c>
      <c r="D156" s="171"/>
      <c r="E156" s="290">
        <v>-0.27617468911662107</v>
      </c>
      <c r="F156" s="324">
        <v>5.5073342323303222E-2</v>
      </c>
      <c r="G156" s="290">
        <v>-0.17364812850952149</v>
      </c>
      <c r="H156" s="290">
        <v>-0.11113170623779298</v>
      </c>
      <c r="I156" s="290">
        <v>-0.67260157076297566</v>
      </c>
      <c r="J156" s="290">
        <v>-0.31473283767700194</v>
      </c>
      <c r="K156" s="290">
        <v>-0.24350085081447659</v>
      </c>
      <c r="L156" s="290">
        <v>-0.86025654567659282</v>
      </c>
      <c r="M156" s="291">
        <v>-3.0100135803222655E-2</v>
      </c>
      <c r="N156" s="324">
        <v>-0.10322959899902344</v>
      </c>
      <c r="O156" s="290">
        <v>-0.10372109095255536</v>
      </c>
      <c r="P156" s="290">
        <v>-0.19208562650988181</v>
      </c>
      <c r="Q156" s="182"/>
      <c r="R156" s="183">
        <f t="shared" si="25"/>
        <v>4.5382043108833789</v>
      </c>
      <c r="S156" s="183">
        <f t="shared" si="25"/>
        <v>4.8694523423233029</v>
      </c>
      <c r="T156" s="183">
        <f t="shared" si="25"/>
        <v>4.6407308714904785</v>
      </c>
      <c r="U156" s="183">
        <f t="shared" si="25"/>
        <v>4.7032472937622067</v>
      </c>
      <c r="V156" s="183">
        <f t="shared" si="26"/>
        <v>4.141777429237024</v>
      </c>
      <c r="W156" s="183">
        <f t="shared" si="25"/>
        <v>4.499646162322998</v>
      </c>
      <c r="X156" s="183">
        <f t="shared" si="29"/>
        <v>4.570878149185523</v>
      </c>
      <c r="Y156" s="183">
        <f t="shared" si="29"/>
        <v>3.9541224543234068</v>
      </c>
      <c r="Z156" s="183">
        <f t="shared" si="29"/>
        <v>4.7842788641967768</v>
      </c>
      <c r="AA156" s="183">
        <f t="shared" si="30"/>
        <v>4.7111494010009762</v>
      </c>
      <c r="AB156" s="183">
        <f t="shared" si="27"/>
        <v>4.7106579090474447</v>
      </c>
      <c r="AC156" s="183">
        <f t="shared" si="27"/>
        <v>4.6222933734901179</v>
      </c>
      <c r="AD156" s="182"/>
      <c r="AE156" s="398"/>
      <c r="AF156" s="182"/>
    </row>
    <row r="157" spans="1:32" ht="14.4" x14ac:dyDescent="0.3">
      <c r="A157" s="181">
        <v>48000</v>
      </c>
      <c r="B157" s="131">
        <f t="shared" si="28"/>
        <v>2031</v>
      </c>
      <c r="C157" s="171">
        <v>4.8793290000000002</v>
      </c>
      <c r="D157" s="171"/>
      <c r="E157" s="290">
        <v>-0.22915115910516645</v>
      </c>
      <c r="F157" s="324">
        <v>8.2258901596069328E-2</v>
      </c>
      <c r="G157" s="290">
        <v>-0.16741252899169923</v>
      </c>
      <c r="H157" s="290">
        <v>-7.1182765960693367E-2</v>
      </c>
      <c r="I157" s="290">
        <v>-0.6979878538099703</v>
      </c>
      <c r="J157" s="290">
        <v>-0.30805330276489257</v>
      </c>
      <c r="K157" s="290">
        <v>-0.31761132784061474</v>
      </c>
      <c r="L157" s="290">
        <v>-0.84846185735810176</v>
      </c>
      <c r="M157" s="291">
        <v>-2.8106002807617186E-2</v>
      </c>
      <c r="N157" s="324">
        <v>-6.2413291931152345E-2</v>
      </c>
      <c r="O157" s="290">
        <v>-3.4928112030029296E-2</v>
      </c>
      <c r="P157" s="290">
        <v>-0.18230443159739179</v>
      </c>
      <c r="Q157" s="182"/>
      <c r="R157" s="183">
        <f t="shared" si="25"/>
        <v>4.650177840894834</v>
      </c>
      <c r="S157" s="183">
        <f t="shared" si="25"/>
        <v>4.9615879015960695</v>
      </c>
      <c r="T157" s="183">
        <f t="shared" si="25"/>
        <v>4.7119164710083012</v>
      </c>
      <c r="U157" s="183">
        <f t="shared" si="25"/>
        <v>4.8081462340393069</v>
      </c>
      <c r="V157" s="183">
        <f t="shared" si="26"/>
        <v>4.1813411461900296</v>
      </c>
      <c r="W157" s="183">
        <f t="shared" si="25"/>
        <v>4.5712756972351078</v>
      </c>
      <c r="X157" s="183">
        <f t="shared" si="29"/>
        <v>4.5617176721593857</v>
      </c>
      <c r="Y157" s="183">
        <f t="shared" si="29"/>
        <v>4.0308671426418989</v>
      </c>
      <c r="Z157" s="183">
        <f t="shared" si="29"/>
        <v>4.8512229971923828</v>
      </c>
      <c r="AA157" s="183">
        <f t="shared" si="30"/>
        <v>4.8169157080688478</v>
      </c>
      <c r="AB157" s="183">
        <f t="shared" si="27"/>
        <v>4.8444008879699707</v>
      </c>
      <c r="AC157" s="183">
        <f t="shared" si="27"/>
        <v>4.6970245684026084</v>
      </c>
      <c r="AD157" s="182"/>
      <c r="AE157" s="398"/>
      <c r="AF157" s="182"/>
    </row>
    <row r="158" spans="1:32" ht="14.4" x14ac:dyDescent="0.3">
      <c r="A158" s="181">
        <v>48030</v>
      </c>
      <c r="B158" s="131">
        <f t="shared" si="28"/>
        <v>2031</v>
      </c>
      <c r="C158" s="171">
        <v>5.209098</v>
      </c>
      <c r="D158" s="171"/>
      <c r="E158" s="290">
        <v>-0.1544637492214708</v>
      </c>
      <c r="F158" s="324">
        <v>0.11624024391174316</v>
      </c>
      <c r="G158" s="290">
        <v>-0.13231063842773438</v>
      </c>
      <c r="H158" s="290">
        <v>1.1324577331542962E-2</v>
      </c>
      <c r="I158" s="290">
        <v>-0.73876738414413723</v>
      </c>
      <c r="J158" s="290">
        <v>-0.27283887863159179</v>
      </c>
      <c r="K158" s="290">
        <v>-0.32683083061402579</v>
      </c>
      <c r="L158" s="290">
        <v>-0.92789807689098724</v>
      </c>
      <c r="M158" s="291">
        <v>-3.347187042236327E-3</v>
      </c>
      <c r="N158" s="324">
        <v>-3.4724063873291022E-2</v>
      </c>
      <c r="O158" s="290">
        <v>-0.17613758246103925</v>
      </c>
      <c r="P158" s="290">
        <v>-0.52748493379162198</v>
      </c>
      <c r="Q158" s="182"/>
      <c r="R158" s="183">
        <f t="shared" si="25"/>
        <v>5.0546342507785296</v>
      </c>
      <c r="S158" s="183">
        <f t="shared" si="25"/>
        <v>5.3253382439117436</v>
      </c>
      <c r="T158" s="183">
        <f t="shared" si="25"/>
        <v>5.0767873615722658</v>
      </c>
      <c r="U158" s="183">
        <f t="shared" si="25"/>
        <v>5.2204225773315427</v>
      </c>
      <c r="V158" s="183">
        <f t="shared" si="26"/>
        <v>4.4703306158558629</v>
      </c>
      <c r="W158" s="183">
        <f t="shared" si="25"/>
        <v>4.9362591213684084</v>
      </c>
      <c r="X158" s="183">
        <f t="shared" si="29"/>
        <v>4.8822671693859743</v>
      </c>
      <c r="Y158" s="183">
        <f t="shared" si="29"/>
        <v>4.2811999231090123</v>
      </c>
      <c r="Z158" s="183">
        <f t="shared" si="29"/>
        <v>5.2057508129577634</v>
      </c>
      <c r="AA158" s="183">
        <f t="shared" si="30"/>
        <v>5.1743739361267087</v>
      </c>
      <c r="AB158" s="183">
        <f t="shared" si="27"/>
        <v>5.0329604175389608</v>
      </c>
      <c r="AC158" s="183">
        <f t="shared" si="27"/>
        <v>4.6816130662083779</v>
      </c>
      <c r="AD158" s="182"/>
      <c r="AE158" s="398"/>
      <c r="AF158" s="182"/>
    </row>
    <row r="159" spans="1:32" ht="14.4" x14ac:dyDescent="0.3">
      <c r="A159" s="181">
        <v>48061</v>
      </c>
      <c r="B159" s="131">
        <f t="shared" si="28"/>
        <v>2031</v>
      </c>
      <c r="C159" s="171">
        <v>5.2610200000000003</v>
      </c>
      <c r="D159" s="171"/>
      <c r="E159" s="290">
        <v>-0.14543743296403699</v>
      </c>
      <c r="F159" s="324">
        <v>0.13933500766754153</v>
      </c>
      <c r="G159" s="290">
        <v>-0.14263702392578126</v>
      </c>
      <c r="H159" s="290">
        <v>2.1800212860107415E-2</v>
      </c>
      <c r="I159" s="290">
        <v>-0.67046145145334912</v>
      </c>
      <c r="J159" s="290">
        <v>-0.27649383544921874</v>
      </c>
      <c r="K159" s="290">
        <v>-0.33708568953783419</v>
      </c>
      <c r="L159" s="290">
        <v>-0.90252155134520728</v>
      </c>
      <c r="M159" s="291">
        <v>-3.2046127319335926E-3</v>
      </c>
      <c r="N159" s="324">
        <v>-3.8759765624999998E-2</v>
      </c>
      <c r="O159" s="290">
        <v>-9.2942317334492985E-2</v>
      </c>
      <c r="P159" s="290">
        <v>-0.48637650735916627</v>
      </c>
      <c r="Q159" s="182"/>
      <c r="R159" s="183">
        <f t="shared" si="25"/>
        <v>5.1155825670359629</v>
      </c>
      <c r="S159" s="183">
        <f t="shared" si="25"/>
        <v>5.4003550076675415</v>
      </c>
      <c r="T159" s="183">
        <f t="shared" si="25"/>
        <v>5.1183829760742192</v>
      </c>
      <c r="U159" s="183">
        <f t="shared" si="25"/>
        <v>5.2828202128601074</v>
      </c>
      <c r="V159" s="183">
        <f t="shared" si="26"/>
        <v>4.5905585485466514</v>
      </c>
      <c r="W159" s="183">
        <f t="shared" si="25"/>
        <v>4.9845261645507817</v>
      </c>
      <c r="X159" s="183">
        <f t="shared" si="29"/>
        <v>4.9239343104621662</v>
      </c>
      <c r="Y159" s="183">
        <f t="shared" si="29"/>
        <v>4.3584984486547933</v>
      </c>
      <c r="Z159" s="183">
        <f t="shared" si="29"/>
        <v>5.2578153872680664</v>
      </c>
      <c r="AA159" s="183">
        <f t="shared" si="30"/>
        <v>5.2222602343750006</v>
      </c>
      <c r="AB159" s="183">
        <f t="shared" si="27"/>
        <v>5.1680776826655075</v>
      </c>
      <c r="AC159" s="183">
        <f t="shared" si="27"/>
        <v>4.7746434926408341</v>
      </c>
      <c r="AD159" s="182"/>
      <c r="AE159" s="398"/>
      <c r="AF159" s="182"/>
    </row>
    <row r="160" spans="1:32" ht="14.4" x14ac:dyDescent="0.3">
      <c r="A160" s="181">
        <v>48092</v>
      </c>
      <c r="B160" s="131">
        <f t="shared" si="28"/>
        <v>2031</v>
      </c>
      <c r="C160" s="171">
        <v>5.1639810000000006</v>
      </c>
      <c r="D160" s="171"/>
      <c r="E160" s="290">
        <v>-0.19665765762329102</v>
      </c>
      <c r="F160" s="324">
        <v>8.6327505111694333E-2</v>
      </c>
      <c r="G160" s="290">
        <v>-0.15884328842163087</v>
      </c>
      <c r="H160" s="290">
        <v>-4.2577781677246095E-2</v>
      </c>
      <c r="I160" s="290">
        <v>-0.81788109645361007</v>
      </c>
      <c r="J160" s="290">
        <v>-0.29603843688964843</v>
      </c>
      <c r="K160" s="290">
        <v>-0.32625117927888492</v>
      </c>
      <c r="L160" s="290">
        <v>-1.2412015096601583</v>
      </c>
      <c r="M160" s="291">
        <v>-1.4864234924316405E-2</v>
      </c>
      <c r="N160" s="324">
        <v>-5.3552703857421891E-2</v>
      </c>
      <c r="O160" s="290">
        <v>-0.11644037405649819</v>
      </c>
      <c r="P160" s="290">
        <v>-0.39406850941975913</v>
      </c>
      <c r="Q160" s="182"/>
      <c r="R160" s="183">
        <f t="shared" si="25"/>
        <v>4.9673233423767096</v>
      </c>
      <c r="S160" s="183">
        <f t="shared" si="25"/>
        <v>5.2503085051116951</v>
      </c>
      <c r="T160" s="183">
        <f t="shared" si="25"/>
        <v>5.00513771157837</v>
      </c>
      <c r="U160" s="183">
        <f t="shared" si="25"/>
        <v>5.1214032183227545</v>
      </c>
      <c r="V160" s="183">
        <f t="shared" si="26"/>
        <v>4.3460999035463903</v>
      </c>
      <c r="W160" s="183">
        <f t="shared" si="25"/>
        <v>4.8679425631103523</v>
      </c>
      <c r="X160" s="183">
        <f t="shared" si="29"/>
        <v>4.8377298207211155</v>
      </c>
      <c r="Y160" s="183">
        <f t="shared" si="29"/>
        <v>3.9227794903398423</v>
      </c>
      <c r="Z160" s="183">
        <f t="shared" si="29"/>
        <v>5.1491167650756839</v>
      </c>
      <c r="AA160" s="183">
        <f t="shared" si="30"/>
        <v>5.1104282961425787</v>
      </c>
      <c r="AB160" s="183">
        <f t="shared" si="27"/>
        <v>5.0475406259435021</v>
      </c>
      <c r="AC160" s="183">
        <f t="shared" si="27"/>
        <v>4.769912490580241</v>
      </c>
      <c r="AD160" s="182"/>
      <c r="AE160" s="398"/>
      <c r="AF160" s="182"/>
    </row>
    <row r="161" spans="1:32" ht="14.4" x14ac:dyDescent="0.3">
      <c r="A161" s="181">
        <v>48122</v>
      </c>
      <c r="B161" s="131">
        <f t="shared" si="28"/>
        <v>2031</v>
      </c>
      <c r="C161" s="171">
        <v>5.0026660000000005</v>
      </c>
      <c r="D161" s="171"/>
      <c r="E161" s="290">
        <v>-0.20791387557983398</v>
      </c>
      <c r="F161" s="324">
        <v>8.2422943115234362E-2</v>
      </c>
      <c r="G161" s="290">
        <v>-0.16994548797607423</v>
      </c>
      <c r="H161" s="290">
        <v>-0.1102190399169922</v>
      </c>
      <c r="I161" s="290">
        <v>-0.89988351033243075</v>
      </c>
      <c r="J161" s="290">
        <v>-0.30691795349121093</v>
      </c>
      <c r="K161" s="290">
        <v>-0.1318720662365008</v>
      </c>
      <c r="L161" s="290">
        <v>-1.1730871407639787</v>
      </c>
      <c r="M161" s="291">
        <v>-3.0100135803222655E-2</v>
      </c>
      <c r="N161" s="324">
        <v>-8.0245571136474625E-2</v>
      </c>
      <c r="O161" s="290">
        <v>-0.17587808609008784</v>
      </c>
      <c r="P161" s="290">
        <v>-0.13759350038343865</v>
      </c>
      <c r="Q161" s="182"/>
      <c r="R161" s="183">
        <f t="shared" si="25"/>
        <v>4.7947521244201665</v>
      </c>
      <c r="S161" s="183">
        <f t="shared" si="25"/>
        <v>5.0850889431152346</v>
      </c>
      <c r="T161" s="183">
        <f t="shared" si="25"/>
        <v>4.8327205120239265</v>
      </c>
      <c r="U161" s="183">
        <f t="shared" si="25"/>
        <v>4.8924469600830083</v>
      </c>
      <c r="V161" s="183">
        <f t="shared" si="26"/>
        <v>4.10278248966757</v>
      </c>
      <c r="W161" s="183">
        <f t="shared" si="25"/>
        <v>4.6957480465087897</v>
      </c>
      <c r="X161" s="183">
        <f t="shared" si="29"/>
        <v>4.8707939337634993</v>
      </c>
      <c r="Y161" s="183">
        <f t="shared" si="29"/>
        <v>3.8295788592360216</v>
      </c>
      <c r="Z161" s="183">
        <f t="shared" si="29"/>
        <v>4.9725658641967776</v>
      </c>
      <c r="AA161" s="183">
        <f t="shared" si="30"/>
        <v>4.9224204288635258</v>
      </c>
      <c r="AB161" s="183">
        <f t="shared" si="27"/>
        <v>4.8267879139099126</v>
      </c>
      <c r="AC161" s="183">
        <f t="shared" si="27"/>
        <v>4.865072499616562</v>
      </c>
      <c r="AD161" s="182"/>
      <c r="AE161" s="398"/>
      <c r="AF161" s="182"/>
    </row>
    <row r="162" spans="1:32" ht="14.4" x14ac:dyDescent="0.3">
      <c r="A162" s="181">
        <v>48153</v>
      </c>
      <c r="B162" s="131">
        <f t="shared" si="28"/>
        <v>2031</v>
      </c>
      <c r="C162" s="171">
        <v>5.0728140000000002</v>
      </c>
      <c r="D162" s="171"/>
      <c r="E162" s="290">
        <v>-0.15221452713012695</v>
      </c>
      <c r="F162" s="324">
        <v>6.6222767829895016E-2</v>
      </c>
      <c r="G162" s="290">
        <v>-0.11384845733642578</v>
      </c>
      <c r="H162" s="290">
        <v>-6.1740436553955079E-2</v>
      </c>
      <c r="I162" s="290">
        <v>-0.70356320404642503</v>
      </c>
      <c r="J162" s="290">
        <v>-0.25616102218627929</v>
      </c>
      <c r="K162" s="290">
        <v>-1.9308581209245342E-2</v>
      </c>
      <c r="L162" s="290">
        <v>-0.99981033298625499</v>
      </c>
      <c r="M162" s="291">
        <v>-4.3375778198242176E-3</v>
      </c>
      <c r="N162" s="324">
        <v>-6.2954006195068371E-2</v>
      </c>
      <c r="O162" s="290">
        <v>-1.6579310099283855E-2</v>
      </c>
      <c r="P162" s="290">
        <v>-4.2055049896240163E-2</v>
      </c>
      <c r="Q162" s="182"/>
      <c r="R162" s="183">
        <f t="shared" si="25"/>
        <v>4.9205994728698732</v>
      </c>
      <c r="S162" s="183">
        <f t="shared" si="25"/>
        <v>5.1390367678298956</v>
      </c>
      <c r="T162" s="183">
        <f t="shared" si="25"/>
        <v>4.9589655426635746</v>
      </c>
      <c r="U162" s="183">
        <f t="shared" si="25"/>
        <v>5.011073563446045</v>
      </c>
      <c r="V162" s="183">
        <f t="shared" si="26"/>
        <v>4.3692507959535751</v>
      </c>
      <c r="W162" s="183">
        <f t="shared" si="25"/>
        <v>4.816652977813721</v>
      </c>
      <c r="X162" s="183">
        <f t="shared" si="29"/>
        <v>5.0535054187907544</v>
      </c>
      <c r="Y162" s="183">
        <f t="shared" si="29"/>
        <v>4.0730036670137455</v>
      </c>
      <c r="Z162" s="183">
        <f t="shared" si="29"/>
        <v>5.0684764221801757</v>
      </c>
      <c r="AA162" s="183">
        <f t="shared" si="30"/>
        <v>5.0098599938049322</v>
      </c>
      <c r="AB162" s="183">
        <f t="shared" si="27"/>
        <v>5.056234689900716</v>
      </c>
      <c r="AC162" s="183">
        <f t="shared" si="27"/>
        <v>5.0307589501037597</v>
      </c>
      <c r="AD162" s="182"/>
      <c r="AE162" s="398"/>
      <c r="AF162" s="182"/>
    </row>
    <row r="163" spans="1:32" ht="14.4" x14ac:dyDescent="0.3">
      <c r="A163" s="181">
        <v>48183</v>
      </c>
      <c r="B163" s="131">
        <f t="shared" si="28"/>
        <v>2031</v>
      </c>
      <c r="C163" s="171">
        <v>5.2486060000000005</v>
      </c>
      <c r="D163" s="171"/>
      <c r="E163" s="290">
        <v>-0.15340423583984375</v>
      </c>
      <c r="F163" s="324">
        <v>8.1605176925659162E-2</v>
      </c>
      <c r="G163" s="290">
        <v>-0.11412883758544921</v>
      </c>
      <c r="H163" s="290">
        <v>-8.6277046203613289E-2</v>
      </c>
      <c r="I163" s="290">
        <v>-0.46874447081816006</v>
      </c>
      <c r="J163" s="290">
        <v>-0.25539855957031249</v>
      </c>
      <c r="K163" s="290">
        <v>-0.12596687966373898</v>
      </c>
      <c r="L163" s="290">
        <v>-0.79194712037233839</v>
      </c>
      <c r="M163" s="291">
        <v>-1.7835407257080077E-2</v>
      </c>
      <c r="N163" s="324">
        <v>-5.2677211761474621E-2</v>
      </c>
      <c r="O163" s="290">
        <v>1.4410127003987644E-2</v>
      </c>
      <c r="P163" s="290">
        <v>-0.16539513295696634</v>
      </c>
      <c r="Q163" s="182"/>
      <c r="R163" s="183">
        <f t="shared" si="25"/>
        <v>5.0952017641601568</v>
      </c>
      <c r="S163" s="183">
        <f t="shared" si="25"/>
        <v>5.3302111769256602</v>
      </c>
      <c r="T163" s="183">
        <f t="shared" si="25"/>
        <v>5.1344771624145515</v>
      </c>
      <c r="U163" s="183">
        <f t="shared" si="25"/>
        <v>5.1623289537963872</v>
      </c>
      <c r="V163" s="183">
        <f t="shared" si="26"/>
        <v>4.77986152918184</v>
      </c>
      <c r="W163" s="183">
        <f t="shared" si="25"/>
        <v>4.9932074404296882</v>
      </c>
      <c r="X163" s="183">
        <f t="shared" si="29"/>
        <v>5.1226391203362613</v>
      </c>
      <c r="Y163" s="183">
        <f t="shared" si="29"/>
        <v>4.4566588796276623</v>
      </c>
      <c r="Z163" s="183">
        <f t="shared" si="29"/>
        <v>5.2307705927429202</v>
      </c>
      <c r="AA163" s="183">
        <f t="shared" si="30"/>
        <v>5.1959287882385263</v>
      </c>
      <c r="AB163" s="183">
        <f t="shared" si="27"/>
        <v>5.2630161270039881</v>
      </c>
      <c r="AC163" s="183">
        <f t="shared" si="27"/>
        <v>5.083210867043034</v>
      </c>
      <c r="AD163" s="182"/>
      <c r="AE163" s="398"/>
      <c r="AF163" s="182"/>
    </row>
    <row r="164" spans="1:32" ht="14.4" x14ac:dyDescent="0.3">
      <c r="A164" s="181">
        <v>48214</v>
      </c>
      <c r="B164" s="131">
        <f t="shared" si="28"/>
        <v>2032</v>
      </c>
      <c r="C164" s="171">
        <v>5.2813280000000002</v>
      </c>
      <c r="D164" s="171"/>
      <c r="E164" s="290">
        <v>-0.16777717576713241</v>
      </c>
      <c r="F164" s="324">
        <v>0.10637853622436524</v>
      </c>
      <c r="G164" s="290">
        <v>-0.11104274749755859</v>
      </c>
      <c r="H164" s="290">
        <v>-1.1979141235351563E-2</v>
      </c>
      <c r="I164" s="290">
        <v>-0.53133664043084161</v>
      </c>
      <c r="J164" s="290">
        <v>-0.17194013595581054</v>
      </c>
      <c r="K164" s="290">
        <v>-9.7084029145775894E-2</v>
      </c>
      <c r="L164" s="290">
        <v>-0.54029669633300381</v>
      </c>
      <c r="M164" s="291">
        <v>-2.9900817871093749E-2</v>
      </c>
      <c r="N164" s="324">
        <v>-4.8870143890380857E-2</v>
      </c>
      <c r="O164" s="290">
        <v>0.22967871633402495</v>
      </c>
      <c r="P164" s="290">
        <v>-0.26409040097267389</v>
      </c>
      <c r="Q164" s="182"/>
      <c r="R164" s="183">
        <f t="shared" si="25"/>
        <v>5.1135508242328678</v>
      </c>
      <c r="S164" s="183">
        <f t="shared" si="25"/>
        <v>5.3877065362243659</v>
      </c>
      <c r="T164" s="183">
        <f t="shared" si="25"/>
        <v>5.1702852525024419</v>
      </c>
      <c r="U164" s="183">
        <f t="shared" si="25"/>
        <v>5.2693488587646486</v>
      </c>
      <c r="V164" s="183">
        <f t="shared" si="26"/>
        <v>4.749991359569159</v>
      </c>
      <c r="W164" s="183">
        <f t="shared" si="25"/>
        <v>5.1093878640441899</v>
      </c>
      <c r="X164" s="183">
        <f t="shared" si="29"/>
        <v>5.1842439708542241</v>
      </c>
      <c r="Y164" s="183">
        <f t="shared" si="29"/>
        <v>4.7410313036669969</v>
      </c>
      <c r="Z164" s="183">
        <f t="shared" si="29"/>
        <v>5.2514271821289062</v>
      </c>
      <c r="AA164" s="183">
        <f t="shared" si="30"/>
        <v>5.2324578561096198</v>
      </c>
      <c r="AB164" s="183">
        <f t="shared" si="27"/>
        <v>5.5110067163340251</v>
      </c>
      <c r="AC164" s="183">
        <f t="shared" si="27"/>
        <v>5.0172375990273261</v>
      </c>
      <c r="AD164" s="182"/>
      <c r="AE164" s="398"/>
      <c r="AF164" s="182"/>
    </row>
    <row r="165" spans="1:32" ht="14.4" x14ac:dyDescent="0.3">
      <c r="A165" s="181">
        <v>48245</v>
      </c>
      <c r="B165" s="131">
        <f t="shared" si="28"/>
        <v>2032</v>
      </c>
      <c r="C165" s="171">
        <v>5.3102860000000005</v>
      </c>
      <c r="D165" s="171"/>
      <c r="E165" s="290">
        <v>-0.14391450013834561</v>
      </c>
      <c r="F165" s="324">
        <v>7.7137451171874996E-2</v>
      </c>
      <c r="G165" s="290">
        <v>-0.11425424575805664</v>
      </c>
      <c r="H165" s="290">
        <v>-8.400968551635743E-2</v>
      </c>
      <c r="I165" s="290">
        <v>-0.5584199229513187</v>
      </c>
      <c r="J165" s="290">
        <v>-0.24652938842773436</v>
      </c>
      <c r="K165" s="290">
        <v>-8.5367615079344011E-2</v>
      </c>
      <c r="L165" s="290">
        <v>-0.48004796942056926</v>
      </c>
      <c r="M165" s="291">
        <v>-2.1582393646240233E-2</v>
      </c>
      <c r="N165" s="324">
        <v>-5.9478588104248054E-2</v>
      </c>
      <c r="O165" s="290">
        <v>3.4225591023763005E-2</v>
      </c>
      <c r="P165" s="290">
        <v>-0.1132081311089652</v>
      </c>
      <c r="Q165" s="182"/>
      <c r="R165" s="183">
        <f t="shared" si="25"/>
        <v>5.166371499861655</v>
      </c>
      <c r="S165" s="183">
        <f t="shared" si="25"/>
        <v>5.3874234511718759</v>
      </c>
      <c r="T165" s="183">
        <f t="shared" si="25"/>
        <v>5.1960317542419441</v>
      </c>
      <c r="U165" s="183">
        <f t="shared" si="25"/>
        <v>5.226276314483643</v>
      </c>
      <c r="V165" s="183">
        <f t="shared" si="26"/>
        <v>4.7518660770486818</v>
      </c>
      <c r="W165" s="183">
        <f t="shared" si="25"/>
        <v>5.0637566115722663</v>
      </c>
      <c r="X165" s="183">
        <f t="shared" si="29"/>
        <v>5.2249183849206569</v>
      </c>
      <c r="Y165" s="183">
        <f t="shared" si="29"/>
        <v>4.830238030579431</v>
      </c>
      <c r="Z165" s="183">
        <f t="shared" si="29"/>
        <v>5.28870360635376</v>
      </c>
      <c r="AA165" s="183">
        <f t="shared" si="30"/>
        <v>5.2508074118957522</v>
      </c>
      <c r="AB165" s="183">
        <f t="shared" si="27"/>
        <v>5.3445115910237639</v>
      </c>
      <c r="AC165" s="183">
        <f t="shared" si="27"/>
        <v>5.1970778688910357</v>
      </c>
      <c r="AD165" s="182"/>
      <c r="AE165" s="398"/>
      <c r="AF165" s="182"/>
    </row>
    <row r="166" spans="1:32" ht="14.4" x14ac:dyDescent="0.3">
      <c r="A166" s="181">
        <v>48274</v>
      </c>
      <c r="B166" s="131">
        <f t="shared" si="28"/>
        <v>2032</v>
      </c>
      <c r="C166" s="171">
        <v>5.2892070000000002</v>
      </c>
      <c r="D166" s="171"/>
      <c r="E166" s="290">
        <v>-0.17323493596565076</v>
      </c>
      <c r="F166" s="324">
        <v>4.9798421859741197E-2</v>
      </c>
      <c r="G166" s="290">
        <v>-0.11387516021728515</v>
      </c>
      <c r="H166" s="290">
        <v>-8.2624473571777352E-2</v>
      </c>
      <c r="I166" s="290">
        <v>-0.72600190296995459</v>
      </c>
      <c r="J166" s="290">
        <v>-0.21041946411132811</v>
      </c>
      <c r="K166" s="290">
        <v>-0.13267631057918944</v>
      </c>
      <c r="L166" s="290">
        <v>-0.60591565646445134</v>
      </c>
      <c r="M166" s="291">
        <v>-2.8140811920166015E-2</v>
      </c>
      <c r="N166" s="324">
        <v>-6.6280899047851574E-2</v>
      </c>
      <c r="O166" s="290">
        <v>2.0610491434733084E-3</v>
      </c>
      <c r="P166" s="290">
        <v>-0.12887032032012935</v>
      </c>
      <c r="Q166" s="182"/>
      <c r="R166" s="183">
        <f t="shared" si="25"/>
        <v>5.1159720640343496</v>
      </c>
      <c r="S166" s="183">
        <f t="shared" si="25"/>
        <v>5.3390054218597411</v>
      </c>
      <c r="T166" s="183">
        <f t="shared" si="25"/>
        <v>5.1753318397827153</v>
      </c>
      <c r="U166" s="183">
        <f t="shared" si="25"/>
        <v>5.2065825264282228</v>
      </c>
      <c r="V166" s="183">
        <f t="shared" si="26"/>
        <v>4.5632050970300453</v>
      </c>
      <c r="W166" s="183">
        <f t="shared" si="25"/>
        <v>5.0787875358886723</v>
      </c>
      <c r="X166" s="183">
        <f t="shared" si="29"/>
        <v>5.1565306894208112</v>
      </c>
      <c r="Y166" s="183">
        <f t="shared" si="29"/>
        <v>4.683291343535549</v>
      </c>
      <c r="Z166" s="183">
        <f t="shared" si="29"/>
        <v>5.2610661880798339</v>
      </c>
      <c r="AA166" s="183">
        <f t="shared" si="30"/>
        <v>5.222926100952149</v>
      </c>
      <c r="AB166" s="183">
        <f t="shared" si="27"/>
        <v>5.2912680491434738</v>
      </c>
      <c r="AC166" s="183">
        <f t="shared" si="27"/>
        <v>5.1603366796798706</v>
      </c>
      <c r="AD166" s="182"/>
      <c r="AE166" s="398"/>
      <c r="AF166" s="182"/>
    </row>
    <row r="167" spans="1:32" ht="14.4" x14ac:dyDescent="0.3">
      <c r="A167" s="181">
        <v>48305</v>
      </c>
      <c r="B167" s="131">
        <f t="shared" si="28"/>
        <v>2032</v>
      </c>
      <c r="C167" s="171">
        <v>5.1269140000000002</v>
      </c>
      <c r="D167" s="171"/>
      <c r="E167" s="290">
        <v>-0.23071038051785345</v>
      </c>
      <c r="F167" s="324">
        <v>2.6164712905883791E-2</v>
      </c>
      <c r="G167" s="290">
        <v>-0.15497709274291993</v>
      </c>
      <c r="H167" s="290">
        <v>-9.633878707885743E-2</v>
      </c>
      <c r="I167" s="290">
        <v>-0.55399884638880481</v>
      </c>
      <c r="J167" s="290">
        <v>-0.29839544296264647</v>
      </c>
      <c r="K167" s="290">
        <v>-0.1906913379933706</v>
      </c>
      <c r="L167" s="290">
        <v>-0.68103609879355875</v>
      </c>
      <c r="M167" s="291">
        <v>-2.9901771545410155E-2</v>
      </c>
      <c r="N167" s="324">
        <v>-0.12964160919189452</v>
      </c>
      <c r="O167" s="290">
        <v>-0.14020132700602211</v>
      </c>
      <c r="P167" s="290">
        <v>-7.7312499999999937E-2</v>
      </c>
      <c r="Q167" s="182"/>
      <c r="R167" s="183">
        <f t="shared" ref="R167:Z208" si="31">$C167+E167</f>
        <v>4.8962036194821463</v>
      </c>
      <c r="S167" s="183">
        <f t="shared" ref="S167:S230" si="32">$C167+F167</f>
        <v>5.1530787129058844</v>
      </c>
      <c r="T167" s="183">
        <f t="shared" si="31"/>
        <v>4.9719369072570805</v>
      </c>
      <c r="U167" s="183">
        <f t="shared" si="31"/>
        <v>5.0305752129211427</v>
      </c>
      <c r="V167" s="183">
        <f t="shared" si="26"/>
        <v>4.5729151536111949</v>
      </c>
      <c r="W167" s="183">
        <f t="shared" si="31"/>
        <v>4.8285185570373539</v>
      </c>
      <c r="X167" s="183">
        <f t="shared" si="29"/>
        <v>4.9362226620066298</v>
      </c>
      <c r="Y167" s="183">
        <f t="shared" si="29"/>
        <v>4.4458779012064413</v>
      </c>
      <c r="Z167" s="183">
        <f t="shared" si="29"/>
        <v>5.0970122284545898</v>
      </c>
      <c r="AA167" s="183">
        <f t="shared" si="30"/>
        <v>4.9972723908081056</v>
      </c>
      <c r="AB167" s="183">
        <f t="shared" si="27"/>
        <v>4.9867126729939777</v>
      </c>
      <c r="AC167" s="183">
        <f t="shared" si="27"/>
        <v>5.0496015000000005</v>
      </c>
      <c r="AD167" s="182"/>
      <c r="AE167" s="398"/>
      <c r="AF167" s="182"/>
    </row>
    <row r="168" spans="1:32" ht="14.4" x14ac:dyDescent="0.3">
      <c r="A168" s="181">
        <v>48335</v>
      </c>
      <c r="B168" s="131">
        <f t="shared" si="28"/>
        <v>2032</v>
      </c>
      <c r="C168" s="171">
        <v>5.1550760000000002</v>
      </c>
      <c r="D168" s="171"/>
      <c r="E168" s="290">
        <v>-0.24450440526371536</v>
      </c>
      <c r="F168" s="324">
        <v>6.9037041664123527E-2</v>
      </c>
      <c r="G168" s="290">
        <v>-0.15103698730468751</v>
      </c>
      <c r="H168" s="290">
        <v>-9.1969528198242195E-2</v>
      </c>
      <c r="I168" s="290">
        <v>-0.6769874390841123</v>
      </c>
      <c r="J168" s="290">
        <v>-0.29419879913330077</v>
      </c>
      <c r="K168" s="290">
        <v>-0.27756138699897015</v>
      </c>
      <c r="L168" s="290">
        <v>-0.76924342316173622</v>
      </c>
      <c r="M168" s="291">
        <v>-2.9898433685302733E-2</v>
      </c>
      <c r="N168" s="324">
        <v>-0.10010631561279296</v>
      </c>
      <c r="O168" s="290">
        <v>-9.4375718434651715E-2</v>
      </c>
      <c r="P168" s="290">
        <v>-0.19519746580431541</v>
      </c>
      <c r="Q168" s="182"/>
      <c r="R168" s="183">
        <f t="shared" si="31"/>
        <v>4.9105715947362851</v>
      </c>
      <c r="S168" s="183">
        <f t="shared" si="32"/>
        <v>5.2241130416641237</v>
      </c>
      <c r="T168" s="183">
        <f t="shared" si="31"/>
        <v>5.0040390126953129</v>
      </c>
      <c r="U168" s="183">
        <f t="shared" si="31"/>
        <v>5.063106471801758</v>
      </c>
      <c r="V168" s="183">
        <f t="shared" si="26"/>
        <v>4.4780885609158876</v>
      </c>
      <c r="W168" s="183">
        <f t="shared" si="31"/>
        <v>4.8608772008666996</v>
      </c>
      <c r="X168" s="183">
        <f t="shared" si="29"/>
        <v>4.8775146130010301</v>
      </c>
      <c r="Y168" s="183">
        <f t="shared" si="29"/>
        <v>4.385832576838264</v>
      </c>
      <c r="Z168" s="183">
        <f t="shared" si="29"/>
        <v>5.1251775663146972</v>
      </c>
      <c r="AA168" s="183">
        <f t="shared" si="30"/>
        <v>5.0549696843872072</v>
      </c>
      <c r="AB168" s="183">
        <f t="shared" si="27"/>
        <v>5.0607002815653486</v>
      </c>
      <c r="AC168" s="183">
        <f t="shared" si="27"/>
        <v>4.9598785341956848</v>
      </c>
      <c r="AD168" s="182"/>
      <c r="AE168" s="398"/>
      <c r="AF168" s="182"/>
    </row>
    <row r="169" spans="1:32" ht="14.4" x14ac:dyDescent="0.3">
      <c r="A169" s="181">
        <v>48366</v>
      </c>
      <c r="B169" s="131">
        <f t="shared" si="28"/>
        <v>2032</v>
      </c>
      <c r="C169" s="171">
        <v>5.1877849999999999</v>
      </c>
      <c r="D169" s="171"/>
      <c r="E169" s="290">
        <v>-0.20832177771912336</v>
      </c>
      <c r="F169" s="324">
        <v>9.4958982467651359E-2</v>
      </c>
      <c r="G169" s="290">
        <v>-0.15041900634765626</v>
      </c>
      <c r="H169" s="290">
        <v>-5.6800880432128907E-2</v>
      </c>
      <c r="I169" s="290">
        <v>-0.71332275398877232</v>
      </c>
      <c r="J169" s="290">
        <v>-0.29331474304199218</v>
      </c>
      <c r="K169" s="290">
        <v>-0.35919897622676045</v>
      </c>
      <c r="L169" s="290">
        <v>-0.7587685883956673</v>
      </c>
      <c r="M169" s="291">
        <v>-2.8976707458496093E-2</v>
      </c>
      <c r="N169" s="324">
        <v>-5.803020477294922E-2</v>
      </c>
      <c r="O169" s="290">
        <v>-2.9139149983723966E-2</v>
      </c>
      <c r="P169" s="290">
        <v>-0.15115552107493083</v>
      </c>
      <c r="Q169" s="182"/>
      <c r="R169" s="183">
        <f t="shared" si="31"/>
        <v>4.9794632222808763</v>
      </c>
      <c r="S169" s="183">
        <f t="shared" si="32"/>
        <v>5.2827439824676512</v>
      </c>
      <c r="T169" s="183">
        <f t="shared" si="31"/>
        <v>5.0373659936523438</v>
      </c>
      <c r="U169" s="183">
        <f t="shared" si="31"/>
        <v>5.1309841195678709</v>
      </c>
      <c r="V169" s="183">
        <f t="shared" si="26"/>
        <v>4.4744622460112273</v>
      </c>
      <c r="W169" s="183">
        <f t="shared" si="31"/>
        <v>4.8944702569580079</v>
      </c>
      <c r="X169" s="183">
        <f t="shared" si="29"/>
        <v>4.828586023773239</v>
      </c>
      <c r="Y169" s="183">
        <f t="shared" si="29"/>
        <v>4.4290164116043327</v>
      </c>
      <c r="Z169" s="183">
        <f t="shared" si="29"/>
        <v>5.1588082925415035</v>
      </c>
      <c r="AA169" s="183">
        <f t="shared" si="30"/>
        <v>5.1297547952270506</v>
      </c>
      <c r="AB169" s="183">
        <f t="shared" si="27"/>
        <v>5.158645850016276</v>
      </c>
      <c r="AC169" s="183">
        <f t="shared" si="27"/>
        <v>5.036629478925069</v>
      </c>
      <c r="AD169" s="182"/>
      <c r="AE169" s="398"/>
      <c r="AF169" s="182"/>
    </row>
    <row r="170" spans="1:32" ht="14.4" x14ac:dyDescent="0.3">
      <c r="A170" s="181">
        <v>48396</v>
      </c>
      <c r="B170" s="131">
        <f t="shared" si="28"/>
        <v>2032</v>
      </c>
      <c r="C170" s="171">
        <v>5.3328730000000002</v>
      </c>
      <c r="D170" s="171"/>
      <c r="E170" s="290">
        <v>-0.15952594725666805</v>
      </c>
      <c r="F170" s="324">
        <v>0.13628411293029785</v>
      </c>
      <c r="G170" s="290">
        <v>-0.14920545578002931</v>
      </c>
      <c r="H170" s="290">
        <v>-1.6616058349609442E-3</v>
      </c>
      <c r="I170" s="290">
        <v>-0.58029969301890472</v>
      </c>
      <c r="J170" s="290">
        <v>-0.28180103302001952</v>
      </c>
      <c r="K170" s="290">
        <v>-0.35583569557820655</v>
      </c>
      <c r="L170" s="290">
        <v>-0.83455667168033609</v>
      </c>
      <c r="M170" s="291">
        <v>-3.9027023315429676E-3</v>
      </c>
      <c r="N170" s="324">
        <v>-3.7886447906494147E-2</v>
      </c>
      <c r="O170" s="290">
        <v>-9.0138411521911654E-2</v>
      </c>
      <c r="P170" s="290">
        <v>-0.23878721421764737</v>
      </c>
      <c r="Q170" s="182"/>
      <c r="R170" s="183">
        <f t="shared" si="31"/>
        <v>5.1733470527433321</v>
      </c>
      <c r="S170" s="183">
        <f t="shared" si="32"/>
        <v>5.469157112930298</v>
      </c>
      <c r="T170" s="183">
        <f t="shared" si="31"/>
        <v>5.1836675442199711</v>
      </c>
      <c r="U170" s="183">
        <f t="shared" si="31"/>
        <v>5.331211394165039</v>
      </c>
      <c r="V170" s="183">
        <f t="shared" si="26"/>
        <v>4.7525733069810956</v>
      </c>
      <c r="W170" s="183">
        <f t="shared" si="31"/>
        <v>5.0510719669799808</v>
      </c>
      <c r="X170" s="183">
        <f t="shared" si="29"/>
        <v>4.9770373044217937</v>
      </c>
      <c r="Y170" s="183">
        <f t="shared" si="29"/>
        <v>4.4983163283196639</v>
      </c>
      <c r="Z170" s="183">
        <f t="shared" si="29"/>
        <v>5.328970297668457</v>
      </c>
      <c r="AA170" s="183">
        <f t="shared" si="30"/>
        <v>5.2949865520935058</v>
      </c>
      <c r="AB170" s="183">
        <f t="shared" si="27"/>
        <v>5.2427345884780889</v>
      </c>
      <c r="AC170" s="183">
        <f t="shared" si="27"/>
        <v>5.0940857857823527</v>
      </c>
      <c r="AD170" s="182"/>
      <c r="AE170" s="398"/>
      <c r="AF170" s="182"/>
    </row>
    <row r="171" spans="1:32" ht="14.4" x14ac:dyDescent="0.3">
      <c r="A171" s="181">
        <v>48427</v>
      </c>
      <c r="B171" s="131">
        <f t="shared" si="28"/>
        <v>2032</v>
      </c>
      <c r="C171" s="171">
        <v>5.378355</v>
      </c>
      <c r="D171" s="171"/>
      <c r="E171" s="290">
        <v>-0.14242867576579554</v>
      </c>
      <c r="F171" s="324">
        <v>0.15937839984893798</v>
      </c>
      <c r="G171" s="290">
        <v>-0.1495559310913086</v>
      </c>
      <c r="H171" s="290">
        <v>9.9798965454101496E-3</v>
      </c>
      <c r="I171" s="290">
        <v>-0.56885922092732322</v>
      </c>
      <c r="J171" s="290">
        <v>-0.28176527023315429</v>
      </c>
      <c r="K171" s="290">
        <v>-0.36640307005819495</v>
      </c>
      <c r="L171" s="290">
        <v>-0.80938306206441402</v>
      </c>
      <c r="M171" s="291">
        <v>-3.7825393676757801E-3</v>
      </c>
      <c r="N171" s="324">
        <v>-2.870756149291992E-2</v>
      </c>
      <c r="O171" s="290">
        <v>-2.7625004458109503E-2</v>
      </c>
      <c r="P171" s="290">
        <v>-0.21827576883377561</v>
      </c>
      <c r="Q171" s="182"/>
      <c r="R171" s="183">
        <f t="shared" si="31"/>
        <v>5.2359263242342049</v>
      </c>
      <c r="S171" s="183">
        <f t="shared" si="32"/>
        <v>5.5377333998489382</v>
      </c>
      <c r="T171" s="183">
        <f t="shared" si="31"/>
        <v>5.2287990689086916</v>
      </c>
      <c r="U171" s="183">
        <f t="shared" si="31"/>
        <v>5.3883348965454099</v>
      </c>
      <c r="V171" s="183">
        <f t="shared" si="26"/>
        <v>4.8094957790726767</v>
      </c>
      <c r="W171" s="183">
        <f t="shared" si="31"/>
        <v>5.0965897297668459</v>
      </c>
      <c r="X171" s="183">
        <f t="shared" si="29"/>
        <v>5.0119519299418052</v>
      </c>
      <c r="Y171" s="183">
        <f t="shared" si="29"/>
        <v>4.5689719379355864</v>
      </c>
      <c r="Z171" s="183">
        <f t="shared" si="29"/>
        <v>5.374572460632324</v>
      </c>
      <c r="AA171" s="183">
        <f t="shared" si="30"/>
        <v>5.3496474385070805</v>
      </c>
      <c r="AB171" s="183">
        <f t="shared" si="27"/>
        <v>5.3507299955418901</v>
      </c>
      <c r="AC171" s="183">
        <f t="shared" si="27"/>
        <v>5.1600792311662245</v>
      </c>
      <c r="AD171" s="182"/>
      <c r="AE171" s="398"/>
      <c r="AF171" s="182"/>
    </row>
    <row r="172" spans="1:32" ht="14.4" x14ac:dyDescent="0.3">
      <c r="A172" s="181">
        <v>48458</v>
      </c>
      <c r="B172" s="131">
        <f t="shared" si="28"/>
        <v>2032</v>
      </c>
      <c r="C172" s="171">
        <v>5.3007780000000002</v>
      </c>
      <c r="D172" s="171"/>
      <c r="E172" s="290">
        <v>-0.18258047103881836</v>
      </c>
      <c r="F172" s="324">
        <v>9.0846490859985349E-2</v>
      </c>
      <c r="G172" s="290">
        <v>-0.14420391082763673</v>
      </c>
      <c r="H172" s="290">
        <v>-3.3470191955566407E-2</v>
      </c>
      <c r="I172" s="290">
        <v>-0.69317231549327707</v>
      </c>
      <c r="J172" s="290">
        <v>-0.28650360107421874</v>
      </c>
      <c r="K172" s="290">
        <v>-0.35277502007888994</v>
      </c>
      <c r="L172" s="290">
        <v>-1.1311988888108158</v>
      </c>
      <c r="M172" s="291">
        <v>-4.1983413696289051E-3</v>
      </c>
      <c r="N172" s="324">
        <v>-5.2691059112548851E-2</v>
      </c>
      <c r="O172" s="290">
        <v>-5.6989747683207193E-2</v>
      </c>
      <c r="P172" s="290">
        <v>-0.14729288228352869</v>
      </c>
      <c r="Q172" s="182"/>
      <c r="R172" s="183">
        <f t="shared" si="31"/>
        <v>5.1181975289611819</v>
      </c>
      <c r="S172" s="183">
        <f t="shared" si="32"/>
        <v>5.3916244908599857</v>
      </c>
      <c r="T172" s="183">
        <f t="shared" si="31"/>
        <v>5.1565740891723637</v>
      </c>
      <c r="U172" s="183">
        <f t="shared" si="31"/>
        <v>5.2673078080444338</v>
      </c>
      <c r="V172" s="183">
        <f t="shared" si="26"/>
        <v>4.6076056845067228</v>
      </c>
      <c r="W172" s="183">
        <f t="shared" si="31"/>
        <v>5.0142743989257816</v>
      </c>
      <c r="X172" s="183">
        <f t="shared" si="29"/>
        <v>4.9480029799211103</v>
      </c>
      <c r="Y172" s="183">
        <f t="shared" si="29"/>
        <v>4.1695791111891847</v>
      </c>
      <c r="Z172" s="183">
        <f t="shared" si="29"/>
        <v>5.2965796586303711</v>
      </c>
      <c r="AA172" s="183">
        <f t="shared" si="30"/>
        <v>5.2480869408874513</v>
      </c>
      <c r="AB172" s="183">
        <f t="shared" si="27"/>
        <v>5.2437882523167927</v>
      </c>
      <c r="AC172" s="183">
        <f t="shared" si="27"/>
        <v>5.1534851177164711</v>
      </c>
      <c r="AD172" s="182"/>
      <c r="AE172" s="398"/>
      <c r="AF172" s="182"/>
    </row>
    <row r="173" spans="1:32" ht="14.4" x14ac:dyDescent="0.3">
      <c r="A173" s="181">
        <v>48488</v>
      </c>
      <c r="B173" s="131">
        <f t="shared" si="28"/>
        <v>2032</v>
      </c>
      <c r="C173" s="171">
        <v>5.2663419999999999</v>
      </c>
      <c r="D173" s="171"/>
      <c r="E173" s="290">
        <v>-0.20052957534790039</v>
      </c>
      <c r="F173" s="324">
        <v>8.8393421173095718E-2</v>
      </c>
      <c r="G173" s="290">
        <v>-0.17047763824462892</v>
      </c>
      <c r="H173" s="290">
        <v>-0.1096558952331543</v>
      </c>
      <c r="I173" s="290">
        <v>-0.88455808339173947</v>
      </c>
      <c r="J173" s="290">
        <v>-0.31258182525634765</v>
      </c>
      <c r="K173" s="290">
        <v>-0.15909784789636677</v>
      </c>
      <c r="L173" s="290">
        <v>-1.0680886545707537</v>
      </c>
      <c r="M173" s="291">
        <v>-2.9901294708251952E-2</v>
      </c>
      <c r="N173" s="324">
        <v>-8.1258850097656266E-2</v>
      </c>
      <c r="O173" s="290">
        <v>-0.16473773956298821</v>
      </c>
      <c r="P173" s="290">
        <v>-2.5049440630020667E-2</v>
      </c>
      <c r="Q173" s="182"/>
      <c r="R173" s="183">
        <f t="shared" si="31"/>
        <v>5.0658124246520995</v>
      </c>
      <c r="S173" s="183">
        <f t="shared" si="32"/>
        <v>5.3547354211730953</v>
      </c>
      <c r="T173" s="183">
        <f t="shared" si="31"/>
        <v>5.0958643617553712</v>
      </c>
      <c r="U173" s="183">
        <f t="shared" si="31"/>
        <v>5.1566861047668455</v>
      </c>
      <c r="V173" s="183">
        <f t="shared" si="31"/>
        <v>4.3817839166082599</v>
      </c>
      <c r="W173" s="183">
        <f t="shared" si="31"/>
        <v>4.9537601747436524</v>
      </c>
      <c r="X173" s="183">
        <f t="shared" si="29"/>
        <v>5.1072441521036334</v>
      </c>
      <c r="Y173" s="183">
        <f t="shared" si="29"/>
        <v>4.1982533454292463</v>
      </c>
      <c r="Z173" s="183">
        <f t="shared" si="29"/>
        <v>5.2364407052917477</v>
      </c>
      <c r="AA173" s="183">
        <f t="shared" si="30"/>
        <v>5.1850831499023435</v>
      </c>
      <c r="AB173" s="183">
        <f t="shared" si="27"/>
        <v>5.1016042604370115</v>
      </c>
      <c r="AC173" s="183">
        <f t="shared" si="27"/>
        <v>5.2412925593699793</v>
      </c>
      <c r="AD173" s="182"/>
      <c r="AE173" s="398"/>
      <c r="AF173" s="182"/>
    </row>
    <row r="174" spans="1:32" ht="14.4" x14ac:dyDescent="0.3">
      <c r="A174" s="181">
        <v>48519</v>
      </c>
      <c r="B174" s="131">
        <f t="shared" si="28"/>
        <v>2032</v>
      </c>
      <c r="C174" s="171">
        <v>5.3893849999999999</v>
      </c>
      <c r="D174" s="171"/>
      <c r="E174" s="290">
        <v>-0.15462827682495117</v>
      </c>
      <c r="F174" s="324">
        <v>5.3462605476379391E-2</v>
      </c>
      <c r="G174" s="290">
        <v>-0.11543680191040039</v>
      </c>
      <c r="H174" s="290">
        <v>-6.9549121856689461E-2</v>
      </c>
      <c r="I174" s="290">
        <v>-0.71066605747129541</v>
      </c>
      <c r="J174" s="290">
        <v>-0.25701122283935546</v>
      </c>
      <c r="K174" s="290">
        <v>-2.5007465748410271E-2</v>
      </c>
      <c r="L174" s="290">
        <v>-0.95503127605880422</v>
      </c>
      <c r="M174" s="291">
        <v>-3.8535881042480458E-3</v>
      </c>
      <c r="N174" s="324">
        <v>-0.10589271545410156</v>
      </c>
      <c r="O174" s="290">
        <v>1.3395468393961588E-2</v>
      </c>
      <c r="P174" s="290">
        <v>-3.4952560424804616E-2</v>
      </c>
      <c r="Q174" s="182"/>
      <c r="R174" s="183">
        <f t="shared" si="31"/>
        <v>5.2347567231750487</v>
      </c>
      <c r="S174" s="183">
        <f t="shared" si="32"/>
        <v>5.4428476054763797</v>
      </c>
      <c r="T174" s="183">
        <f t="shared" si="31"/>
        <v>5.2739481980895997</v>
      </c>
      <c r="U174" s="183">
        <f t="shared" si="31"/>
        <v>5.3198358781433104</v>
      </c>
      <c r="V174" s="183">
        <f t="shared" si="31"/>
        <v>4.6787189425287048</v>
      </c>
      <c r="W174" s="183">
        <f t="shared" si="31"/>
        <v>5.1323737771606446</v>
      </c>
      <c r="X174" s="183">
        <f t="shared" si="29"/>
        <v>5.3643775342515898</v>
      </c>
      <c r="Y174" s="183">
        <f t="shared" si="29"/>
        <v>4.4343537239411956</v>
      </c>
      <c r="Z174" s="183">
        <f t="shared" si="29"/>
        <v>5.3855314118957516</v>
      </c>
      <c r="AA174" s="183">
        <f t="shared" si="30"/>
        <v>5.2834922845458987</v>
      </c>
      <c r="AB174" s="183">
        <f t="shared" si="27"/>
        <v>5.4027804683939618</v>
      </c>
      <c r="AC174" s="183">
        <f t="shared" si="27"/>
        <v>5.354432439575195</v>
      </c>
      <c r="AD174" s="182"/>
      <c r="AE174" s="398"/>
      <c r="AF174" s="182"/>
    </row>
    <row r="175" spans="1:32" ht="14.4" x14ac:dyDescent="0.3">
      <c r="A175" s="181">
        <v>48549</v>
      </c>
      <c r="B175" s="131">
        <f t="shared" si="28"/>
        <v>2032</v>
      </c>
      <c r="C175" s="171">
        <v>5.4021730000000003</v>
      </c>
      <c r="D175" s="171"/>
      <c r="E175" s="290">
        <v>-0.15597295761108398</v>
      </c>
      <c r="F175" s="324">
        <v>7.2492341995239254E-2</v>
      </c>
      <c r="G175" s="290">
        <v>-0.11495281219482421</v>
      </c>
      <c r="H175" s="290">
        <v>-7.9092540740966805E-2</v>
      </c>
      <c r="I175" s="290">
        <v>-0.51732955526301971</v>
      </c>
      <c r="J175" s="290">
        <v>-0.2542412757873535</v>
      </c>
      <c r="K175" s="290">
        <v>-0.1412589145812872</v>
      </c>
      <c r="L175" s="290">
        <v>-0.76257409919497787</v>
      </c>
      <c r="M175" s="291">
        <v>-2.7907180786132801E-3</v>
      </c>
      <c r="N175" s="324">
        <v>-7.7068862915039074E-2</v>
      </c>
      <c r="O175" s="290">
        <v>5.6762803395589208E-2</v>
      </c>
      <c r="P175" s="290">
        <v>-0.15305840199993509</v>
      </c>
      <c r="Q175" s="182"/>
      <c r="R175" s="183">
        <f t="shared" si="31"/>
        <v>5.2462000423889164</v>
      </c>
      <c r="S175" s="183">
        <f t="shared" si="32"/>
        <v>5.47466534199524</v>
      </c>
      <c r="T175" s="183">
        <f t="shared" si="31"/>
        <v>5.2872201878051763</v>
      </c>
      <c r="U175" s="183">
        <f t="shared" si="31"/>
        <v>5.3230804592590335</v>
      </c>
      <c r="V175" s="183">
        <f t="shared" si="31"/>
        <v>4.8848434447369806</v>
      </c>
      <c r="W175" s="183">
        <f t="shared" si="31"/>
        <v>5.147931724212647</v>
      </c>
      <c r="X175" s="183">
        <f t="shared" si="29"/>
        <v>5.2609140854187135</v>
      </c>
      <c r="Y175" s="183">
        <f t="shared" si="29"/>
        <v>4.6395989008050229</v>
      </c>
      <c r="Z175" s="183">
        <f t="shared" si="29"/>
        <v>5.3993822819213868</v>
      </c>
      <c r="AA175" s="183">
        <f t="shared" si="30"/>
        <v>5.3251041370849617</v>
      </c>
      <c r="AB175" s="183">
        <f t="shared" si="27"/>
        <v>5.4589358033955895</v>
      </c>
      <c r="AC175" s="183">
        <f t="shared" si="27"/>
        <v>5.2491145980000651</v>
      </c>
      <c r="AD175" s="182"/>
      <c r="AE175" s="398"/>
      <c r="AF175" s="182"/>
    </row>
    <row r="176" spans="1:32" ht="14.4" x14ac:dyDescent="0.3">
      <c r="A176" s="181">
        <v>48580</v>
      </c>
      <c r="B176" s="131">
        <f t="shared" si="28"/>
        <v>2033</v>
      </c>
      <c r="C176" s="171">
        <v>5.1370089999999999</v>
      </c>
      <c r="D176" s="171"/>
      <c r="E176" s="290">
        <v>-0.17318591323542729</v>
      </c>
      <c r="F176" s="324">
        <v>9.2559795379638668E-2</v>
      </c>
      <c r="G176" s="290">
        <v>-0.11411834716796875</v>
      </c>
      <c r="H176" s="290">
        <v>-2.9584922790527345E-2</v>
      </c>
      <c r="I176" s="290">
        <v>-0.58722815565310849</v>
      </c>
      <c r="J176" s="290">
        <v>-0.17690162658691405</v>
      </c>
      <c r="K176" s="290">
        <v>-0.10284845861909073</v>
      </c>
      <c r="L176" s="290">
        <v>-0.5405447610107208</v>
      </c>
      <c r="M176" s="291">
        <v>-2.2412567138671874E-2</v>
      </c>
      <c r="N176" s="324">
        <v>-6.2954006195068357E-2</v>
      </c>
      <c r="O176" s="290">
        <v>0.23339391357930492</v>
      </c>
      <c r="P176" s="290">
        <v>-0.26268087033302545</v>
      </c>
      <c r="Q176" s="182"/>
      <c r="R176" s="183">
        <f t="shared" si="31"/>
        <v>4.963823086764573</v>
      </c>
      <c r="S176" s="183">
        <f t="shared" si="32"/>
        <v>5.229568795379639</v>
      </c>
      <c r="T176" s="183">
        <f t="shared" si="31"/>
        <v>5.0228906528320314</v>
      </c>
      <c r="U176" s="183">
        <f t="shared" si="31"/>
        <v>5.1074240772094726</v>
      </c>
      <c r="V176" s="183">
        <f t="shared" si="31"/>
        <v>4.5497808443468912</v>
      </c>
      <c r="W176" s="183">
        <f t="shared" si="31"/>
        <v>4.9601073734130861</v>
      </c>
      <c r="X176" s="183">
        <f t="shared" si="29"/>
        <v>5.034160541380909</v>
      </c>
      <c r="Y176" s="183">
        <f t="shared" si="29"/>
        <v>4.5964642389892791</v>
      </c>
      <c r="Z176" s="183">
        <f t="shared" si="29"/>
        <v>5.1145964328613278</v>
      </c>
      <c r="AA176" s="183">
        <f t="shared" si="30"/>
        <v>5.074054993804932</v>
      </c>
      <c r="AB176" s="183">
        <f t="shared" si="27"/>
        <v>5.370402913579305</v>
      </c>
      <c r="AC176" s="183">
        <f t="shared" si="27"/>
        <v>4.8743281296669743</v>
      </c>
      <c r="AD176" s="182"/>
      <c r="AE176" s="398"/>
      <c r="AF176" s="182"/>
    </row>
    <row r="177" spans="1:32" ht="14.4" x14ac:dyDescent="0.3">
      <c r="A177" s="181">
        <v>48611</v>
      </c>
      <c r="B177" s="131">
        <f t="shared" si="28"/>
        <v>2033</v>
      </c>
      <c r="C177" s="171">
        <v>5.1720519999999999</v>
      </c>
      <c r="D177" s="171"/>
      <c r="E177" s="290">
        <v>-0.14571935992431881</v>
      </c>
      <c r="F177" s="324">
        <v>9.0865116119384762E-2</v>
      </c>
      <c r="G177" s="290">
        <v>-0.11426855087280273</v>
      </c>
      <c r="H177" s="290">
        <v>-8.0757179260253914E-2</v>
      </c>
      <c r="I177" s="290">
        <v>-0.61238477277970382</v>
      </c>
      <c r="J177" s="290">
        <v>-0.24047307968139647</v>
      </c>
      <c r="K177" s="290">
        <v>-8.7612152473257821E-2</v>
      </c>
      <c r="L177" s="290">
        <v>-0.47842636060839638</v>
      </c>
      <c r="M177" s="291">
        <v>-1.1753826141357421E-2</v>
      </c>
      <c r="N177" s="324">
        <v>-7.3037452697753927E-2</v>
      </c>
      <c r="O177" s="290">
        <v>4.0115642547607397E-2</v>
      </c>
      <c r="P177" s="290">
        <v>-0.12045224121638706</v>
      </c>
      <c r="Q177" s="182"/>
      <c r="R177" s="183">
        <f t="shared" si="31"/>
        <v>5.0263326400756814</v>
      </c>
      <c r="S177" s="183">
        <f t="shared" si="32"/>
        <v>5.2629171161193851</v>
      </c>
      <c r="T177" s="183">
        <f t="shared" si="31"/>
        <v>5.0577834491271974</v>
      </c>
      <c r="U177" s="183">
        <f t="shared" si="31"/>
        <v>5.0912948207397459</v>
      </c>
      <c r="V177" s="183">
        <f t="shared" si="31"/>
        <v>4.559667227220296</v>
      </c>
      <c r="W177" s="183">
        <f t="shared" si="31"/>
        <v>4.9315789203186036</v>
      </c>
      <c r="X177" s="183">
        <f t="shared" si="29"/>
        <v>5.0844398475267418</v>
      </c>
      <c r="Y177" s="183">
        <f t="shared" si="29"/>
        <v>4.6936256393916036</v>
      </c>
      <c r="Z177" s="183">
        <f t="shared" si="29"/>
        <v>5.1602981738586422</v>
      </c>
      <c r="AA177" s="183">
        <f t="shared" si="30"/>
        <v>5.0990145473022457</v>
      </c>
      <c r="AB177" s="183">
        <f t="shared" si="27"/>
        <v>5.2121676425476071</v>
      </c>
      <c r="AC177" s="183">
        <f t="shared" si="27"/>
        <v>5.0515997587836132</v>
      </c>
      <c r="AD177" s="182"/>
      <c r="AE177" s="398"/>
      <c r="AF177" s="182"/>
    </row>
    <row r="178" spans="1:32" ht="14.4" x14ac:dyDescent="0.3">
      <c r="A178" s="181">
        <v>48639</v>
      </c>
      <c r="B178" s="131">
        <f t="shared" si="28"/>
        <v>2033</v>
      </c>
      <c r="C178" s="171">
        <v>5.1213920000000002</v>
      </c>
      <c r="D178" s="171"/>
      <c r="E178" s="290">
        <v>-0.17656253916839693</v>
      </c>
      <c r="F178" s="324">
        <v>2.1639280319213861E-2</v>
      </c>
      <c r="G178" s="290">
        <v>-0.11707283020019531</v>
      </c>
      <c r="H178" s="290">
        <v>-8.3824195861816414E-2</v>
      </c>
      <c r="I178" s="290">
        <v>-0.75217047634210243</v>
      </c>
      <c r="J178" s="290">
        <v>-0.22541408538818358</v>
      </c>
      <c r="K178" s="290">
        <v>-0.1174601811058652</v>
      </c>
      <c r="L178" s="290">
        <v>-0.60083135769563456</v>
      </c>
      <c r="M178" s="291">
        <v>-3.1140136718749989E-3</v>
      </c>
      <c r="N178" s="324">
        <v>-0.10378747940063478</v>
      </c>
      <c r="O178" s="290">
        <v>3.0765851338704429E-2</v>
      </c>
      <c r="P178" s="290">
        <v>-9.2368912696838321E-2</v>
      </c>
      <c r="Q178" s="182"/>
      <c r="R178" s="183">
        <f t="shared" si="31"/>
        <v>4.9448294608316035</v>
      </c>
      <c r="S178" s="183">
        <f t="shared" si="32"/>
        <v>5.1430312803192137</v>
      </c>
      <c r="T178" s="183">
        <f t="shared" si="31"/>
        <v>5.0043191697998051</v>
      </c>
      <c r="U178" s="183">
        <f t="shared" si="31"/>
        <v>5.0375678041381837</v>
      </c>
      <c r="V178" s="183">
        <f t="shared" si="31"/>
        <v>4.369221523657898</v>
      </c>
      <c r="W178" s="183">
        <f t="shared" si="31"/>
        <v>4.8959779146118168</v>
      </c>
      <c r="X178" s="183">
        <f t="shared" si="29"/>
        <v>5.0039318188941353</v>
      </c>
      <c r="Y178" s="183">
        <f t="shared" si="29"/>
        <v>4.5205606423043658</v>
      </c>
      <c r="Z178" s="183">
        <f t="shared" si="29"/>
        <v>5.1182779863281249</v>
      </c>
      <c r="AA178" s="183">
        <f t="shared" si="30"/>
        <v>5.0176045205993658</v>
      </c>
      <c r="AB178" s="183">
        <f t="shared" si="27"/>
        <v>5.1521578513387043</v>
      </c>
      <c r="AC178" s="183">
        <f t="shared" si="27"/>
        <v>5.0290230873031616</v>
      </c>
      <c r="AD178" s="182"/>
      <c r="AE178" s="398"/>
      <c r="AF178" s="182"/>
    </row>
    <row r="179" spans="1:32" ht="14.4" x14ac:dyDescent="0.3">
      <c r="A179" s="181">
        <v>48670</v>
      </c>
      <c r="B179" s="131">
        <f t="shared" si="28"/>
        <v>2033</v>
      </c>
      <c r="C179" s="171">
        <v>5.1199710000000005</v>
      </c>
      <c r="D179" s="171"/>
      <c r="E179" s="290">
        <v>-0.24790674649865749</v>
      </c>
      <c r="F179" s="324">
        <v>1.5947523117065432E-2</v>
      </c>
      <c r="G179" s="290">
        <v>-0.17129446029663087</v>
      </c>
      <c r="H179" s="290">
        <v>-0.11802534103393555</v>
      </c>
      <c r="I179" s="290">
        <v>-0.57390114409055559</v>
      </c>
      <c r="J179" s="290">
        <v>-0.3122551918029785</v>
      </c>
      <c r="K179" s="290">
        <v>-0.19937089358596832</v>
      </c>
      <c r="L179" s="290">
        <v>-0.67157504182891292</v>
      </c>
      <c r="M179" s="291">
        <v>-3.0099182128906249E-2</v>
      </c>
      <c r="N179" s="324">
        <v>-0.1440583038330078</v>
      </c>
      <c r="O179" s="290">
        <v>-0.13947113037109374</v>
      </c>
      <c r="P179" s="290">
        <v>-6.1197311401367117E-2</v>
      </c>
      <c r="Q179" s="182"/>
      <c r="R179" s="183">
        <f t="shared" si="31"/>
        <v>4.8720642535013434</v>
      </c>
      <c r="S179" s="183">
        <f t="shared" si="32"/>
        <v>5.1359185231170663</v>
      </c>
      <c r="T179" s="183">
        <f t="shared" si="31"/>
        <v>4.9486765397033698</v>
      </c>
      <c r="U179" s="183">
        <f t="shared" si="31"/>
        <v>5.0019456589660649</v>
      </c>
      <c r="V179" s="183">
        <f t="shared" si="31"/>
        <v>4.5460698559094448</v>
      </c>
      <c r="W179" s="183">
        <f t="shared" si="31"/>
        <v>4.8077158081970222</v>
      </c>
      <c r="X179" s="183">
        <f t="shared" si="29"/>
        <v>4.9206001064140326</v>
      </c>
      <c r="Y179" s="183">
        <f t="shared" si="29"/>
        <v>4.4483959581710879</v>
      </c>
      <c r="Z179" s="183">
        <f t="shared" si="29"/>
        <v>5.089871817871094</v>
      </c>
      <c r="AA179" s="183">
        <f t="shared" si="30"/>
        <v>4.9759126961669926</v>
      </c>
      <c r="AB179" s="183">
        <f t="shared" si="29"/>
        <v>4.9804998696289067</v>
      </c>
      <c r="AC179" s="183">
        <f t="shared" si="29"/>
        <v>5.0587736885986336</v>
      </c>
      <c r="AD179" s="182"/>
      <c r="AE179" s="398"/>
      <c r="AF179" s="182"/>
    </row>
    <row r="180" spans="1:32" ht="14.4" x14ac:dyDescent="0.3">
      <c r="A180" s="181">
        <v>48700</v>
      </c>
      <c r="B180" s="131">
        <f t="shared" si="28"/>
        <v>2033</v>
      </c>
      <c r="C180" s="171">
        <v>5.1531530000000005</v>
      </c>
      <c r="D180" s="171"/>
      <c r="E180" s="290">
        <v>-0.26982097978727393</v>
      </c>
      <c r="F180" s="324">
        <v>3.2167515754699699E-2</v>
      </c>
      <c r="G180" s="290">
        <v>-0.16838050842285157</v>
      </c>
      <c r="H180" s="290">
        <v>-0.10516790390014649</v>
      </c>
      <c r="I180" s="290">
        <v>-0.70862408399532373</v>
      </c>
      <c r="J180" s="290">
        <v>-0.30904464721679686</v>
      </c>
      <c r="K180" s="290">
        <v>-0.29265694750488275</v>
      </c>
      <c r="L180" s="290">
        <v>-0.75668755303253532</v>
      </c>
      <c r="M180" s="291">
        <v>-3.0100135803222655E-2</v>
      </c>
      <c r="N180" s="324">
        <v>-0.13615091323852541</v>
      </c>
      <c r="O180" s="290">
        <v>-0.11528264363606772</v>
      </c>
      <c r="P180" s="290">
        <v>-0.18336475172350489</v>
      </c>
      <c r="Q180" s="182"/>
      <c r="R180" s="183">
        <f t="shared" si="31"/>
        <v>4.8833320202127268</v>
      </c>
      <c r="S180" s="183">
        <f t="shared" si="32"/>
        <v>5.1853205157547002</v>
      </c>
      <c r="T180" s="183">
        <f t="shared" si="31"/>
        <v>4.9847724915771492</v>
      </c>
      <c r="U180" s="183">
        <f t="shared" si="31"/>
        <v>5.047985096099854</v>
      </c>
      <c r="V180" s="183">
        <f t="shared" si="31"/>
        <v>4.4445289160046766</v>
      </c>
      <c r="W180" s="183">
        <f t="shared" si="31"/>
        <v>4.8441083527832038</v>
      </c>
      <c r="X180" s="183">
        <f t="shared" si="29"/>
        <v>4.860496052495118</v>
      </c>
      <c r="Y180" s="183">
        <f t="shared" si="29"/>
        <v>4.3964654469674649</v>
      </c>
      <c r="Z180" s="183">
        <f t="shared" si="29"/>
        <v>5.1230528641967776</v>
      </c>
      <c r="AA180" s="183">
        <f t="shared" si="30"/>
        <v>5.0170020867614751</v>
      </c>
      <c r="AB180" s="183">
        <f t="shared" si="29"/>
        <v>5.0378703563639329</v>
      </c>
      <c r="AC180" s="183">
        <f t="shared" si="29"/>
        <v>4.9697882482764957</v>
      </c>
      <c r="AD180" s="182"/>
      <c r="AE180" s="398"/>
      <c r="AF180" s="182"/>
    </row>
    <row r="181" spans="1:32" ht="14.4" x14ac:dyDescent="0.3">
      <c r="A181" s="181">
        <v>48731</v>
      </c>
      <c r="B181" s="131">
        <f t="shared" si="28"/>
        <v>2033</v>
      </c>
      <c r="C181" s="171">
        <v>5.1891470000000002</v>
      </c>
      <c r="D181" s="171"/>
      <c r="E181" s="290">
        <v>-0.19688086617408668</v>
      </c>
      <c r="F181" s="324">
        <v>8.0199918746948234E-2</v>
      </c>
      <c r="G181" s="290">
        <v>-0.13787675857543946</v>
      </c>
      <c r="H181" s="290">
        <v>-7.4200191497802742E-2</v>
      </c>
      <c r="I181" s="290">
        <v>-0.76180454857614255</v>
      </c>
      <c r="J181" s="290">
        <v>-0.27826004028320311</v>
      </c>
      <c r="K181" s="290">
        <v>-0.37818618996921372</v>
      </c>
      <c r="L181" s="290">
        <v>-0.74716510054745477</v>
      </c>
      <c r="M181" s="291">
        <v>-3.0501174926757801E-3</v>
      </c>
      <c r="N181" s="324">
        <v>-8.0212192535400378E-2</v>
      </c>
      <c r="O181" s="290">
        <v>8.6085001627603252E-4</v>
      </c>
      <c r="P181" s="290">
        <v>-0.1527643696467082</v>
      </c>
      <c r="Q181" s="182"/>
      <c r="R181" s="183">
        <f t="shared" si="31"/>
        <v>4.9922661338259138</v>
      </c>
      <c r="S181" s="183">
        <f t="shared" si="32"/>
        <v>5.2693469187469484</v>
      </c>
      <c r="T181" s="183">
        <f t="shared" si="31"/>
        <v>5.0512702414245609</v>
      </c>
      <c r="U181" s="183">
        <f t="shared" si="31"/>
        <v>5.1149468085021974</v>
      </c>
      <c r="V181" s="183">
        <f t="shared" si="31"/>
        <v>4.4273424514238577</v>
      </c>
      <c r="W181" s="183">
        <f t="shared" si="31"/>
        <v>4.9108869597167972</v>
      </c>
      <c r="X181" s="183">
        <f t="shared" si="29"/>
        <v>4.8109608100307861</v>
      </c>
      <c r="Y181" s="183">
        <f t="shared" si="29"/>
        <v>4.4419818994525455</v>
      </c>
      <c r="Z181" s="183">
        <f t="shared" si="29"/>
        <v>5.1860968825073241</v>
      </c>
      <c r="AA181" s="183">
        <f t="shared" si="30"/>
        <v>5.1089348074645997</v>
      </c>
      <c r="AB181" s="183">
        <f t="shared" si="29"/>
        <v>5.1900078500162765</v>
      </c>
      <c r="AC181" s="183">
        <f t="shared" si="29"/>
        <v>5.0363826303532919</v>
      </c>
      <c r="AD181" s="182"/>
      <c r="AE181" s="398"/>
      <c r="AF181" s="182"/>
    </row>
    <row r="182" spans="1:32" ht="14.4" x14ac:dyDescent="0.3">
      <c r="A182" s="181">
        <v>48761</v>
      </c>
      <c r="B182" s="131">
        <f t="shared" si="28"/>
        <v>2033</v>
      </c>
      <c r="C182" s="171">
        <v>5.3484150000000001</v>
      </c>
      <c r="D182" s="171"/>
      <c r="E182" s="290">
        <v>-0.18218097257401175</v>
      </c>
      <c r="F182" s="324">
        <v>0.11904261589050293</v>
      </c>
      <c r="G182" s="290">
        <v>-0.16258121490478517</v>
      </c>
      <c r="H182" s="290">
        <v>-2.6620216369628913E-2</v>
      </c>
      <c r="I182" s="290">
        <v>-0.69102378368587103</v>
      </c>
      <c r="J182" s="290">
        <v>-0.30238466262817382</v>
      </c>
      <c r="K182" s="290">
        <v>-0.37004391007620613</v>
      </c>
      <c r="L182" s="290">
        <v>-0.82098628312360455</v>
      </c>
      <c r="M182" s="291">
        <v>-2.7077484130859364E-3</v>
      </c>
      <c r="N182" s="324">
        <v>-4.3369121551513679E-2</v>
      </c>
      <c r="O182" s="290">
        <v>-6.0138411521911656E-2</v>
      </c>
      <c r="P182" s="290">
        <v>-0.25142959779308682</v>
      </c>
      <c r="Q182" s="182"/>
      <c r="R182" s="183">
        <f t="shared" si="31"/>
        <v>5.1662340274259888</v>
      </c>
      <c r="S182" s="183">
        <f t="shared" si="32"/>
        <v>5.4674576158905035</v>
      </c>
      <c r="T182" s="183">
        <f t="shared" si="31"/>
        <v>5.1858337850952152</v>
      </c>
      <c r="U182" s="183">
        <f t="shared" si="31"/>
        <v>5.321794783630371</v>
      </c>
      <c r="V182" s="183">
        <f t="shared" si="31"/>
        <v>4.6573912163141289</v>
      </c>
      <c r="W182" s="183">
        <f t="shared" si="31"/>
        <v>5.0460303373718265</v>
      </c>
      <c r="X182" s="183">
        <f t="shared" si="29"/>
        <v>4.9783710899237938</v>
      </c>
      <c r="Y182" s="183">
        <f t="shared" si="29"/>
        <v>4.5274287168763951</v>
      </c>
      <c r="Z182" s="183">
        <f t="shared" si="29"/>
        <v>5.345707251586914</v>
      </c>
      <c r="AA182" s="183">
        <f t="shared" si="30"/>
        <v>5.3050458784484862</v>
      </c>
      <c r="AB182" s="183">
        <f t="shared" si="29"/>
        <v>5.2882765884780882</v>
      </c>
      <c r="AC182" s="183">
        <f t="shared" si="29"/>
        <v>5.0969854022069132</v>
      </c>
      <c r="AD182" s="182"/>
      <c r="AE182" s="398"/>
      <c r="AF182" s="182"/>
    </row>
    <row r="183" spans="1:32" ht="14.4" x14ac:dyDescent="0.3">
      <c r="A183" s="181">
        <v>48792</v>
      </c>
      <c r="B183" s="131">
        <f t="shared" si="28"/>
        <v>2033</v>
      </c>
      <c r="C183" s="171">
        <v>5.3947860000000007</v>
      </c>
      <c r="D183" s="171"/>
      <c r="E183" s="290">
        <v>-0.14316834122737129</v>
      </c>
      <c r="F183" s="324">
        <v>0.12746557712554932</v>
      </c>
      <c r="G183" s="290">
        <v>-0.16361928939819337</v>
      </c>
      <c r="H183" s="290">
        <v>-2.6216812133789069E-2</v>
      </c>
      <c r="I183" s="290">
        <v>-0.63576010500068514</v>
      </c>
      <c r="J183" s="290">
        <v>-0.30296688079833983</v>
      </c>
      <c r="K183" s="290">
        <v>-0.38092947142020811</v>
      </c>
      <c r="L183" s="290">
        <v>-0.79564057916591024</v>
      </c>
      <c r="M183" s="291">
        <v>-2.3968505859374989E-3</v>
      </c>
      <c r="N183" s="324">
        <v>-2.2798595428466795E-2</v>
      </c>
      <c r="O183" s="290">
        <v>2.3749955418904956E-3</v>
      </c>
      <c r="P183" s="290">
        <v>-0.22443364389481071</v>
      </c>
      <c r="Q183" s="182"/>
      <c r="R183" s="183">
        <f t="shared" si="31"/>
        <v>5.2516176587726298</v>
      </c>
      <c r="S183" s="183">
        <f t="shared" si="32"/>
        <v>5.5222515771255498</v>
      </c>
      <c r="T183" s="183">
        <f t="shared" si="31"/>
        <v>5.2311667106018076</v>
      </c>
      <c r="U183" s="183">
        <f t="shared" si="31"/>
        <v>5.3685691878662114</v>
      </c>
      <c r="V183" s="183">
        <f t="shared" si="31"/>
        <v>4.7590258949993158</v>
      </c>
      <c r="W183" s="183">
        <f t="shared" si="31"/>
        <v>5.0918191192016611</v>
      </c>
      <c r="X183" s="183">
        <f t="shared" si="29"/>
        <v>5.0138565285797929</v>
      </c>
      <c r="Y183" s="183">
        <f t="shared" si="29"/>
        <v>4.5991454208340903</v>
      </c>
      <c r="Z183" s="183">
        <f t="shared" si="29"/>
        <v>5.392389149414063</v>
      </c>
      <c r="AA183" s="183">
        <f t="shared" si="30"/>
        <v>5.3719874045715343</v>
      </c>
      <c r="AB183" s="183">
        <f t="shared" si="29"/>
        <v>5.3971609955418911</v>
      </c>
      <c r="AC183" s="183">
        <f t="shared" si="29"/>
        <v>5.1703523561051901</v>
      </c>
      <c r="AD183" s="182"/>
      <c r="AE183" s="398"/>
      <c r="AF183" s="182"/>
    </row>
    <row r="184" spans="1:32" ht="14.4" x14ac:dyDescent="0.3">
      <c r="A184" s="181">
        <v>48823</v>
      </c>
      <c r="B184" s="131">
        <f t="shared" si="28"/>
        <v>2033</v>
      </c>
      <c r="C184" s="171">
        <v>5.3243780000000003</v>
      </c>
      <c r="D184" s="171"/>
      <c r="E184" s="290">
        <v>-0.17649269104003906</v>
      </c>
      <c r="F184" s="324">
        <v>6.8170957565307611E-2</v>
      </c>
      <c r="G184" s="290">
        <v>-0.16030384063720704</v>
      </c>
      <c r="H184" s="290">
        <v>-4.7194995880126954E-2</v>
      </c>
      <c r="I184" s="290">
        <v>-0.78894937729129067</v>
      </c>
      <c r="J184" s="290">
        <v>-0.3001845359802246</v>
      </c>
      <c r="K184" s="290">
        <v>-0.36690524631404853</v>
      </c>
      <c r="L184" s="290">
        <v>-1.107887280155206</v>
      </c>
      <c r="M184" s="291">
        <v>-2.6042747497558583E-3</v>
      </c>
      <c r="N184" s="324">
        <v>-7.6213436126709E-2</v>
      </c>
      <c r="O184" s="290">
        <v>-9.9987743695577003E-2</v>
      </c>
      <c r="P184" s="290">
        <v>-0.15293100484212244</v>
      </c>
      <c r="Q184" s="182"/>
      <c r="R184" s="183">
        <f t="shared" si="31"/>
        <v>5.1478853089599612</v>
      </c>
      <c r="S184" s="183">
        <f t="shared" si="32"/>
        <v>5.3925489575653076</v>
      </c>
      <c r="T184" s="183">
        <f t="shared" si="31"/>
        <v>5.1640741593627935</v>
      </c>
      <c r="U184" s="183">
        <f t="shared" si="31"/>
        <v>5.2771830041198733</v>
      </c>
      <c r="V184" s="183">
        <f t="shared" si="31"/>
        <v>4.5354286227087099</v>
      </c>
      <c r="W184" s="183">
        <f t="shared" si="31"/>
        <v>5.0241934640197758</v>
      </c>
      <c r="X184" s="183">
        <f t="shared" si="29"/>
        <v>4.957472753685952</v>
      </c>
      <c r="Y184" s="183">
        <f t="shared" si="29"/>
        <v>4.2164907198447938</v>
      </c>
      <c r="Z184" s="183">
        <f t="shared" si="29"/>
        <v>5.3217737252502442</v>
      </c>
      <c r="AA184" s="183">
        <f t="shared" si="30"/>
        <v>5.2481645638732912</v>
      </c>
      <c r="AB184" s="183">
        <f t="shared" si="29"/>
        <v>5.2243902563044236</v>
      </c>
      <c r="AC184" s="183">
        <f t="shared" si="29"/>
        <v>5.1714469951578774</v>
      </c>
      <c r="AD184" s="182"/>
      <c r="AE184" s="398"/>
      <c r="AF184" s="182"/>
    </row>
    <row r="185" spans="1:32" ht="14.4" x14ac:dyDescent="0.3">
      <c r="A185" s="181">
        <v>48853</v>
      </c>
      <c r="B185" s="131">
        <f t="shared" si="28"/>
        <v>2033</v>
      </c>
      <c r="C185" s="171">
        <v>5.2749790000000001</v>
      </c>
      <c r="D185" s="171"/>
      <c r="E185" s="290">
        <v>-0.19991445541381836</v>
      </c>
      <c r="F185" s="324">
        <v>5.2610607147216798E-2</v>
      </c>
      <c r="G185" s="290">
        <v>-0.16858602523803712</v>
      </c>
      <c r="H185" s="290">
        <v>-9.4158687591552742E-2</v>
      </c>
      <c r="I185" s="290">
        <v>-1.0079044872051417</v>
      </c>
      <c r="J185" s="290">
        <v>-0.3082564353942871</v>
      </c>
      <c r="K185" s="290">
        <v>-0.16232406997980664</v>
      </c>
      <c r="L185" s="290">
        <v>-1.0480529033063597</v>
      </c>
      <c r="M185" s="291">
        <v>-1.1246471405029296E-2</v>
      </c>
      <c r="N185" s="324">
        <v>-0.12410552978515628</v>
      </c>
      <c r="O185" s="290">
        <v>-0.21565298080444328</v>
      </c>
      <c r="P185" s="290">
        <v>-3.1663648851456214E-2</v>
      </c>
      <c r="Q185" s="182"/>
      <c r="R185" s="183">
        <f t="shared" si="31"/>
        <v>5.0750645445861817</v>
      </c>
      <c r="S185" s="183">
        <f t="shared" si="32"/>
        <v>5.3275896071472166</v>
      </c>
      <c r="T185" s="183">
        <f t="shared" si="31"/>
        <v>5.1063929747619632</v>
      </c>
      <c r="U185" s="183">
        <f t="shared" si="31"/>
        <v>5.1808203124084473</v>
      </c>
      <c r="V185" s="183">
        <f t="shared" si="31"/>
        <v>4.2670745127948582</v>
      </c>
      <c r="W185" s="183">
        <f t="shared" si="31"/>
        <v>4.9667225646057132</v>
      </c>
      <c r="X185" s="183">
        <f t="shared" si="29"/>
        <v>5.1126549300201933</v>
      </c>
      <c r="Y185" s="183">
        <f t="shared" si="29"/>
        <v>4.2269260966936404</v>
      </c>
      <c r="Z185" s="183">
        <f t="shared" si="29"/>
        <v>5.2637325285949705</v>
      </c>
      <c r="AA185" s="183">
        <f t="shared" si="30"/>
        <v>5.1508734702148438</v>
      </c>
      <c r="AB185" s="183">
        <f t="shared" si="29"/>
        <v>5.0593260191955567</v>
      </c>
      <c r="AC185" s="183">
        <f t="shared" si="29"/>
        <v>5.243315351148544</v>
      </c>
      <c r="AD185" s="182"/>
      <c r="AE185" s="398"/>
      <c r="AF185" s="182"/>
    </row>
    <row r="186" spans="1:32" ht="14.4" x14ac:dyDescent="0.3">
      <c r="A186" s="181">
        <v>48884</v>
      </c>
      <c r="B186" s="131">
        <f t="shared" si="28"/>
        <v>2033</v>
      </c>
      <c r="C186" s="171">
        <v>5.4298150000000005</v>
      </c>
      <c r="D186" s="171"/>
      <c r="E186" s="290">
        <v>-0.15475797653198242</v>
      </c>
      <c r="F186" s="324">
        <v>3.2953362464904781E-2</v>
      </c>
      <c r="G186" s="290">
        <v>-0.11504341125488281</v>
      </c>
      <c r="H186" s="290">
        <v>-6.9293060302734383E-2</v>
      </c>
      <c r="I186" s="290">
        <v>-0.94121544555050785</v>
      </c>
      <c r="J186" s="290">
        <v>-0.25419359207153319</v>
      </c>
      <c r="K186" s="290">
        <v>-2.7622441419033698E-2</v>
      </c>
      <c r="L186" s="290">
        <v>-0.91273834359971406</v>
      </c>
      <c r="M186" s="291">
        <v>-2.618579864501952E-3</v>
      </c>
      <c r="N186" s="324">
        <v>-0.10926013946533204</v>
      </c>
      <c r="O186" s="290">
        <v>-2.9712835947672524E-2</v>
      </c>
      <c r="P186" s="290">
        <v>-4.38918266296386E-2</v>
      </c>
      <c r="Q186" s="182"/>
      <c r="R186" s="183">
        <f t="shared" si="31"/>
        <v>5.2750570234680181</v>
      </c>
      <c r="S186" s="183">
        <f t="shared" si="32"/>
        <v>5.4627683624649057</v>
      </c>
      <c r="T186" s="183">
        <f t="shared" si="31"/>
        <v>5.3147715887451179</v>
      </c>
      <c r="U186" s="183">
        <f t="shared" si="31"/>
        <v>5.3605219396972661</v>
      </c>
      <c r="V186" s="183">
        <f t="shared" si="31"/>
        <v>4.4885995544494923</v>
      </c>
      <c r="W186" s="183">
        <f t="shared" si="31"/>
        <v>5.1756214079284675</v>
      </c>
      <c r="X186" s="183">
        <f t="shared" si="29"/>
        <v>5.4021925585809667</v>
      </c>
      <c r="Y186" s="183">
        <f t="shared" si="29"/>
        <v>4.5170766564002864</v>
      </c>
      <c r="Z186" s="183">
        <f t="shared" si="29"/>
        <v>5.4271964201354983</v>
      </c>
      <c r="AA186" s="183">
        <f t="shared" si="30"/>
        <v>5.3205548605346689</v>
      </c>
      <c r="AB186" s="183">
        <f t="shared" si="29"/>
        <v>5.4001021640523277</v>
      </c>
      <c r="AC186" s="183">
        <f t="shared" si="29"/>
        <v>5.3859231733703616</v>
      </c>
      <c r="AD186" s="182"/>
      <c r="AE186" s="398"/>
      <c r="AF186" s="182"/>
    </row>
    <row r="187" spans="1:32" ht="14.4" x14ac:dyDescent="0.3">
      <c r="A187" s="181">
        <v>48914</v>
      </c>
      <c r="B187" s="131">
        <f t="shared" si="28"/>
        <v>2033</v>
      </c>
      <c r="C187" s="171">
        <v>5.6204100000000006</v>
      </c>
      <c r="D187" s="171"/>
      <c r="E187" s="290">
        <v>-0.16149234771728516</v>
      </c>
      <c r="F187" s="324">
        <v>4.7430715560913078E-2</v>
      </c>
      <c r="G187" s="290">
        <v>-0.11814523696899414</v>
      </c>
      <c r="H187" s="290">
        <v>-8.0968894958496102E-2</v>
      </c>
      <c r="I187" s="290">
        <v>-0.63678366642668016</v>
      </c>
      <c r="J187" s="290">
        <v>-0.254988956451416</v>
      </c>
      <c r="K187" s="290">
        <v>-0.14792691437395944</v>
      </c>
      <c r="L187" s="290">
        <v>-0.71825218039766825</v>
      </c>
      <c r="M187" s="291">
        <v>-3.9212989807128895E-3</v>
      </c>
      <c r="N187" s="324">
        <v>-8.059459686279298E-2</v>
      </c>
      <c r="O187" s="290">
        <v>9.0503005981445325E-2</v>
      </c>
      <c r="P187" s="290">
        <v>-0.16456782048748392</v>
      </c>
      <c r="Q187" s="182"/>
      <c r="R187" s="183">
        <f t="shared" si="31"/>
        <v>5.4589176522827154</v>
      </c>
      <c r="S187" s="183">
        <f t="shared" si="32"/>
        <v>5.6678407155609136</v>
      </c>
      <c r="T187" s="183">
        <f t="shared" si="31"/>
        <v>5.5022647630310066</v>
      </c>
      <c r="U187" s="183">
        <f t="shared" si="31"/>
        <v>5.5394411050415044</v>
      </c>
      <c r="V187" s="183">
        <f t="shared" si="31"/>
        <v>4.9836263335733202</v>
      </c>
      <c r="W187" s="183">
        <f t="shared" si="31"/>
        <v>5.3654210435485847</v>
      </c>
      <c r="X187" s="183">
        <f t="shared" si="29"/>
        <v>5.4724830856260409</v>
      </c>
      <c r="Y187" s="183">
        <f t="shared" si="29"/>
        <v>4.9021578196023325</v>
      </c>
      <c r="Z187" s="183">
        <f t="shared" si="29"/>
        <v>5.6164887010192874</v>
      </c>
      <c r="AA187" s="183">
        <f t="shared" si="30"/>
        <v>5.539815403137208</v>
      </c>
      <c r="AB187" s="183">
        <f t="shared" si="29"/>
        <v>5.7109130059814461</v>
      </c>
      <c r="AC187" s="183">
        <f t="shared" si="29"/>
        <v>5.4558421795125165</v>
      </c>
      <c r="AD187" s="182"/>
      <c r="AE187" s="398"/>
      <c r="AF187" s="182"/>
    </row>
    <row r="188" spans="1:32" ht="14.4" x14ac:dyDescent="0.3">
      <c r="A188" s="181">
        <v>48945</v>
      </c>
      <c r="B188" s="131">
        <f t="shared" ref="B188:B251" si="33">YEAR(A188)</f>
        <v>2034</v>
      </c>
      <c r="C188" s="171">
        <v>5.6578590000000002</v>
      </c>
      <c r="D188" s="171"/>
      <c r="E188" s="290">
        <v>-0.18068744671479606</v>
      </c>
      <c r="F188" s="324">
        <v>8.0013484954833985E-2</v>
      </c>
      <c r="G188" s="290">
        <v>-0.11853862762451171</v>
      </c>
      <c r="H188" s="290">
        <v>-5.2957916259765633E-3</v>
      </c>
      <c r="I188" s="290">
        <v>-0.72272583517072897</v>
      </c>
      <c r="J188" s="290">
        <v>-0.25472431182861327</v>
      </c>
      <c r="K188" s="290">
        <v>-9.0535895116973283E-2</v>
      </c>
      <c r="L188" s="290">
        <v>-0.44215198523308885</v>
      </c>
      <c r="M188" s="291">
        <v>-2.1021633148193358E-2</v>
      </c>
      <c r="N188" s="324">
        <v>-6.2951145172119138E-2</v>
      </c>
      <c r="O188" s="290">
        <v>0.23572302467854808</v>
      </c>
      <c r="P188" s="290">
        <v>-0.2705920756247735</v>
      </c>
      <c r="Q188" s="182"/>
      <c r="R188" s="183">
        <f t="shared" si="31"/>
        <v>5.4771715532852046</v>
      </c>
      <c r="S188" s="183">
        <f t="shared" si="32"/>
        <v>5.7378724849548339</v>
      </c>
      <c r="T188" s="183">
        <f t="shared" si="31"/>
        <v>5.5393203723754887</v>
      </c>
      <c r="U188" s="183">
        <f t="shared" si="31"/>
        <v>5.6525632083740236</v>
      </c>
      <c r="V188" s="183">
        <f t="shared" si="31"/>
        <v>4.9351331648292716</v>
      </c>
      <c r="W188" s="183">
        <f t="shared" si="31"/>
        <v>5.4031346881713871</v>
      </c>
      <c r="X188" s="183">
        <f t="shared" si="29"/>
        <v>5.5673231048830267</v>
      </c>
      <c r="Y188" s="183">
        <f t="shared" si="29"/>
        <v>5.2157070147669113</v>
      </c>
      <c r="Z188" s="183">
        <f t="shared" si="29"/>
        <v>5.6368373668518066</v>
      </c>
      <c r="AA188" s="183">
        <f t="shared" si="30"/>
        <v>5.5949078548278814</v>
      </c>
      <c r="AB188" s="183">
        <f t="shared" si="29"/>
        <v>5.8935820246785484</v>
      </c>
      <c r="AC188" s="183">
        <f t="shared" si="29"/>
        <v>5.3872669243752265</v>
      </c>
      <c r="AD188" s="182"/>
      <c r="AE188" s="398"/>
      <c r="AF188" s="182"/>
    </row>
    <row r="189" spans="1:32" ht="14.4" x14ac:dyDescent="0.3">
      <c r="A189" s="181">
        <v>48976</v>
      </c>
      <c r="B189" s="131">
        <f t="shared" si="33"/>
        <v>2034</v>
      </c>
      <c r="C189" s="171">
        <v>5.4946440000000001</v>
      </c>
      <c r="D189" s="171"/>
      <c r="E189" s="290">
        <v>-0.1530564782441802</v>
      </c>
      <c r="F189" s="324">
        <v>5.5542182922363278E-2</v>
      </c>
      <c r="G189" s="290">
        <v>-0.11978889465332031</v>
      </c>
      <c r="H189" s="290">
        <v>-7.1912326812744148E-2</v>
      </c>
      <c r="I189" s="290">
        <v>-0.76383336073329566</v>
      </c>
      <c r="J189" s="290">
        <v>-0.25575284957885741</v>
      </c>
      <c r="K189" s="290">
        <v>-7.8210809104438478E-2</v>
      </c>
      <c r="L189" s="290">
        <v>-0.39459530337544285</v>
      </c>
      <c r="M189" s="291">
        <v>-1.2264995574951171E-2</v>
      </c>
      <c r="N189" s="324">
        <v>-7.3452301025390618E-2</v>
      </c>
      <c r="O189" s="290">
        <v>3.2279936472574849E-2</v>
      </c>
      <c r="P189" s="290">
        <v>-0.12824185303279331</v>
      </c>
      <c r="Q189" s="182"/>
      <c r="R189" s="183">
        <f t="shared" si="31"/>
        <v>5.3415875217558195</v>
      </c>
      <c r="S189" s="183">
        <f t="shared" si="32"/>
        <v>5.5501861829223635</v>
      </c>
      <c r="T189" s="183">
        <f t="shared" si="31"/>
        <v>5.37485510534668</v>
      </c>
      <c r="U189" s="183">
        <f t="shared" si="31"/>
        <v>5.4227316731872559</v>
      </c>
      <c r="V189" s="183">
        <f t="shared" si="31"/>
        <v>4.7308106392667044</v>
      </c>
      <c r="W189" s="183">
        <f t="shared" si="31"/>
        <v>5.2388911504211428</v>
      </c>
      <c r="X189" s="183">
        <f t="shared" si="29"/>
        <v>5.4164331908955612</v>
      </c>
      <c r="Y189" s="183">
        <f t="shared" si="29"/>
        <v>5.1000486966245573</v>
      </c>
      <c r="Z189" s="183">
        <f t="shared" si="29"/>
        <v>5.4823790044250487</v>
      </c>
      <c r="AA189" s="183">
        <f t="shared" si="30"/>
        <v>5.4211916989746092</v>
      </c>
      <c r="AB189" s="183">
        <f t="shared" si="29"/>
        <v>5.5269239364725751</v>
      </c>
      <c r="AC189" s="183">
        <f t="shared" si="29"/>
        <v>5.3664021469672072</v>
      </c>
      <c r="AD189" s="182"/>
      <c r="AE189" s="398"/>
      <c r="AF189" s="182"/>
    </row>
    <row r="190" spans="1:32" ht="14.4" x14ac:dyDescent="0.3">
      <c r="A190" s="181">
        <v>49004</v>
      </c>
      <c r="B190" s="131">
        <f t="shared" si="33"/>
        <v>2034</v>
      </c>
      <c r="C190" s="171">
        <v>5.3359839999999998</v>
      </c>
      <c r="D190" s="171"/>
      <c r="E190" s="290">
        <v>-0.18059405843326246</v>
      </c>
      <c r="F190" s="324">
        <v>-7.5660419464111395E-3</v>
      </c>
      <c r="G190" s="290">
        <v>-0.11643672943115234</v>
      </c>
      <c r="H190" s="290">
        <v>-8.8186779022216805E-2</v>
      </c>
      <c r="I190" s="290">
        <v>-0.79198154322955228</v>
      </c>
      <c r="J190" s="290">
        <v>-0.2475574493408203</v>
      </c>
      <c r="K190" s="290">
        <v>-0.10786494383310928</v>
      </c>
      <c r="L190" s="290">
        <v>-0.50093974946296704</v>
      </c>
      <c r="M190" s="291">
        <v>-5.853443145751952E-3</v>
      </c>
      <c r="N190" s="324">
        <v>-0.11029916763305664</v>
      </c>
      <c r="O190" s="290">
        <v>2.3054599761962905E-2</v>
      </c>
      <c r="P190" s="290">
        <v>-9.5592331886291446E-2</v>
      </c>
      <c r="Q190" s="182"/>
      <c r="R190" s="183">
        <f t="shared" si="31"/>
        <v>5.155389941566737</v>
      </c>
      <c r="S190" s="183">
        <f t="shared" si="32"/>
        <v>5.3284179580535884</v>
      </c>
      <c r="T190" s="183">
        <f t="shared" si="31"/>
        <v>5.2195472705688477</v>
      </c>
      <c r="U190" s="183">
        <f t="shared" si="31"/>
        <v>5.247797220977783</v>
      </c>
      <c r="V190" s="183">
        <f t="shared" si="31"/>
        <v>4.544002456770448</v>
      </c>
      <c r="W190" s="183">
        <f t="shared" si="31"/>
        <v>5.0884265506591797</v>
      </c>
      <c r="X190" s="183">
        <f t="shared" si="29"/>
        <v>5.2281190561668902</v>
      </c>
      <c r="Y190" s="183">
        <f t="shared" si="29"/>
        <v>4.8350442505370328</v>
      </c>
      <c r="Z190" s="183">
        <f t="shared" si="29"/>
        <v>5.3301305568542476</v>
      </c>
      <c r="AA190" s="183">
        <f t="shared" si="30"/>
        <v>5.2256848323669436</v>
      </c>
      <c r="AB190" s="183">
        <f t="shared" si="29"/>
        <v>5.3590385997619627</v>
      </c>
      <c r="AC190" s="183">
        <f t="shared" si="29"/>
        <v>5.2403916681137082</v>
      </c>
      <c r="AD190" s="182"/>
      <c r="AE190" s="398"/>
      <c r="AF190" s="182"/>
    </row>
    <row r="191" spans="1:32" ht="14.4" x14ac:dyDescent="0.3">
      <c r="A191" s="181">
        <v>49035</v>
      </c>
      <c r="B191" s="131">
        <f t="shared" si="33"/>
        <v>2034</v>
      </c>
      <c r="C191" s="171">
        <v>5.2726920000000002</v>
      </c>
      <c r="D191" s="171"/>
      <c r="E191" s="290">
        <v>-0.2382134174871966</v>
      </c>
      <c r="F191" s="324">
        <v>9.0629482269287132E-3</v>
      </c>
      <c r="G191" s="290">
        <v>-0.17013193130493165</v>
      </c>
      <c r="H191" s="290">
        <v>-0.10409454345703126</v>
      </c>
      <c r="I191" s="290">
        <v>-0.67572476075352605</v>
      </c>
      <c r="J191" s="290">
        <v>-0.3090951919555664</v>
      </c>
      <c r="K191" s="290">
        <v>-0.1887823696865647</v>
      </c>
      <c r="L191" s="290">
        <v>-0.56213043348310021</v>
      </c>
      <c r="M191" s="291">
        <v>-3.0099658966064452E-2</v>
      </c>
      <c r="N191" s="324">
        <v>-0.13439710617065428</v>
      </c>
      <c r="O191" s="290">
        <v>-0.16079385757446288</v>
      </c>
      <c r="P191" s="290">
        <v>-9.4273597717285093E-2</v>
      </c>
      <c r="Q191" s="182"/>
      <c r="R191" s="183">
        <f t="shared" si="31"/>
        <v>5.0344785825128033</v>
      </c>
      <c r="S191" s="183">
        <f t="shared" si="32"/>
        <v>5.2817549482269293</v>
      </c>
      <c r="T191" s="183">
        <f t="shared" si="31"/>
        <v>5.1025600686950687</v>
      </c>
      <c r="U191" s="183">
        <f t="shared" si="31"/>
        <v>5.1685974565429689</v>
      </c>
      <c r="V191" s="183">
        <f t="shared" si="31"/>
        <v>4.5969672392464744</v>
      </c>
      <c r="W191" s="183">
        <f t="shared" si="31"/>
        <v>4.9635968080444339</v>
      </c>
      <c r="X191" s="183">
        <f t="shared" si="29"/>
        <v>5.0839096303134355</v>
      </c>
      <c r="Y191" s="183">
        <f t="shared" si="29"/>
        <v>4.7105615665169003</v>
      </c>
      <c r="Z191" s="183">
        <f t="shared" si="29"/>
        <v>5.2425923410339355</v>
      </c>
      <c r="AA191" s="183">
        <f t="shared" si="30"/>
        <v>5.1382948938293458</v>
      </c>
      <c r="AB191" s="183">
        <f t="shared" si="29"/>
        <v>5.1118981424255372</v>
      </c>
      <c r="AC191" s="183">
        <f t="shared" si="29"/>
        <v>5.1784184022827153</v>
      </c>
      <c r="AD191" s="182"/>
      <c r="AE191" s="398"/>
      <c r="AF191" s="182"/>
    </row>
    <row r="192" spans="1:32" ht="14.4" x14ac:dyDescent="0.3">
      <c r="A192" s="181">
        <v>49065</v>
      </c>
      <c r="B192" s="131">
        <f t="shared" si="33"/>
        <v>2034</v>
      </c>
      <c r="C192" s="171">
        <v>5.3065040000000003</v>
      </c>
      <c r="D192" s="171"/>
      <c r="E192" s="290">
        <v>-0.25847070009242035</v>
      </c>
      <c r="F192" s="324">
        <v>3.9136490821838371E-2</v>
      </c>
      <c r="G192" s="290">
        <v>-0.17053867340087892</v>
      </c>
      <c r="H192" s="290">
        <v>-0.10402587890625001</v>
      </c>
      <c r="I192" s="290">
        <v>-0.82423209919638207</v>
      </c>
      <c r="J192" s="290">
        <v>-0.30941991806030272</v>
      </c>
      <c r="K192" s="290">
        <v>-0.28133186754992084</v>
      </c>
      <c r="L192" s="290">
        <v>-0.63659723106265309</v>
      </c>
      <c r="M192" s="291">
        <v>-3.0101089477539061E-2</v>
      </c>
      <c r="N192" s="324">
        <v>-0.1331902313232422</v>
      </c>
      <c r="O192" s="290">
        <v>-0.14497195561726889</v>
      </c>
      <c r="P192" s="290">
        <v>-0.2164677409202822</v>
      </c>
      <c r="Q192" s="182"/>
      <c r="R192" s="183">
        <f t="shared" si="31"/>
        <v>5.0480332999075799</v>
      </c>
      <c r="S192" s="183">
        <f t="shared" si="32"/>
        <v>5.3456404908218387</v>
      </c>
      <c r="T192" s="183">
        <f t="shared" si="31"/>
        <v>5.1359653265991216</v>
      </c>
      <c r="U192" s="183">
        <f t="shared" si="31"/>
        <v>5.2024781210937503</v>
      </c>
      <c r="V192" s="183">
        <f t="shared" si="31"/>
        <v>4.4822719008036183</v>
      </c>
      <c r="W192" s="183">
        <f t="shared" si="31"/>
        <v>4.9970840819396978</v>
      </c>
      <c r="X192" s="183">
        <f t="shared" si="29"/>
        <v>5.0251721324500798</v>
      </c>
      <c r="Y192" s="183">
        <f t="shared" si="29"/>
        <v>4.6699067689373468</v>
      </c>
      <c r="Z192" s="183">
        <f t="shared" si="29"/>
        <v>5.276402910522461</v>
      </c>
      <c r="AA192" s="183">
        <f t="shared" si="30"/>
        <v>5.1733137686767581</v>
      </c>
      <c r="AB192" s="183">
        <f t="shared" si="29"/>
        <v>5.1615320443827315</v>
      </c>
      <c r="AC192" s="183">
        <f t="shared" si="29"/>
        <v>5.0900362590797181</v>
      </c>
      <c r="AD192" s="182"/>
      <c r="AE192" s="398"/>
      <c r="AF192" s="182"/>
    </row>
    <row r="193" spans="1:32" ht="14.4" x14ac:dyDescent="0.3">
      <c r="A193" s="181">
        <v>49096</v>
      </c>
      <c r="B193" s="131">
        <f t="shared" si="33"/>
        <v>2034</v>
      </c>
      <c r="C193" s="171">
        <v>5.3419050000000006</v>
      </c>
      <c r="D193" s="171"/>
      <c r="E193" s="290">
        <v>-0.18704444697402584</v>
      </c>
      <c r="F193" s="324">
        <v>8.4282121658325188E-2</v>
      </c>
      <c r="G193" s="290">
        <v>-0.14755369186401368</v>
      </c>
      <c r="H193" s="290">
        <v>-7.2017707824707039E-2</v>
      </c>
      <c r="I193" s="290">
        <v>-0.95553547111616677</v>
      </c>
      <c r="J193" s="290">
        <v>-0.28613882064819335</v>
      </c>
      <c r="K193" s="290">
        <v>-0.36410252403857984</v>
      </c>
      <c r="L193" s="290">
        <v>-0.62850313491406884</v>
      </c>
      <c r="M193" s="291">
        <v>-1.891162872314453E-2</v>
      </c>
      <c r="N193" s="324">
        <v>-8.018739700317383E-2</v>
      </c>
      <c r="O193" s="290">
        <v>9.0042750040690012E-3</v>
      </c>
      <c r="P193" s="290">
        <v>-0.17256789366404218</v>
      </c>
      <c r="Q193" s="182"/>
      <c r="R193" s="183">
        <f t="shared" si="31"/>
        <v>5.1548605530259746</v>
      </c>
      <c r="S193" s="183">
        <f t="shared" si="32"/>
        <v>5.4261871216583257</v>
      </c>
      <c r="T193" s="183">
        <f t="shared" si="31"/>
        <v>5.1943513081359871</v>
      </c>
      <c r="U193" s="183">
        <f t="shared" si="31"/>
        <v>5.2698872921752935</v>
      </c>
      <c r="V193" s="183">
        <f t="shared" si="31"/>
        <v>4.3863695288838338</v>
      </c>
      <c r="W193" s="183">
        <f t="shared" si="31"/>
        <v>5.0557661793518074</v>
      </c>
      <c r="X193" s="183">
        <f t="shared" si="29"/>
        <v>4.977802475961421</v>
      </c>
      <c r="Y193" s="183">
        <f t="shared" si="29"/>
        <v>4.713401865085932</v>
      </c>
      <c r="Z193" s="183">
        <f t="shared" si="29"/>
        <v>5.3229933712768558</v>
      </c>
      <c r="AA193" s="183">
        <f t="shared" si="30"/>
        <v>5.2617176029968267</v>
      </c>
      <c r="AB193" s="183">
        <f t="shared" si="29"/>
        <v>5.3509092750040699</v>
      </c>
      <c r="AC193" s="183">
        <f t="shared" si="29"/>
        <v>5.1693371063359583</v>
      </c>
      <c r="AD193" s="182"/>
      <c r="AE193" s="398"/>
      <c r="AF193" s="182"/>
    </row>
    <row r="194" spans="1:32" ht="14.4" x14ac:dyDescent="0.3">
      <c r="A194" s="181">
        <v>49126</v>
      </c>
      <c r="B194" s="131">
        <f t="shared" si="33"/>
        <v>2034</v>
      </c>
      <c r="C194" s="171">
        <v>5.5979780000000003</v>
      </c>
      <c r="D194" s="171"/>
      <c r="E194" s="290">
        <v>-0.15910431123177327</v>
      </c>
      <c r="F194" s="324">
        <v>0.12498829841613768</v>
      </c>
      <c r="G194" s="290">
        <v>-0.16010070800781251</v>
      </c>
      <c r="H194" s="290">
        <v>-2.66946029663086E-2</v>
      </c>
      <c r="I194" s="290">
        <v>-0.85125002454159515</v>
      </c>
      <c r="J194" s="290">
        <v>-0.29787044525146483</v>
      </c>
      <c r="K194" s="290">
        <v>-0.35190434625137751</v>
      </c>
      <c r="L194" s="290">
        <v>-0.69337370201795623</v>
      </c>
      <c r="M194" s="291">
        <v>-1.5156555175781239E-3</v>
      </c>
      <c r="N194" s="324">
        <v>-4.4040985107421882E-2</v>
      </c>
      <c r="O194" s="290">
        <v>-5.2368826866149937E-2</v>
      </c>
      <c r="P194" s="290">
        <v>-0.41973499482677823</v>
      </c>
      <c r="Q194" s="182"/>
      <c r="R194" s="183">
        <f t="shared" si="31"/>
        <v>5.4388736887682274</v>
      </c>
      <c r="S194" s="183">
        <f t="shared" si="32"/>
        <v>5.7229662984161376</v>
      </c>
      <c r="T194" s="183">
        <f t="shared" si="31"/>
        <v>5.4378772919921881</v>
      </c>
      <c r="U194" s="183">
        <f t="shared" si="31"/>
        <v>5.5712833970336915</v>
      </c>
      <c r="V194" s="183">
        <f t="shared" si="31"/>
        <v>4.7467279754584055</v>
      </c>
      <c r="W194" s="183">
        <f t="shared" si="31"/>
        <v>5.3001075547485357</v>
      </c>
      <c r="X194" s="183">
        <f t="shared" si="29"/>
        <v>5.2460736537486232</v>
      </c>
      <c r="Y194" s="183">
        <f t="shared" si="29"/>
        <v>4.9046042979820443</v>
      </c>
      <c r="Z194" s="183">
        <f t="shared" si="29"/>
        <v>5.596462344482422</v>
      </c>
      <c r="AA194" s="183">
        <f t="shared" si="30"/>
        <v>5.5539370148925782</v>
      </c>
      <c r="AB194" s="183">
        <f t="shared" si="29"/>
        <v>5.5456091731338502</v>
      </c>
      <c r="AC194" s="183">
        <f t="shared" si="29"/>
        <v>5.178243005173222</v>
      </c>
      <c r="AD194" s="182"/>
      <c r="AE194" s="398"/>
      <c r="AF194" s="182"/>
    </row>
    <row r="195" spans="1:32" ht="14.4" x14ac:dyDescent="0.3">
      <c r="A195" s="181">
        <v>49157</v>
      </c>
      <c r="B195" s="131">
        <f t="shared" si="33"/>
        <v>2034</v>
      </c>
      <c r="C195" s="171">
        <v>5.6409450000000003</v>
      </c>
      <c r="D195" s="171"/>
      <c r="E195" s="290">
        <v>-0.14200476282552868</v>
      </c>
      <c r="F195" s="324">
        <v>0.14370140552520752</v>
      </c>
      <c r="G195" s="290">
        <v>-0.16126943588256837</v>
      </c>
      <c r="H195" s="290">
        <v>-1.7605133056640632E-2</v>
      </c>
      <c r="I195" s="290">
        <v>-0.76256125463212576</v>
      </c>
      <c r="J195" s="290">
        <v>-0.29842119216918944</v>
      </c>
      <c r="K195" s="290">
        <v>-0.36255004882873637</v>
      </c>
      <c r="L195" s="290">
        <v>-0.67077221175266877</v>
      </c>
      <c r="M195" s="291">
        <v>-1.3592529296874989E-3</v>
      </c>
      <c r="N195" s="324">
        <v>-2.4498519897460935E-2</v>
      </c>
      <c r="O195" s="290">
        <v>1.8413095466613794E-2</v>
      </c>
      <c r="P195" s="290">
        <v>-0.3797399831587267</v>
      </c>
      <c r="Q195" s="182"/>
      <c r="R195" s="183">
        <f t="shared" si="31"/>
        <v>5.4989402371744713</v>
      </c>
      <c r="S195" s="183">
        <f t="shared" si="32"/>
        <v>5.7846464055252076</v>
      </c>
      <c r="T195" s="183">
        <f t="shared" si="31"/>
        <v>5.4796755641174322</v>
      </c>
      <c r="U195" s="183">
        <f t="shared" si="31"/>
        <v>5.6233398669433594</v>
      </c>
      <c r="V195" s="183">
        <f t="shared" si="31"/>
        <v>4.8783837453678744</v>
      </c>
      <c r="W195" s="183">
        <f t="shared" si="31"/>
        <v>5.342523807830811</v>
      </c>
      <c r="X195" s="183">
        <f t="shared" si="29"/>
        <v>5.278394951171264</v>
      </c>
      <c r="Y195" s="183">
        <f t="shared" si="29"/>
        <v>4.9701727882473312</v>
      </c>
      <c r="Z195" s="183">
        <f t="shared" si="29"/>
        <v>5.6395857470703126</v>
      </c>
      <c r="AA195" s="183">
        <f t="shared" si="30"/>
        <v>5.6164464801025398</v>
      </c>
      <c r="AB195" s="183">
        <f t="shared" si="29"/>
        <v>5.6593580954666143</v>
      </c>
      <c r="AC195" s="183">
        <f t="shared" si="29"/>
        <v>5.2612050168412736</v>
      </c>
      <c r="AD195" s="182"/>
      <c r="AE195" s="398"/>
      <c r="AF195" s="182"/>
    </row>
    <row r="196" spans="1:32" ht="14.4" x14ac:dyDescent="0.3">
      <c r="A196" s="181">
        <v>49188</v>
      </c>
      <c r="B196" s="131">
        <f t="shared" si="33"/>
        <v>2034</v>
      </c>
      <c r="C196" s="171">
        <v>5.5341740000000001</v>
      </c>
      <c r="D196" s="171"/>
      <c r="E196" s="290">
        <v>-0.17506217956542969</v>
      </c>
      <c r="F196" s="324">
        <v>7.4098997116088861E-2</v>
      </c>
      <c r="G196" s="290">
        <v>-0.15786672592163087</v>
      </c>
      <c r="H196" s="290">
        <v>-4.019979476928711E-2</v>
      </c>
      <c r="I196" s="290">
        <v>-0.9334269905750312</v>
      </c>
      <c r="J196" s="290">
        <v>-0.29586057662963866</v>
      </c>
      <c r="K196" s="290">
        <v>-0.34905424388522865</v>
      </c>
      <c r="L196" s="290">
        <v>-0.94465648080747011</v>
      </c>
      <c r="M196" s="291">
        <v>-1.9400405883789051E-3</v>
      </c>
      <c r="N196" s="324">
        <v>-7.8288631439209E-2</v>
      </c>
      <c r="O196" s="290">
        <v>-0.14971788565317792</v>
      </c>
      <c r="P196" s="290">
        <v>-0.29545000203450522</v>
      </c>
      <c r="Q196" s="182"/>
      <c r="R196" s="183">
        <f t="shared" si="31"/>
        <v>5.3591118204345705</v>
      </c>
      <c r="S196" s="183">
        <f t="shared" si="32"/>
        <v>5.6082729971160887</v>
      </c>
      <c r="T196" s="183">
        <f t="shared" si="31"/>
        <v>5.3763072740783695</v>
      </c>
      <c r="U196" s="183">
        <f t="shared" si="31"/>
        <v>5.493974205230713</v>
      </c>
      <c r="V196" s="183">
        <f t="shared" si="31"/>
        <v>4.6007470094249694</v>
      </c>
      <c r="W196" s="183">
        <f t="shared" si="31"/>
        <v>5.2383134233703617</v>
      </c>
      <c r="X196" s="183">
        <f t="shared" si="29"/>
        <v>5.1851197561147711</v>
      </c>
      <c r="Y196" s="183">
        <f t="shared" si="29"/>
        <v>4.5895175191925297</v>
      </c>
      <c r="Z196" s="183">
        <f t="shared" si="29"/>
        <v>5.532233959411621</v>
      </c>
      <c r="AA196" s="183">
        <f t="shared" si="30"/>
        <v>5.4558853685607911</v>
      </c>
      <c r="AB196" s="183">
        <f t="shared" si="29"/>
        <v>5.3844561143468219</v>
      </c>
      <c r="AC196" s="183">
        <f t="shared" si="29"/>
        <v>5.2387239979654954</v>
      </c>
      <c r="AD196" s="182"/>
      <c r="AE196" s="398"/>
      <c r="AF196" s="182"/>
    </row>
    <row r="197" spans="1:32" ht="14.4" x14ac:dyDescent="0.3">
      <c r="A197" s="181">
        <v>49218</v>
      </c>
      <c r="B197" s="131">
        <f t="shared" si="33"/>
        <v>2034</v>
      </c>
      <c r="C197" s="171">
        <v>5.3979210000000002</v>
      </c>
      <c r="D197" s="171"/>
      <c r="E197" s="290">
        <v>-0.20709323883056641</v>
      </c>
      <c r="F197" s="324">
        <v>4.8628540039062501E-2</v>
      </c>
      <c r="G197" s="290">
        <v>-0.17794538497924806</v>
      </c>
      <c r="H197" s="290">
        <v>-9.6607723236083992E-2</v>
      </c>
      <c r="I197" s="290">
        <v>-1.0368060072416057</v>
      </c>
      <c r="J197" s="290">
        <v>-0.31578521728515624</v>
      </c>
      <c r="K197" s="290">
        <v>-0.15018166280100811</v>
      </c>
      <c r="L197" s="290">
        <v>-0.89273547394368857</v>
      </c>
      <c r="M197" s="291">
        <v>-2.6490955352783202E-2</v>
      </c>
      <c r="N197" s="324">
        <v>-0.13116844177246095</v>
      </c>
      <c r="O197" s="290">
        <v>-0.22642934163411457</v>
      </c>
      <c r="P197" s="290">
        <v>-6.0468427904190589E-2</v>
      </c>
      <c r="Q197" s="182"/>
      <c r="R197" s="183">
        <f t="shared" si="31"/>
        <v>5.1908277611694338</v>
      </c>
      <c r="S197" s="183">
        <f t="shared" si="32"/>
        <v>5.4465495400390624</v>
      </c>
      <c r="T197" s="183">
        <f t="shared" si="31"/>
        <v>5.2199756150207524</v>
      </c>
      <c r="U197" s="183">
        <f t="shared" si="31"/>
        <v>5.3013132767639162</v>
      </c>
      <c r="V197" s="183">
        <f t="shared" si="31"/>
        <v>4.3611149927583943</v>
      </c>
      <c r="W197" s="183">
        <f t="shared" si="31"/>
        <v>5.0821357827148441</v>
      </c>
      <c r="X197" s="183">
        <f t="shared" si="29"/>
        <v>5.2477393371989924</v>
      </c>
      <c r="Y197" s="183">
        <f t="shared" si="29"/>
        <v>4.5051855260563114</v>
      </c>
      <c r="Z197" s="183">
        <f t="shared" si="29"/>
        <v>5.3714300446472167</v>
      </c>
      <c r="AA197" s="183">
        <f t="shared" si="30"/>
        <v>5.2667525582275392</v>
      </c>
      <c r="AB197" s="183">
        <f t="shared" si="29"/>
        <v>5.1714916583658859</v>
      </c>
      <c r="AC197" s="183">
        <f t="shared" si="29"/>
        <v>5.3374525720958097</v>
      </c>
      <c r="AD197" s="182"/>
      <c r="AE197" s="398"/>
      <c r="AF197" s="182"/>
    </row>
    <row r="198" spans="1:32" ht="14.4" x14ac:dyDescent="0.3">
      <c r="A198" s="181">
        <v>49249</v>
      </c>
      <c r="B198" s="131">
        <f t="shared" si="33"/>
        <v>2034</v>
      </c>
      <c r="C198" s="171">
        <v>5.6313059999999995</v>
      </c>
      <c r="D198" s="171"/>
      <c r="E198" s="290">
        <v>-0.14105749130249023</v>
      </c>
      <c r="F198" s="324">
        <v>3.3814530372619625E-2</v>
      </c>
      <c r="G198" s="290">
        <v>-0.11748529434204101</v>
      </c>
      <c r="H198" s="290">
        <v>-6.8457164764404305E-2</v>
      </c>
      <c r="I198" s="290">
        <v>-0.88089603480367584</v>
      </c>
      <c r="J198" s="290">
        <v>-0.25463514328002929</v>
      </c>
      <c r="K198" s="290">
        <v>-1.9378086233577181E-2</v>
      </c>
      <c r="L198" s="290">
        <v>-0.80845688125103565</v>
      </c>
      <c r="M198" s="291">
        <v>-1.5833663940429676E-3</v>
      </c>
      <c r="N198" s="324">
        <v>-0.10844570159912108</v>
      </c>
      <c r="O198" s="290">
        <v>-1.6382694244384762E-2</v>
      </c>
      <c r="P198" s="290">
        <v>-9.3596855163574147E-2</v>
      </c>
      <c r="Q198" s="182"/>
      <c r="R198" s="183">
        <f t="shared" si="31"/>
        <v>5.4902485086975092</v>
      </c>
      <c r="S198" s="183">
        <f t="shared" si="32"/>
        <v>5.6651205303726195</v>
      </c>
      <c r="T198" s="183">
        <f t="shared" si="31"/>
        <v>5.5138207056579587</v>
      </c>
      <c r="U198" s="183">
        <f t="shared" si="31"/>
        <v>5.5628488352355951</v>
      </c>
      <c r="V198" s="183">
        <f t="shared" si="31"/>
        <v>4.7504099651963241</v>
      </c>
      <c r="W198" s="183">
        <f t="shared" si="31"/>
        <v>5.3766708567199704</v>
      </c>
      <c r="X198" s="183">
        <f t="shared" si="29"/>
        <v>5.6119279137664222</v>
      </c>
      <c r="Y198" s="183">
        <f t="shared" si="29"/>
        <v>4.8228491187489642</v>
      </c>
      <c r="Z198" s="183">
        <f t="shared" si="29"/>
        <v>5.6297226336059563</v>
      </c>
      <c r="AA198" s="183">
        <f t="shared" si="30"/>
        <v>5.5228602984008788</v>
      </c>
      <c r="AB198" s="183">
        <f t="shared" si="29"/>
        <v>5.6149233057556147</v>
      </c>
      <c r="AC198" s="183">
        <f t="shared" si="29"/>
        <v>5.5377091448364251</v>
      </c>
      <c r="AD198" s="182"/>
      <c r="AE198" s="398"/>
      <c r="AF198" s="182"/>
    </row>
    <row r="199" spans="1:32" ht="14.4" x14ac:dyDescent="0.3">
      <c r="A199" s="181">
        <v>49279</v>
      </c>
      <c r="B199" s="131">
        <f t="shared" si="33"/>
        <v>2034</v>
      </c>
      <c r="C199" s="171">
        <v>5.8291979999999999</v>
      </c>
      <c r="D199" s="171"/>
      <c r="E199" s="290">
        <v>-0.16610860824584961</v>
      </c>
      <c r="F199" s="324">
        <v>5.5210790634155266E-2</v>
      </c>
      <c r="G199" s="290">
        <v>-0.1327707862854004</v>
      </c>
      <c r="H199" s="290">
        <v>-8.7416687011718758E-2</v>
      </c>
      <c r="I199" s="290">
        <v>-0.5853240321324702</v>
      </c>
      <c r="J199" s="290">
        <v>-0.2568037986755371</v>
      </c>
      <c r="K199" s="290">
        <v>-0.13611325491232903</v>
      </c>
      <c r="L199" s="290">
        <v>-0.64370686767160257</v>
      </c>
      <c r="M199" s="291">
        <v>-5.8667945861816395E-3</v>
      </c>
      <c r="N199" s="324">
        <v>-7.3164043426513684E-2</v>
      </c>
      <c r="O199" s="290">
        <v>0.11777300516764325</v>
      </c>
      <c r="P199" s="290">
        <v>-0.16827046102093118</v>
      </c>
      <c r="Q199" s="182"/>
      <c r="R199" s="183">
        <f t="shared" si="31"/>
        <v>5.6630893917541503</v>
      </c>
      <c r="S199" s="183">
        <f t="shared" si="32"/>
        <v>5.8844087906341551</v>
      </c>
      <c r="T199" s="183">
        <f t="shared" si="31"/>
        <v>5.6964272137145997</v>
      </c>
      <c r="U199" s="183">
        <f t="shared" si="31"/>
        <v>5.7417813129882811</v>
      </c>
      <c r="V199" s="183">
        <f t="shared" si="31"/>
        <v>5.2438739678675299</v>
      </c>
      <c r="W199" s="183">
        <f t="shared" si="31"/>
        <v>5.5723942013244629</v>
      </c>
      <c r="X199" s="183">
        <f t="shared" si="29"/>
        <v>5.6930847450876705</v>
      </c>
      <c r="Y199" s="183">
        <f t="shared" si="29"/>
        <v>5.185491132328397</v>
      </c>
      <c r="Z199" s="183">
        <f t="shared" si="29"/>
        <v>5.823331205413818</v>
      </c>
      <c r="AA199" s="183">
        <f t="shared" si="30"/>
        <v>5.7560339565734866</v>
      </c>
      <c r="AB199" s="183">
        <f t="shared" si="29"/>
        <v>5.9469710051676428</v>
      </c>
      <c r="AC199" s="183">
        <f t="shared" si="29"/>
        <v>5.6609275389790685</v>
      </c>
      <c r="AD199" s="182"/>
      <c r="AE199" s="398"/>
      <c r="AF199" s="182"/>
    </row>
    <row r="200" spans="1:32" ht="14.4" x14ac:dyDescent="0.3">
      <c r="A200" s="181">
        <v>49310</v>
      </c>
      <c r="B200" s="131">
        <f t="shared" si="33"/>
        <v>2035</v>
      </c>
      <c r="C200" s="171">
        <v>5.870215</v>
      </c>
      <c r="D200" s="171"/>
      <c r="E200" s="290">
        <v>-0.18715241625675205</v>
      </c>
      <c r="F200" s="324">
        <v>8.5991592407226564E-2</v>
      </c>
      <c r="G200" s="290">
        <v>-0.12287260055541992</v>
      </c>
      <c r="H200" s="290">
        <v>-4.7429122924804688E-2</v>
      </c>
      <c r="I200" s="290">
        <v>-0.6814986011456563</v>
      </c>
      <c r="J200" s="290">
        <v>-0.25738554000854491</v>
      </c>
      <c r="K200" s="290">
        <v>-8.1209376492932556E-2</v>
      </c>
      <c r="L200" s="290">
        <v>-0.43858979906110207</v>
      </c>
      <c r="M200" s="291">
        <v>-2.9584674835205077E-2</v>
      </c>
      <c r="N200" s="324">
        <v>-6.2748012542724607E-2</v>
      </c>
      <c r="O200" s="290">
        <v>0.24253694819641103</v>
      </c>
      <c r="P200" s="290">
        <v>-0.28599534634620905</v>
      </c>
      <c r="Q200" s="182"/>
      <c r="R200" s="183">
        <f t="shared" si="31"/>
        <v>5.683062583743248</v>
      </c>
      <c r="S200" s="183">
        <f t="shared" si="32"/>
        <v>5.9562065924072263</v>
      </c>
      <c r="T200" s="183">
        <f t="shared" si="31"/>
        <v>5.7473423994445803</v>
      </c>
      <c r="U200" s="183">
        <f t="shared" si="31"/>
        <v>5.8227858770751952</v>
      </c>
      <c r="V200" s="183">
        <f t="shared" si="31"/>
        <v>5.1887163988543437</v>
      </c>
      <c r="W200" s="183">
        <f t="shared" si="31"/>
        <v>5.6128294599914552</v>
      </c>
      <c r="X200" s="183">
        <f t="shared" si="29"/>
        <v>5.7890056235070677</v>
      </c>
      <c r="Y200" s="183">
        <f t="shared" si="29"/>
        <v>5.4316252009388979</v>
      </c>
      <c r="Z200" s="183">
        <f t="shared" si="29"/>
        <v>5.8406303251647946</v>
      </c>
      <c r="AA200" s="183">
        <f t="shared" si="30"/>
        <v>5.8074669874572757</v>
      </c>
      <c r="AB200" s="183">
        <f t="shared" si="29"/>
        <v>6.1127519481964114</v>
      </c>
      <c r="AC200" s="183">
        <f t="shared" si="29"/>
        <v>5.5842196536537907</v>
      </c>
      <c r="AD200" s="182"/>
      <c r="AE200" s="398"/>
      <c r="AF200" s="182"/>
    </row>
    <row r="201" spans="1:32" ht="14.4" x14ac:dyDescent="0.3">
      <c r="A201" s="181">
        <v>49341</v>
      </c>
      <c r="B201" s="131">
        <f t="shared" si="33"/>
        <v>2035</v>
      </c>
      <c r="C201" s="171">
        <v>5.8998939999999997</v>
      </c>
      <c r="D201" s="171"/>
      <c r="E201" s="290">
        <v>-0.15744136481237439</v>
      </c>
      <c r="F201" s="324">
        <v>6.4959239959716794E-2</v>
      </c>
      <c r="G201" s="290">
        <v>-0.13368011474609376</v>
      </c>
      <c r="H201" s="290">
        <v>-8.9037933349609383E-2</v>
      </c>
      <c r="I201" s="290">
        <v>-0.713997001437638</v>
      </c>
      <c r="J201" s="290">
        <v>-0.25759010314941405</v>
      </c>
      <c r="K201" s="290">
        <v>-7.0615142107839771E-2</v>
      </c>
      <c r="L201" s="290">
        <v>-0.38950988096014555</v>
      </c>
      <c r="M201" s="291">
        <v>-1.7090110778808593E-2</v>
      </c>
      <c r="N201" s="324">
        <v>-7.2990722656250007E-2</v>
      </c>
      <c r="O201" s="290">
        <v>3.2843716939290349E-2</v>
      </c>
      <c r="P201" s="290">
        <v>-0.13655980042048865</v>
      </c>
      <c r="Q201" s="182"/>
      <c r="R201" s="183">
        <f t="shared" si="31"/>
        <v>5.7424526351876253</v>
      </c>
      <c r="S201" s="183">
        <f t="shared" si="32"/>
        <v>5.9648532399597167</v>
      </c>
      <c r="T201" s="183">
        <f t="shared" si="31"/>
        <v>5.7662138852539062</v>
      </c>
      <c r="U201" s="183">
        <f t="shared" si="31"/>
        <v>5.8108560666503903</v>
      </c>
      <c r="V201" s="183">
        <f t="shared" si="31"/>
        <v>5.1858969985623613</v>
      </c>
      <c r="W201" s="183">
        <f t="shared" si="31"/>
        <v>5.6423038968505859</v>
      </c>
      <c r="X201" s="183">
        <f t="shared" si="29"/>
        <v>5.8292788578921604</v>
      </c>
      <c r="Y201" s="183">
        <f t="shared" si="29"/>
        <v>5.5103841190398546</v>
      </c>
      <c r="Z201" s="183">
        <f t="shared" si="29"/>
        <v>5.8828038892211909</v>
      </c>
      <c r="AA201" s="183">
        <f t="shared" si="30"/>
        <v>5.8269032773437495</v>
      </c>
      <c r="AB201" s="183">
        <f t="shared" si="29"/>
        <v>5.9327377169392905</v>
      </c>
      <c r="AC201" s="183">
        <f t="shared" si="29"/>
        <v>5.7633341995795107</v>
      </c>
      <c r="AD201" s="182"/>
      <c r="AE201" s="398"/>
      <c r="AF201" s="182"/>
    </row>
    <row r="202" spans="1:32" ht="14.4" x14ac:dyDescent="0.3">
      <c r="A202" s="181">
        <v>49369</v>
      </c>
      <c r="B202" s="131">
        <f t="shared" si="33"/>
        <v>2035</v>
      </c>
      <c r="C202" s="171">
        <v>5.7203529999999994</v>
      </c>
      <c r="D202" s="171"/>
      <c r="E202" s="290">
        <v>-0.18605401753450893</v>
      </c>
      <c r="F202" s="324">
        <v>1.8179349899291986E-2</v>
      </c>
      <c r="G202" s="290">
        <v>-0.11983467102050781</v>
      </c>
      <c r="H202" s="290">
        <v>-9.1530361175537117E-2</v>
      </c>
      <c r="I202" s="290">
        <v>-0.77459370571546848</v>
      </c>
      <c r="J202" s="290">
        <v>-0.25153427124023436</v>
      </c>
      <c r="K202" s="290">
        <v>-9.8772347526667276E-2</v>
      </c>
      <c r="L202" s="290">
        <v>-0.49135407363194006</v>
      </c>
      <c r="M202" s="291">
        <v>-1.1325626373291015E-2</v>
      </c>
      <c r="N202" s="324">
        <v>-0.10958772659301758</v>
      </c>
      <c r="O202" s="290">
        <v>2.6708602905273451E-2</v>
      </c>
      <c r="P202" s="290">
        <v>-0.15104515552520748</v>
      </c>
      <c r="Q202" s="182"/>
      <c r="R202" s="183">
        <f t="shared" si="31"/>
        <v>5.53429898246549</v>
      </c>
      <c r="S202" s="183">
        <f t="shared" si="32"/>
        <v>5.7385323498992911</v>
      </c>
      <c r="T202" s="183">
        <f t="shared" si="31"/>
        <v>5.6005183289794918</v>
      </c>
      <c r="U202" s="183">
        <f t="shared" si="31"/>
        <v>5.6288226388244622</v>
      </c>
      <c r="V202" s="183">
        <f t="shared" si="31"/>
        <v>4.9457592942845308</v>
      </c>
      <c r="W202" s="183">
        <f t="shared" si="31"/>
        <v>5.4688187287597652</v>
      </c>
      <c r="X202" s="183">
        <f t="shared" si="29"/>
        <v>5.6215806524733321</v>
      </c>
      <c r="Y202" s="183">
        <f t="shared" si="29"/>
        <v>5.2289989263680594</v>
      </c>
      <c r="Z202" s="183">
        <f t="shared" si="29"/>
        <v>5.7090273736267081</v>
      </c>
      <c r="AA202" s="183">
        <f t="shared" si="30"/>
        <v>5.6107652734069822</v>
      </c>
      <c r="AB202" s="183">
        <f t="shared" si="29"/>
        <v>5.7470616029052728</v>
      </c>
      <c r="AC202" s="183">
        <f t="shared" si="29"/>
        <v>5.5693078444747917</v>
      </c>
      <c r="AD202" s="182"/>
      <c r="AE202" s="398"/>
      <c r="AF202" s="182"/>
    </row>
    <row r="203" spans="1:32" ht="14.4" x14ac:dyDescent="0.3">
      <c r="A203" s="181">
        <v>49400</v>
      </c>
      <c r="B203" s="131">
        <f t="shared" si="33"/>
        <v>2035</v>
      </c>
      <c r="C203" s="171">
        <v>5.4619169999999997</v>
      </c>
      <c r="D203" s="171"/>
      <c r="E203" s="290">
        <v>-0.2376301021130556</v>
      </c>
      <c r="F203" s="324">
        <v>2.3457231521606448E-2</v>
      </c>
      <c r="G203" s="290">
        <v>-0.1724436378479004</v>
      </c>
      <c r="H203" s="290">
        <v>-0.1069231414794922</v>
      </c>
      <c r="I203" s="290">
        <v>-0.63533783661507537</v>
      </c>
      <c r="J203" s="290">
        <v>-0.31077651977539061</v>
      </c>
      <c r="K203" s="290">
        <v>-0.17550071287683075</v>
      </c>
      <c r="L203" s="290">
        <v>-0.55012555357363002</v>
      </c>
      <c r="M203" s="291">
        <v>-3.0096797943115233E-2</v>
      </c>
      <c r="N203" s="324">
        <v>-0.14028842926025387</v>
      </c>
      <c r="O203" s="290">
        <v>-0.15198572158813475</v>
      </c>
      <c r="P203" s="290">
        <v>-9.5798046112060484E-2</v>
      </c>
      <c r="Q203" s="182"/>
      <c r="R203" s="183">
        <f t="shared" si="31"/>
        <v>5.2242868978869437</v>
      </c>
      <c r="S203" s="183">
        <f t="shared" si="32"/>
        <v>5.4853742315216065</v>
      </c>
      <c r="T203" s="183">
        <f t="shared" si="31"/>
        <v>5.2894733621520995</v>
      </c>
      <c r="U203" s="183">
        <f t="shared" si="31"/>
        <v>5.3549938585205075</v>
      </c>
      <c r="V203" s="183">
        <f t="shared" si="31"/>
        <v>4.826579163384924</v>
      </c>
      <c r="W203" s="183">
        <f t="shared" si="31"/>
        <v>5.1511404802246092</v>
      </c>
      <c r="X203" s="183">
        <f t="shared" si="29"/>
        <v>5.2864162871231688</v>
      </c>
      <c r="Y203" s="183">
        <f t="shared" si="29"/>
        <v>4.9117914464263697</v>
      </c>
      <c r="Z203" s="183">
        <f t="shared" si="29"/>
        <v>5.4318202020568842</v>
      </c>
      <c r="AA203" s="183">
        <f t="shared" si="30"/>
        <v>5.3216285707397457</v>
      </c>
      <c r="AB203" s="183">
        <f t="shared" si="29"/>
        <v>5.3099312784118649</v>
      </c>
      <c r="AC203" s="183">
        <f t="shared" si="29"/>
        <v>5.3661189538879395</v>
      </c>
      <c r="AD203" s="182"/>
      <c r="AE203" s="398"/>
      <c r="AF203" s="182"/>
    </row>
    <row r="204" spans="1:32" ht="14.4" x14ac:dyDescent="0.3">
      <c r="A204" s="181">
        <v>49430</v>
      </c>
      <c r="B204" s="131">
        <f t="shared" si="33"/>
        <v>2035</v>
      </c>
      <c r="C204" s="171">
        <v>5.4959179999999996</v>
      </c>
      <c r="D204" s="171"/>
      <c r="E204" s="290">
        <v>-0.25597519593213403</v>
      </c>
      <c r="F204" s="324">
        <v>4.6440205574035637E-2</v>
      </c>
      <c r="G204" s="290">
        <v>-0.17188621520996095</v>
      </c>
      <c r="H204" s="290">
        <v>-0.1038256072998047</v>
      </c>
      <c r="I204" s="290">
        <v>-0.74542232903957339</v>
      </c>
      <c r="J204" s="290">
        <v>-0.30993919372558593</v>
      </c>
      <c r="K204" s="290">
        <v>-0.26198543202865188</v>
      </c>
      <c r="L204" s="290">
        <v>-0.62115526489608053</v>
      </c>
      <c r="M204" s="291">
        <v>-3.0097274780273436E-2</v>
      </c>
      <c r="N204" s="324">
        <v>-0.13352878570556642</v>
      </c>
      <c r="O204" s="290">
        <v>-0.12111817677815756</v>
      </c>
      <c r="P204" s="290">
        <v>-0.22462308683703025</v>
      </c>
      <c r="Q204" s="182"/>
      <c r="R204" s="183">
        <f t="shared" si="31"/>
        <v>5.2399428040678657</v>
      </c>
      <c r="S204" s="183">
        <f t="shared" si="32"/>
        <v>5.5423582055740352</v>
      </c>
      <c r="T204" s="183">
        <f t="shared" si="31"/>
        <v>5.3240317847900389</v>
      </c>
      <c r="U204" s="183">
        <f t="shared" si="31"/>
        <v>5.3920923927001949</v>
      </c>
      <c r="V204" s="183">
        <f t="shared" si="31"/>
        <v>4.7504956709604258</v>
      </c>
      <c r="W204" s="183">
        <f t="shared" si="31"/>
        <v>5.1859788062744139</v>
      </c>
      <c r="X204" s="183">
        <f t="shared" si="29"/>
        <v>5.2339325679713475</v>
      </c>
      <c r="Y204" s="183">
        <f t="shared" si="29"/>
        <v>4.8747627351039196</v>
      </c>
      <c r="Z204" s="183">
        <f t="shared" si="29"/>
        <v>5.465820725219726</v>
      </c>
      <c r="AA204" s="183">
        <f t="shared" si="30"/>
        <v>5.3623892142944332</v>
      </c>
      <c r="AB204" s="183">
        <f t="shared" si="29"/>
        <v>5.3747998232218421</v>
      </c>
      <c r="AC204" s="183">
        <f t="shared" si="29"/>
        <v>5.2712949131629694</v>
      </c>
      <c r="AD204" s="182"/>
      <c r="AE204" s="398"/>
      <c r="AF204" s="182"/>
    </row>
    <row r="205" spans="1:32" ht="14.4" x14ac:dyDescent="0.3">
      <c r="A205" s="181">
        <v>49461</v>
      </c>
      <c r="B205" s="131">
        <f t="shared" si="33"/>
        <v>2035</v>
      </c>
      <c r="C205" s="171">
        <v>5.5312549999999998</v>
      </c>
      <c r="D205" s="171"/>
      <c r="E205" s="290">
        <v>-0.20854654382861357</v>
      </c>
      <c r="F205" s="324">
        <v>9.1369352340698234E-2</v>
      </c>
      <c r="G205" s="290">
        <v>-0.16825223922729493</v>
      </c>
      <c r="H205" s="290">
        <v>-8.2847156524658211E-2</v>
      </c>
      <c r="I205" s="290">
        <v>-0.78973947846984371</v>
      </c>
      <c r="J205" s="290">
        <v>-0.30600624084472655</v>
      </c>
      <c r="K205" s="290">
        <v>-0.33933340204699952</v>
      </c>
      <c r="L205" s="290">
        <v>-0.61329920360544776</v>
      </c>
      <c r="M205" s="291">
        <v>-2.6207714080810546E-2</v>
      </c>
      <c r="N205" s="324">
        <v>-8.0487327575683595E-2</v>
      </c>
      <c r="O205" s="290">
        <v>2.2676308949788393E-2</v>
      </c>
      <c r="P205" s="290">
        <v>-0.1805515782038371</v>
      </c>
      <c r="Q205" s="182"/>
      <c r="R205" s="183">
        <f t="shared" si="31"/>
        <v>5.3227084561713864</v>
      </c>
      <c r="S205" s="183">
        <f t="shared" si="32"/>
        <v>5.622624352340698</v>
      </c>
      <c r="T205" s="183">
        <f t="shared" si="31"/>
        <v>5.3630027607727051</v>
      </c>
      <c r="U205" s="183">
        <f t="shared" si="31"/>
        <v>5.4484078434753416</v>
      </c>
      <c r="V205" s="183">
        <f t="shared" si="31"/>
        <v>4.7415155215301557</v>
      </c>
      <c r="W205" s="183">
        <f t="shared" si="31"/>
        <v>5.2252487591552734</v>
      </c>
      <c r="X205" s="183">
        <f t="shared" si="29"/>
        <v>5.1919215979530007</v>
      </c>
      <c r="Y205" s="183">
        <f t="shared" si="29"/>
        <v>4.9179557963945522</v>
      </c>
      <c r="Z205" s="183">
        <f t="shared" si="29"/>
        <v>5.505047285919189</v>
      </c>
      <c r="AA205" s="183">
        <f t="shared" si="30"/>
        <v>5.4507676724243161</v>
      </c>
      <c r="AB205" s="183">
        <f t="shared" si="29"/>
        <v>5.5539313089497879</v>
      </c>
      <c r="AC205" s="183">
        <f t="shared" si="29"/>
        <v>5.3507034217961627</v>
      </c>
      <c r="AD205" s="182"/>
      <c r="AE205" s="398"/>
      <c r="AF205" s="182"/>
    </row>
    <row r="206" spans="1:32" ht="14.4" x14ac:dyDescent="0.3">
      <c r="A206" s="181">
        <v>49491</v>
      </c>
      <c r="B206" s="131">
        <f t="shared" si="33"/>
        <v>2035</v>
      </c>
      <c r="C206" s="171">
        <v>5.8170609999999998</v>
      </c>
      <c r="D206" s="171"/>
      <c r="E206" s="290">
        <v>-0.15462966684587159</v>
      </c>
      <c r="F206" s="324">
        <v>0.13027022361755369</v>
      </c>
      <c r="G206" s="290">
        <v>-0.15475727081298829</v>
      </c>
      <c r="H206" s="290">
        <v>-2.7113742828369147E-2</v>
      </c>
      <c r="I206" s="290">
        <v>-0.70932689408310357</v>
      </c>
      <c r="J206" s="290">
        <v>-0.29186992645263671</v>
      </c>
      <c r="K206" s="290">
        <v>-0.32750241391377716</v>
      </c>
      <c r="L206" s="290">
        <v>-0.67501432648351556</v>
      </c>
      <c r="M206" s="291">
        <v>-1.2038040161132801E-3</v>
      </c>
      <c r="N206" s="324">
        <v>-3.9388961791992194E-2</v>
      </c>
      <c r="O206" s="290">
        <v>-2.6611673037211125E-2</v>
      </c>
      <c r="P206" s="290">
        <v>-0.39573005860851646</v>
      </c>
      <c r="Q206" s="182"/>
      <c r="R206" s="183">
        <f t="shared" si="31"/>
        <v>5.6624313331541281</v>
      </c>
      <c r="S206" s="183">
        <f t="shared" si="32"/>
        <v>5.9473312236175531</v>
      </c>
      <c r="T206" s="183">
        <f t="shared" si="31"/>
        <v>5.6623037291870117</v>
      </c>
      <c r="U206" s="183">
        <f t="shared" si="31"/>
        <v>5.7899472571716304</v>
      </c>
      <c r="V206" s="183">
        <f t="shared" si="31"/>
        <v>5.1077341059168964</v>
      </c>
      <c r="W206" s="183">
        <f t="shared" si="31"/>
        <v>5.5251910735473633</v>
      </c>
      <c r="X206" s="183">
        <f t="shared" si="29"/>
        <v>5.4895585860862228</v>
      </c>
      <c r="Y206" s="183">
        <f t="shared" si="29"/>
        <v>5.142046673516484</v>
      </c>
      <c r="Z206" s="183">
        <f t="shared" si="29"/>
        <v>5.8158571959838863</v>
      </c>
      <c r="AA206" s="183">
        <f t="shared" si="30"/>
        <v>5.7776720382080073</v>
      </c>
      <c r="AB206" s="183">
        <f t="shared" si="29"/>
        <v>5.790449326962789</v>
      </c>
      <c r="AC206" s="183">
        <f t="shared" si="29"/>
        <v>5.4213309413914832</v>
      </c>
      <c r="AD206" s="182"/>
      <c r="AE206" s="398"/>
      <c r="AF206" s="182"/>
    </row>
    <row r="207" spans="1:32" ht="14.4" x14ac:dyDescent="0.3">
      <c r="A207" s="181">
        <v>49522</v>
      </c>
      <c r="B207" s="131">
        <f t="shared" si="33"/>
        <v>2035</v>
      </c>
      <c r="C207" s="171">
        <v>5.8538959999999998</v>
      </c>
      <c r="D207" s="171"/>
      <c r="E207" s="290">
        <v>-0.13805823581940949</v>
      </c>
      <c r="F207" s="324">
        <v>0.14741453647613526</v>
      </c>
      <c r="G207" s="290">
        <v>-0.15596033096313477</v>
      </c>
      <c r="H207" s="290">
        <v>-2.68014144897461E-2</v>
      </c>
      <c r="I207" s="290">
        <v>-0.63220313362277036</v>
      </c>
      <c r="J207" s="290">
        <v>-0.29277591705322265</v>
      </c>
      <c r="K207" s="290">
        <v>-0.33746850150071606</v>
      </c>
      <c r="L207" s="290">
        <v>-0.65369873842438719</v>
      </c>
      <c r="M207" s="291">
        <v>-1.0497856140136708E-3</v>
      </c>
      <c r="N207" s="324">
        <v>-2.6893672943115232E-2</v>
      </c>
      <c r="O207" s="290">
        <v>4.084764797719323E-2</v>
      </c>
      <c r="P207" s="290">
        <v>-0.35641978509964473</v>
      </c>
      <c r="Q207" s="182"/>
      <c r="R207" s="183">
        <f t="shared" si="31"/>
        <v>5.7158377641805904</v>
      </c>
      <c r="S207" s="183">
        <f t="shared" si="32"/>
        <v>6.0013105364761348</v>
      </c>
      <c r="T207" s="183">
        <f t="shared" si="31"/>
        <v>5.6979356690368652</v>
      </c>
      <c r="U207" s="183">
        <f t="shared" si="31"/>
        <v>5.8270945855102534</v>
      </c>
      <c r="V207" s="183">
        <f t="shared" si="31"/>
        <v>5.2216928663772295</v>
      </c>
      <c r="W207" s="183">
        <f t="shared" si="31"/>
        <v>5.5611200829467773</v>
      </c>
      <c r="X207" s="183">
        <f t="shared" si="29"/>
        <v>5.5164274984992838</v>
      </c>
      <c r="Y207" s="183">
        <f t="shared" si="29"/>
        <v>5.2001972615756129</v>
      </c>
      <c r="Z207" s="183">
        <f t="shared" si="29"/>
        <v>5.8528462143859858</v>
      </c>
      <c r="AA207" s="183">
        <f t="shared" si="30"/>
        <v>5.8270023270568849</v>
      </c>
      <c r="AB207" s="183">
        <f t="shared" ref="AB207:AC270" si="34">$C207+O207</f>
        <v>5.8947436479771929</v>
      </c>
      <c r="AC207" s="183">
        <f t="shared" si="34"/>
        <v>5.4974762149003551</v>
      </c>
      <c r="AD207" s="182"/>
      <c r="AE207" s="398"/>
      <c r="AF207" s="182"/>
    </row>
    <row r="208" spans="1:32" ht="14.4" x14ac:dyDescent="0.3">
      <c r="A208" s="181">
        <v>49553</v>
      </c>
      <c r="B208" s="131">
        <f t="shared" si="33"/>
        <v>2035</v>
      </c>
      <c r="C208" s="171">
        <v>5.7560129999999994</v>
      </c>
      <c r="D208" s="171"/>
      <c r="E208" s="290">
        <v>-0.17546415328979492</v>
      </c>
      <c r="F208" s="324">
        <v>7.4553422927856439E-2</v>
      </c>
      <c r="G208" s="290">
        <v>-0.15870262145996095</v>
      </c>
      <c r="H208" s="290">
        <v>-4.969219207763672E-2</v>
      </c>
      <c r="I208" s="290">
        <v>-0.76159959316327708</v>
      </c>
      <c r="J208" s="290">
        <v>-0.29741125106811522</v>
      </c>
      <c r="K208" s="290">
        <v>-0.32596802806058783</v>
      </c>
      <c r="L208" s="290">
        <v>-0.91454911607193379</v>
      </c>
      <c r="M208" s="291">
        <v>-2.3000526428222645E-3</v>
      </c>
      <c r="N208" s="324">
        <v>-7.8412609100341812E-2</v>
      </c>
      <c r="O208" s="290">
        <v>-6.9717885653177922E-2</v>
      </c>
      <c r="P208" s="290">
        <v>-0.25851657994588217</v>
      </c>
      <c r="Q208" s="182"/>
      <c r="R208" s="183">
        <f t="shared" si="31"/>
        <v>5.5805488467102045</v>
      </c>
      <c r="S208" s="183">
        <f t="shared" si="32"/>
        <v>5.8305664229278555</v>
      </c>
      <c r="T208" s="183">
        <f t="shared" si="31"/>
        <v>5.5973103785400387</v>
      </c>
      <c r="U208" s="183">
        <f t="shared" si="31"/>
        <v>5.7063208079223626</v>
      </c>
      <c r="V208" s="183">
        <f t="shared" si="31"/>
        <v>4.9944134068367223</v>
      </c>
      <c r="W208" s="183">
        <f t="shared" si="31"/>
        <v>5.4586017489318843</v>
      </c>
      <c r="X208" s="183">
        <f t="shared" si="31"/>
        <v>5.4300449719394113</v>
      </c>
      <c r="Y208" s="183">
        <f t="shared" si="31"/>
        <v>4.8414638839280659</v>
      </c>
      <c r="Z208" s="183">
        <f t="shared" si="31"/>
        <v>5.7537129473571769</v>
      </c>
      <c r="AA208" s="183">
        <f t="shared" si="30"/>
        <v>5.6776003908996575</v>
      </c>
      <c r="AB208" s="183">
        <f t="shared" si="34"/>
        <v>5.6862951143468212</v>
      </c>
      <c r="AC208" s="183">
        <f t="shared" si="34"/>
        <v>5.4974964200541176</v>
      </c>
      <c r="AD208" s="182"/>
      <c r="AE208" s="398"/>
      <c r="AF208" s="182"/>
    </row>
    <row r="209" spans="1:32" ht="14.4" x14ac:dyDescent="0.3">
      <c r="A209" s="181">
        <v>49583</v>
      </c>
      <c r="B209" s="131">
        <f t="shared" si="33"/>
        <v>2035</v>
      </c>
      <c r="C209" s="171">
        <v>5.6083129999999999</v>
      </c>
      <c r="D209" s="171"/>
      <c r="E209" s="290">
        <v>-0.19353294372558594</v>
      </c>
      <c r="F209" s="324">
        <v>4.795238494873047E-2</v>
      </c>
      <c r="G209" s="290">
        <v>-0.17833543777465821</v>
      </c>
      <c r="H209" s="290">
        <v>-9.8201313018798836E-2</v>
      </c>
      <c r="I209" s="290">
        <v>-0.86977385822619935</v>
      </c>
      <c r="J209" s="290">
        <v>-0.31679515838623046</v>
      </c>
      <c r="K209" s="290">
        <v>-0.13348119380195517</v>
      </c>
      <c r="L209" s="290">
        <v>-0.86477926085336698</v>
      </c>
      <c r="M209" s="291">
        <v>-2.4353294372558593E-2</v>
      </c>
      <c r="N209" s="324">
        <v>-0.13209589004516603</v>
      </c>
      <c r="O209" s="290">
        <v>-0.17362312316894526</v>
      </c>
      <c r="P209" s="290">
        <v>-4.6642057664932776E-2</v>
      </c>
      <c r="Q209" s="182"/>
      <c r="R209" s="183">
        <f t="shared" ref="R209:Z237" si="35">$C209+E209</f>
        <v>5.4147800562744139</v>
      </c>
      <c r="S209" s="183">
        <f t="shared" si="32"/>
        <v>5.6562653849487301</v>
      </c>
      <c r="T209" s="183">
        <f t="shared" si="35"/>
        <v>5.4299775622253419</v>
      </c>
      <c r="U209" s="183">
        <f t="shared" si="35"/>
        <v>5.510111686981201</v>
      </c>
      <c r="V209" s="183">
        <f t="shared" si="35"/>
        <v>4.738539141773801</v>
      </c>
      <c r="W209" s="183">
        <f t="shared" si="35"/>
        <v>5.2915178416137696</v>
      </c>
      <c r="X209" s="183">
        <f t="shared" si="35"/>
        <v>5.4748318061980443</v>
      </c>
      <c r="Y209" s="183">
        <f t="shared" si="35"/>
        <v>4.743533739146633</v>
      </c>
      <c r="Z209" s="183">
        <f t="shared" si="35"/>
        <v>5.583959705627441</v>
      </c>
      <c r="AA209" s="183">
        <f t="shared" si="30"/>
        <v>5.4762171099548338</v>
      </c>
      <c r="AB209" s="183">
        <f t="shared" si="34"/>
        <v>5.4346898768310545</v>
      </c>
      <c r="AC209" s="183">
        <f t="shared" si="34"/>
        <v>5.5616709423350672</v>
      </c>
      <c r="AD209" s="182"/>
      <c r="AE209" s="398"/>
      <c r="AF209" s="182"/>
    </row>
    <row r="210" spans="1:32" ht="14.4" x14ac:dyDescent="0.3">
      <c r="A210" s="181">
        <v>49614</v>
      </c>
      <c r="B210" s="131">
        <f t="shared" si="33"/>
        <v>2035</v>
      </c>
      <c r="C210" s="171">
        <v>5.6565309999999993</v>
      </c>
      <c r="D210" s="171"/>
      <c r="E210" s="290">
        <v>-0.15796947479248047</v>
      </c>
      <c r="F210" s="324">
        <v>3.3257584571838375E-2</v>
      </c>
      <c r="G210" s="290">
        <v>-0.12175012588500976</v>
      </c>
      <c r="H210" s="290">
        <v>-5.6078472137451173E-2</v>
      </c>
      <c r="I210" s="290">
        <v>-0.73348344798501985</v>
      </c>
      <c r="J210" s="290">
        <v>-0.25366525650024413</v>
      </c>
      <c r="K210" s="290">
        <v>-1.7659567597668145E-2</v>
      </c>
      <c r="L210" s="290">
        <v>-0.76907732792284922</v>
      </c>
      <c r="M210" s="291">
        <v>-2.0320701599121083E-3</v>
      </c>
      <c r="N210" s="324">
        <v>-0.10952144622802734</v>
      </c>
      <c r="O210" s="290">
        <v>2.9121081034342453E-2</v>
      </c>
      <c r="P210" s="290">
        <v>-6.2501350402831959E-2</v>
      </c>
      <c r="Q210" s="182"/>
      <c r="R210" s="183">
        <f t="shared" si="35"/>
        <v>5.4985615252075188</v>
      </c>
      <c r="S210" s="183">
        <f t="shared" si="32"/>
        <v>5.6897885845718381</v>
      </c>
      <c r="T210" s="183">
        <f t="shared" si="35"/>
        <v>5.5347808741149898</v>
      </c>
      <c r="U210" s="183">
        <f t="shared" si="35"/>
        <v>5.6004525278625481</v>
      </c>
      <c r="V210" s="183">
        <f t="shared" si="35"/>
        <v>4.9230475520149799</v>
      </c>
      <c r="W210" s="183">
        <f t="shared" si="35"/>
        <v>5.4028657434997553</v>
      </c>
      <c r="X210" s="183">
        <f t="shared" si="35"/>
        <v>5.6388714324023308</v>
      </c>
      <c r="Y210" s="183">
        <f t="shared" si="35"/>
        <v>4.8874536720771502</v>
      </c>
      <c r="Z210" s="183">
        <f t="shared" si="35"/>
        <v>5.654498929840087</v>
      </c>
      <c r="AA210" s="183">
        <f t="shared" si="30"/>
        <v>5.5470095537719724</v>
      </c>
      <c r="AB210" s="183">
        <f t="shared" si="34"/>
        <v>5.6856520810343421</v>
      </c>
      <c r="AC210" s="183">
        <f t="shared" si="34"/>
        <v>5.5940296495971671</v>
      </c>
      <c r="AD210" s="182"/>
      <c r="AE210" s="398"/>
      <c r="AF210" s="182"/>
    </row>
    <row r="211" spans="1:32" ht="14.4" x14ac:dyDescent="0.3">
      <c r="A211" s="181">
        <v>49644</v>
      </c>
      <c r="B211" s="131">
        <f t="shared" si="33"/>
        <v>2035</v>
      </c>
      <c r="C211" s="171">
        <v>5.8133549999999996</v>
      </c>
      <c r="D211" s="171"/>
      <c r="E211" s="290">
        <v>-0.16183853149414063</v>
      </c>
      <c r="F211" s="324">
        <v>5.8180532455444328E-2</v>
      </c>
      <c r="G211" s="290">
        <v>-0.11859060287475585</v>
      </c>
      <c r="H211" s="290">
        <v>-9.0968170166015633E-2</v>
      </c>
      <c r="I211" s="290">
        <v>-0.48302491800552849</v>
      </c>
      <c r="J211" s="290">
        <v>-0.25511531829833983</v>
      </c>
      <c r="K211" s="290">
        <v>-0.1273194845816181</v>
      </c>
      <c r="L211" s="290">
        <v>-0.61121838297975672</v>
      </c>
      <c r="M211" s="291">
        <v>-1.5294342041015624E-2</v>
      </c>
      <c r="N211" s="324">
        <v>-6.9925842285156262E-2</v>
      </c>
      <c r="O211" s="290">
        <v>0.12078772862752279</v>
      </c>
      <c r="P211" s="290">
        <v>-0.16688048070476907</v>
      </c>
      <c r="Q211" s="182"/>
      <c r="R211" s="183">
        <f t="shared" si="35"/>
        <v>5.651516468505859</v>
      </c>
      <c r="S211" s="183">
        <f t="shared" si="32"/>
        <v>5.8715355324554439</v>
      </c>
      <c r="T211" s="183">
        <f t="shared" si="35"/>
        <v>5.694764397125244</v>
      </c>
      <c r="U211" s="183">
        <f t="shared" si="35"/>
        <v>5.7223868298339839</v>
      </c>
      <c r="V211" s="183">
        <f t="shared" si="35"/>
        <v>5.3303300819944708</v>
      </c>
      <c r="W211" s="183">
        <f t="shared" si="35"/>
        <v>5.5582396817016599</v>
      </c>
      <c r="X211" s="183">
        <f t="shared" si="35"/>
        <v>5.6860355154183813</v>
      </c>
      <c r="Y211" s="183">
        <f t="shared" si="35"/>
        <v>5.2021366170202432</v>
      </c>
      <c r="Z211" s="183">
        <f t="shared" si="35"/>
        <v>5.7980606579589837</v>
      </c>
      <c r="AA211" s="183">
        <f t="shared" si="30"/>
        <v>5.7434291577148437</v>
      </c>
      <c r="AB211" s="183">
        <f t="shared" si="34"/>
        <v>5.9341427286275223</v>
      </c>
      <c r="AC211" s="183">
        <f t="shared" si="34"/>
        <v>5.6464745192952304</v>
      </c>
      <c r="AD211" s="182"/>
      <c r="AE211" s="398"/>
      <c r="AF211" s="182"/>
    </row>
    <row r="212" spans="1:32" ht="14.4" x14ac:dyDescent="0.3">
      <c r="A212" s="181">
        <v>49675</v>
      </c>
      <c r="B212" s="131">
        <f t="shared" si="33"/>
        <v>2036</v>
      </c>
      <c r="C212" s="171">
        <v>5.8512499999999994</v>
      </c>
      <c r="D212" s="171"/>
      <c r="E212" s="290">
        <v>-0.18169052166346164</v>
      </c>
      <c r="F212" s="324">
        <v>9.2558593750000001E-2</v>
      </c>
      <c r="G212" s="290">
        <v>-0.11940217971801757</v>
      </c>
      <c r="H212" s="290">
        <v>-5.6457901000976571E-3</v>
      </c>
      <c r="I212" s="290">
        <v>-0.55727009536478034</v>
      </c>
      <c r="J212" s="290">
        <v>-0.25554924011230468</v>
      </c>
      <c r="K212" s="290">
        <v>-8.4304948208956135E-2</v>
      </c>
      <c r="L212" s="290">
        <v>-0.43789186171048883</v>
      </c>
      <c r="M212" s="291">
        <v>-2.5004653930664061E-2</v>
      </c>
      <c r="N212" s="324">
        <v>-6.2954959869384763E-2</v>
      </c>
      <c r="O212" s="290">
        <v>0.24226364103190093</v>
      </c>
      <c r="P212" s="290">
        <v>-0.26804624203712701</v>
      </c>
      <c r="Q212" s="182"/>
      <c r="R212" s="183">
        <f t="shared" si="35"/>
        <v>5.6695594783365379</v>
      </c>
      <c r="S212" s="183">
        <f t="shared" si="32"/>
        <v>5.9438085937499991</v>
      </c>
      <c r="T212" s="183">
        <f t="shared" si="35"/>
        <v>5.731847820281982</v>
      </c>
      <c r="U212" s="183">
        <f t="shared" si="35"/>
        <v>5.8456042098999017</v>
      </c>
      <c r="V212" s="183">
        <f t="shared" si="35"/>
        <v>5.2939799046352194</v>
      </c>
      <c r="W212" s="183">
        <f t="shared" si="35"/>
        <v>5.5957007598876949</v>
      </c>
      <c r="X212" s="183">
        <f t="shared" si="35"/>
        <v>5.7669450517910432</v>
      </c>
      <c r="Y212" s="183">
        <f t="shared" si="35"/>
        <v>5.4133581382895102</v>
      </c>
      <c r="Z212" s="183">
        <f t="shared" si="35"/>
        <v>5.8262453460693351</v>
      </c>
      <c r="AA212" s="183">
        <f t="shared" si="30"/>
        <v>5.788295040130615</v>
      </c>
      <c r="AB212" s="183">
        <f t="shared" si="34"/>
        <v>6.0935136410319002</v>
      </c>
      <c r="AC212" s="183">
        <f t="shared" si="34"/>
        <v>5.5832037579628722</v>
      </c>
      <c r="AD212" s="182"/>
      <c r="AE212" s="398"/>
      <c r="AF212" s="182"/>
    </row>
    <row r="213" spans="1:32" ht="14.4" x14ac:dyDescent="0.3">
      <c r="A213" s="181">
        <v>49706</v>
      </c>
      <c r="B213" s="131">
        <f t="shared" si="33"/>
        <v>2036</v>
      </c>
      <c r="C213" s="171">
        <v>5.8761929999999998</v>
      </c>
      <c r="D213" s="171"/>
      <c r="E213" s="290">
        <v>-0.15276138879534981</v>
      </c>
      <c r="F213" s="324">
        <v>3.4403991699218747E-2</v>
      </c>
      <c r="G213" s="290">
        <v>-0.11950708389282226</v>
      </c>
      <c r="H213" s="290">
        <v>-8.1420936584472664E-2</v>
      </c>
      <c r="I213" s="290">
        <v>-0.57771719208829753</v>
      </c>
      <c r="J213" s="290">
        <v>-0.25570850372314452</v>
      </c>
      <c r="K213" s="290">
        <v>-7.2920413406362933E-2</v>
      </c>
      <c r="L213" s="290">
        <v>-0.38864779894082269</v>
      </c>
      <c r="M213" s="291">
        <v>-1.4263420104980468E-2</v>
      </c>
      <c r="N213" s="324">
        <v>-8.0101318359375007E-2</v>
      </c>
      <c r="O213" s="290">
        <v>4.1957664489746069E-2</v>
      </c>
      <c r="P213" s="290">
        <v>-0.11356194428035192</v>
      </c>
      <c r="Q213" s="182"/>
      <c r="R213" s="183">
        <f t="shared" si="35"/>
        <v>5.7234316112046502</v>
      </c>
      <c r="S213" s="183">
        <f t="shared" si="32"/>
        <v>5.9105969916992187</v>
      </c>
      <c r="T213" s="183">
        <f t="shared" si="35"/>
        <v>5.7566859161071777</v>
      </c>
      <c r="U213" s="183">
        <f t="shared" si="35"/>
        <v>5.7947720634155271</v>
      </c>
      <c r="V213" s="183">
        <f t="shared" si="35"/>
        <v>5.2984758079117018</v>
      </c>
      <c r="W213" s="183">
        <f t="shared" si="35"/>
        <v>5.6204844962768554</v>
      </c>
      <c r="X213" s="183">
        <f t="shared" si="35"/>
        <v>5.8032725865936365</v>
      </c>
      <c r="Y213" s="183">
        <f t="shared" si="35"/>
        <v>5.4875452010591772</v>
      </c>
      <c r="Z213" s="183">
        <f t="shared" si="35"/>
        <v>5.8619295798950191</v>
      </c>
      <c r="AA213" s="183">
        <f t="shared" si="30"/>
        <v>5.7960916816406245</v>
      </c>
      <c r="AB213" s="183">
        <f t="shared" si="34"/>
        <v>5.9181506644897457</v>
      </c>
      <c r="AC213" s="183">
        <f t="shared" si="34"/>
        <v>5.7626310557196483</v>
      </c>
      <c r="AD213" s="182"/>
      <c r="AE213" s="398"/>
      <c r="AF213" s="182"/>
    </row>
    <row r="214" spans="1:32" ht="14.4" x14ac:dyDescent="0.3">
      <c r="A214" s="181">
        <v>49735</v>
      </c>
      <c r="B214" s="131">
        <f t="shared" si="33"/>
        <v>2036</v>
      </c>
      <c r="C214" s="171">
        <v>5.7778119999999999</v>
      </c>
      <c r="D214" s="171"/>
      <c r="E214" s="290">
        <v>-0.17826104849548313</v>
      </c>
      <c r="F214" s="324">
        <v>2.0180158615112295E-2</v>
      </c>
      <c r="G214" s="290">
        <v>-0.1149818992614746</v>
      </c>
      <c r="H214" s="290">
        <v>-7.8954734802246102E-2</v>
      </c>
      <c r="I214" s="290">
        <v>-0.77460320133589278</v>
      </c>
      <c r="J214" s="290">
        <v>-0.24872045516967772</v>
      </c>
      <c r="K214" s="290">
        <v>-0.10125012175916631</v>
      </c>
      <c r="L214" s="290">
        <v>-0.48986693959556404</v>
      </c>
      <c r="M214" s="291">
        <v>-5.4576683044433583E-3</v>
      </c>
      <c r="N214" s="324">
        <v>-0.10988002777099608</v>
      </c>
      <c r="O214" s="290">
        <v>2.8073310852050795E-2</v>
      </c>
      <c r="P214" s="290">
        <v>-0.13237841129302974</v>
      </c>
      <c r="Q214" s="182"/>
      <c r="R214" s="183">
        <f t="shared" si="35"/>
        <v>5.5995509515045168</v>
      </c>
      <c r="S214" s="183">
        <f t="shared" si="32"/>
        <v>5.797992158615112</v>
      </c>
      <c r="T214" s="183">
        <f t="shared" si="35"/>
        <v>5.6628301007385256</v>
      </c>
      <c r="U214" s="183">
        <f t="shared" si="35"/>
        <v>5.6988572651977538</v>
      </c>
      <c r="V214" s="183">
        <f t="shared" si="35"/>
        <v>5.0032087986641072</v>
      </c>
      <c r="W214" s="183">
        <f t="shared" si="35"/>
        <v>5.5290915448303224</v>
      </c>
      <c r="X214" s="183">
        <f t="shared" si="35"/>
        <v>5.6765618782408334</v>
      </c>
      <c r="Y214" s="183">
        <f t="shared" si="35"/>
        <v>5.2879450604044358</v>
      </c>
      <c r="Z214" s="183">
        <f t="shared" si="35"/>
        <v>5.7723543316955563</v>
      </c>
      <c r="AA214" s="183">
        <f t="shared" si="30"/>
        <v>5.6679319722290042</v>
      </c>
      <c r="AB214" s="183">
        <f t="shared" si="34"/>
        <v>5.8058853108520507</v>
      </c>
      <c r="AC214" s="183">
        <f t="shared" si="34"/>
        <v>5.64543358870697</v>
      </c>
      <c r="AD214" s="182"/>
      <c r="AE214" s="398"/>
      <c r="AF214" s="182"/>
    </row>
    <row r="215" spans="1:32" ht="14.4" x14ac:dyDescent="0.3">
      <c r="A215" s="181">
        <v>49766</v>
      </c>
      <c r="B215" s="131">
        <f t="shared" si="33"/>
        <v>2036</v>
      </c>
      <c r="C215" s="171">
        <v>5.5518719999999995</v>
      </c>
      <c r="D215" s="171"/>
      <c r="E215" s="290">
        <v>-0.24898759557427172</v>
      </c>
      <c r="F215" s="324">
        <v>2.2639455795288088E-2</v>
      </c>
      <c r="G215" s="290">
        <v>-0.17511058807373048</v>
      </c>
      <c r="H215" s="290">
        <v>-0.10405401229858399</v>
      </c>
      <c r="I215" s="290">
        <v>-0.5653213996302332</v>
      </c>
      <c r="J215" s="290">
        <v>-0.31583194732666015</v>
      </c>
      <c r="K215" s="290">
        <v>-0.17687459596620023</v>
      </c>
      <c r="L215" s="290">
        <v>-0.5471851000035054</v>
      </c>
      <c r="M215" s="291">
        <v>-3.0100612640380858E-2</v>
      </c>
      <c r="N215" s="324">
        <v>-0.14333255767822264</v>
      </c>
      <c r="O215" s="290">
        <v>-0.12921563466389974</v>
      </c>
      <c r="P215" s="290">
        <v>-6.3643009185790952E-2</v>
      </c>
      <c r="Q215" s="182"/>
      <c r="R215" s="183">
        <f t="shared" si="35"/>
        <v>5.3028844044257282</v>
      </c>
      <c r="S215" s="183">
        <f t="shared" si="32"/>
        <v>5.574511455795288</v>
      </c>
      <c r="T215" s="183">
        <f t="shared" si="35"/>
        <v>5.3767614119262692</v>
      </c>
      <c r="U215" s="183">
        <f t="shared" si="35"/>
        <v>5.4478179877014155</v>
      </c>
      <c r="V215" s="183">
        <f t="shared" si="35"/>
        <v>4.9865506003697666</v>
      </c>
      <c r="W215" s="183">
        <f t="shared" si="35"/>
        <v>5.2360400526733395</v>
      </c>
      <c r="X215" s="183">
        <f t="shared" si="35"/>
        <v>5.3749974040337989</v>
      </c>
      <c r="Y215" s="183">
        <f t="shared" si="35"/>
        <v>5.0046868999964937</v>
      </c>
      <c r="Z215" s="183">
        <f t="shared" si="35"/>
        <v>5.5217713873596184</v>
      </c>
      <c r="AA215" s="183">
        <f t="shared" si="30"/>
        <v>5.4085394423217767</v>
      </c>
      <c r="AB215" s="183">
        <f t="shared" si="34"/>
        <v>5.4226563653361</v>
      </c>
      <c r="AC215" s="183">
        <f t="shared" si="34"/>
        <v>5.4882289908142088</v>
      </c>
      <c r="AD215" s="182"/>
      <c r="AE215" s="398"/>
      <c r="AF215" s="182"/>
    </row>
    <row r="216" spans="1:32" ht="14.4" x14ac:dyDescent="0.3">
      <c r="A216" s="181">
        <v>49796</v>
      </c>
      <c r="B216" s="131">
        <f t="shared" si="33"/>
        <v>2036</v>
      </c>
      <c r="C216" s="171">
        <v>5.5863889999999996</v>
      </c>
      <c r="D216" s="171"/>
      <c r="E216" s="290">
        <v>-0.26774015697705006</v>
      </c>
      <c r="F216" s="324">
        <v>4.9444756507873527E-2</v>
      </c>
      <c r="G216" s="290">
        <v>-0.17873407363891602</v>
      </c>
      <c r="H216" s="290">
        <v>-0.10232643127441407</v>
      </c>
      <c r="I216" s="290">
        <v>-0.64167672372312468</v>
      </c>
      <c r="J216" s="290">
        <v>-0.31922225952148436</v>
      </c>
      <c r="K216" s="290">
        <v>-0.26325475808802662</v>
      </c>
      <c r="L216" s="290">
        <v>-0.61756714127976831</v>
      </c>
      <c r="M216" s="291">
        <v>-2.9902248382568358E-2</v>
      </c>
      <c r="N216" s="324">
        <v>-0.132945613861084</v>
      </c>
      <c r="O216" s="290">
        <v>-8.627377827962239E-2</v>
      </c>
      <c r="P216" s="290">
        <v>-0.18530738630602439</v>
      </c>
      <c r="Q216" s="182"/>
      <c r="R216" s="183">
        <f t="shared" si="35"/>
        <v>5.3186488430229497</v>
      </c>
      <c r="S216" s="183">
        <f t="shared" si="32"/>
        <v>5.6358337565078731</v>
      </c>
      <c r="T216" s="183">
        <f t="shared" si="35"/>
        <v>5.4076549263610838</v>
      </c>
      <c r="U216" s="183">
        <f t="shared" si="35"/>
        <v>5.4840625687255855</v>
      </c>
      <c r="V216" s="183">
        <f t="shared" si="35"/>
        <v>4.9447122762768752</v>
      </c>
      <c r="W216" s="183">
        <f t="shared" si="35"/>
        <v>5.2671667404785154</v>
      </c>
      <c r="X216" s="183">
        <f t="shared" si="35"/>
        <v>5.3231342419119727</v>
      </c>
      <c r="Y216" s="183">
        <f t="shared" si="35"/>
        <v>4.9688218587202311</v>
      </c>
      <c r="Z216" s="183">
        <f t="shared" si="35"/>
        <v>5.556486751617431</v>
      </c>
      <c r="AA216" s="183">
        <f t="shared" ref="AA216:AA279" si="36">$C216+N216</f>
        <v>5.4534433861389155</v>
      </c>
      <c r="AB216" s="183">
        <f t="shared" si="34"/>
        <v>5.5001152217203773</v>
      </c>
      <c r="AC216" s="183">
        <f t="shared" si="34"/>
        <v>5.4010816136939752</v>
      </c>
      <c r="AD216" s="182"/>
      <c r="AE216" s="398"/>
      <c r="AF216" s="182"/>
    </row>
    <row r="217" spans="1:32" ht="14.4" x14ac:dyDescent="0.3">
      <c r="A217" s="181">
        <v>49827</v>
      </c>
      <c r="B217" s="131">
        <f t="shared" si="33"/>
        <v>2036</v>
      </c>
      <c r="C217" s="171">
        <v>5.6272859999999998</v>
      </c>
      <c r="D217" s="171"/>
      <c r="E217" s="290">
        <v>-0.19591268351935773</v>
      </c>
      <c r="F217" s="324">
        <v>9.6037588119506828E-2</v>
      </c>
      <c r="G217" s="290">
        <v>-0.1490361785888672</v>
      </c>
      <c r="H217" s="290">
        <v>-5.4793872833251954E-2</v>
      </c>
      <c r="I217" s="290">
        <v>-0.66266638402045541</v>
      </c>
      <c r="J217" s="290">
        <v>-0.28924303054809569</v>
      </c>
      <c r="K217" s="290">
        <v>-0.34077078767891916</v>
      </c>
      <c r="L217" s="290">
        <v>-0.6100920004781264</v>
      </c>
      <c r="M217" s="291">
        <v>-1.061227798461914E-2</v>
      </c>
      <c r="N217" s="324">
        <v>-8.2954959869384767E-2</v>
      </c>
      <c r="O217" s="290">
        <v>2.1889209747314439E-2</v>
      </c>
      <c r="P217" s="290">
        <v>-0.14623122374216718</v>
      </c>
      <c r="Q217" s="182"/>
      <c r="R217" s="183">
        <f t="shared" si="35"/>
        <v>5.4313733164806424</v>
      </c>
      <c r="S217" s="183">
        <f t="shared" si="32"/>
        <v>5.7233235881195066</v>
      </c>
      <c r="T217" s="183">
        <f t="shared" si="35"/>
        <v>5.4782498214111328</v>
      </c>
      <c r="U217" s="183">
        <f t="shared" si="35"/>
        <v>5.5724921271667478</v>
      </c>
      <c r="V217" s="183">
        <f t="shared" si="35"/>
        <v>4.9646196159795446</v>
      </c>
      <c r="W217" s="183">
        <f t="shared" si="35"/>
        <v>5.3380429694519043</v>
      </c>
      <c r="X217" s="183">
        <f t="shared" si="35"/>
        <v>5.2865152123210803</v>
      </c>
      <c r="Y217" s="183">
        <f t="shared" si="35"/>
        <v>5.0171939995218731</v>
      </c>
      <c r="Z217" s="183">
        <f t="shared" si="35"/>
        <v>5.6166737220153804</v>
      </c>
      <c r="AA217" s="183">
        <f t="shared" si="36"/>
        <v>5.544331040130615</v>
      </c>
      <c r="AB217" s="183">
        <f t="shared" si="34"/>
        <v>5.6491752097473142</v>
      </c>
      <c r="AC217" s="183">
        <f t="shared" si="34"/>
        <v>5.4810547762578326</v>
      </c>
      <c r="AD217" s="182"/>
      <c r="AE217" s="398"/>
      <c r="AF217" s="182"/>
    </row>
    <row r="218" spans="1:32" ht="14.4" x14ac:dyDescent="0.3">
      <c r="A218" s="181">
        <v>49857</v>
      </c>
      <c r="B218" s="131">
        <f t="shared" si="33"/>
        <v>2036</v>
      </c>
      <c r="C218" s="171">
        <v>5.793679</v>
      </c>
      <c r="D218" s="171"/>
      <c r="E218" s="290">
        <v>-0.1723358141549928</v>
      </c>
      <c r="F218" s="324">
        <v>0.13488982200622557</v>
      </c>
      <c r="G218" s="290">
        <v>-0.16402841567993165</v>
      </c>
      <c r="H218" s="290">
        <v>-2.6796169281005866E-2</v>
      </c>
      <c r="I218" s="290">
        <v>-0.53904214030552311</v>
      </c>
      <c r="J218" s="290">
        <v>-0.30350856781005858</v>
      </c>
      <c r="K218" s="290">
        <v>-0.32999629617794718</v>
      </c>
      <c r="L218" s="290">
        <v>-0.67161101972309789</v>
      </c>
      <c r="M218" s="291">
        <v>-2.6734161376953114E-3</v>
      </c>
      <c r="N218" s="324">
        <v>-4.0429420471191413E-2</v>
      </c>
      <c r="O218" s="290">
        <v>-2.8169023195902532E-2</v>
      </c>
      <c r="P218" s="290">
        <v>-0.24044279283092865</v>
      </c>
      <c r="Q218" s="182"/>
      <c r="R218" s="183">
        <f t="shared" si="35"/>
        <v>5.6213431858450074</v>
      </c>
      <c r="S218" s="183">
        <f t="shared" si="32"/>
        <v>5.9285688220062251</v>
      </c>
      <c r="T218" s="183">
        <f t="shared" si="35"/>
        <v>5.6296505843200686</v>
      </c>
      <c r="U218" s="183">
        <f t="shared" si="35"/>
        <v>5.7668828307189939</v>
      </c>
      <c r="V218" s="183">
        <f t="shared" si="35"/>
        <v>5.254636859694477</v>
      </c>
      <c r="W218" s="183">
        <f t="shared" si="35"/>
        <v>5.4901704321899416</v>
      </c>
      <c r="X218" s="183">
        <f t="shared" si="35"/>
        <v>5.4636827038220526</v>
      </c>
      <c r="Y218" s="183">
        <f t="shared" si="35"/>
        <v>5.1220679802769018</v>
      </c>
      <c r="Z218" s="183">
        <f t="shared" si="35"/>
        <v>5.7910055838623045</v>
      </c>
      <c r="AA218" s="183">
        <f t="shared" si="36"/>
        <v>5.7532495795288083</v>
      </c>
      <c r="AB218" s="183">
        <f t="shared" si="34"/>
        <v>5.7655099768040978</v>
      </c>
      <c r="AC218" s="183">
        <f t="shared" si="34"/>
        <v>5.5532362071690713</v>
      </c>
      <c r="AD218" s="182"/>
      <c r="AE218" s="398"/>
      <c r="AF218" s="182"/>
    </row>
    <row r="219" spans="1:32" ht="14.4" x14ac:dyDescent="0.3">
      <c r="A219" s="181">
        <v>49888</v>
      </c>
      <c r="B219" s="131">
        <f t="shared" si="33"/>
        <v>2036</v>
      </c>
      <c r="C219" s="171">
        <v>5.8349869999999999</v>
      </c>
      <c r="D219" s="171"/>
      <c r="E219" s="290">
        <v>-0.13216026714914328</v>
      </c>
      <c r="F219" s="324">
        <v>0.14997705936431885</v>
      </c>
      <c r="G219" s="290">
        <v>-0.16931272506713868</v>
      </c>
      <c r="H219" s="290">
        <v>-1.9592590332031257E-2</v>
      </c>
      <c r="I219" s="290">
        <v>-0.4832706815887432</v>
      </c>
      <c r="J219" s="290">
        <v>-0.30854539871215819</v>
      </c>
      <c r="K219" s="290">
        <v>-0.33996318839329376</v>
      </c>
      <c r="L219" s="290">
        <v>-0.64993136547732033</v>
      </c>
      <c r="M219" s="291">
        <v>-2.5217819213867176E-3</v>
      </c>
      <c r="N219" s="324">
        <v>-3.0047473907470701E-2</v>
      </c>
      <c r="O219" s="290">
        <v>3.7220347714742058E-2</v>
      </c>
      <c r="P219" s="290">
        <v>-0.1790025068098498</v>
      </c>
      <c r="Q219" s="182"/>
      <c r="R219" s="183">
        <f t="shared" si="35"/>
        <v>5.7028267328508564</v>
      </c>
      <c r="S219" s="183">
        <f t="shared" si="32"/>
        <v>5.9849640593643185</v>
      </c>
      <c r="T219" s="183">
        <f t="shared" si="35"/>
        <v>5.6656742749328615</v>
      </c>
      <c r="U219" s="183">
        <f t="shared" si="35"/>
        <v>5.8153944096679684</v>
      </c>
      <c r="V219" s="183">
        <f t="shared" si="35"/>
        <v>5.3517163184112571</v>
      </c>
      <c r="W219" s="183">
        <f t="shared" si="35"/>
        <v>5.5264416012878419</v>
      </c>
      <c r="X219" s="183">
        <f t="shared" si="35"/>
        <v>5.4950238116067061</v>
      </c>
      <c r="Y219" s="183">
        <f t="shared" si="35"/>
        <v>5.1850556345226799</v>
      </c>
      <c r="Z219" s="183">
        <f t="shared" si="35"/>
        <v>5.832465218078613</v>
      </c>
      <c r="AA219" s="183">
        <f t="shared" si="36"/>
        <v>5.8049395260925296</v>
      </c>
      <c r="AB219" s="183">
        <f t="shared" si="34"/>
        <v>5.8722073477147418</v>
      </c>
      <c r="AC219" s="183">
        <f t="shared" si="34"/>
        <v>5.6559844931901502</v>
      </c>
      <c r="AD219" s="182"/>
      <c r="AE219" s="398"/>
      <c r="AF219" s="182"/>
    </row>
    <row r="220" spans="1:32" ht="14.4" x14ac:dyDescent="0.3">
      <c r="A220" s="181">
        <v>49919</v>
      </c>
      <c r="B220" s="131">
        <f t="shared" si="33"/>
        <v>2036</v>
      </c>
      <c r="C220" s="171">
        <v>5.8066529999999998</v>
      </c>
      <c r="D220" s="171"/>
      <c r="E220" s="290">
        <v>-0.17784833908081055</v>
      </c>
      <c r="F220" s="324">
        <v>8.8890485763549798E-2</v>
      </c>
      <c r="G220" s="290">
        <v>-0.17472005844116212</v>
      </c>
      <c r="H220" s="290">
        <v>-7.0963287353515633E-3</v>
      </c>
      <c r="I220" s="290">
        <v>-0.61144873165937841</v>
      </c>
      <c r="J220" s="290">
        <v>-0.31433706283569335</v>
      </c>
      <c r="K220" s="290">
        <v>-0.32711972900491032</v>
      </c>
      <c r="L220" s="290">
        <v>-0.90931657805446553</v>
      </c>
      <c r="M220" s="291">
        <v>-2.694873809814452E-3</v>
      </c>
      <c r="N220" s="324">
        <v>-7.4005680084228531E-2</v>
      </c>
      <c r="O220" s="290">
        <v>-6.4322473208109562E-2</v>
      </c>
      <c r="P220" s="290">
        <v>-0.15952900060017908</v>
      </c>
      <c r="Q220" s="182"/>
      <c r="R220" s="183">
        <f t="shared" si="35"/>
        <v>5.6288046609191893</v>
      </c>
      <c r="S220" s="183">
        <f t="shared" si="32"/>
        <v>5.8955434857635494</v>
      </c>
      <c r="T220" s="183">
        <f t="shared" si="35"/>
        <v>5.6319329415588379</v>
      </c>
      <c r="U220" s="183">
        <f t="shared" si="35"/>
        <v>5.7995566712646482</v>
      </c>
      <c r="V220" s="183">
        <f t="shared" si="35"/>
        <v>5.1952042683406212</v>
      </c>
      <c r="W220" s="183">
        <f t="shared" si="35"/>
        <v>5.4923159371643067</v>
      </c>
      <c r="X220" s="183">
        <f t="shared" si="35"/>
        <v>5.4795332709950895</v>
      </c>
      <c r="Y220" s="183">
        <f t="shared" si="35"/>
        <v>4.8973364219455346</v>
      </c>
      <c r="Z220" s="183">
        <f t="shared" si="35"/>
        <v>5.8039581261901851</v>
      </c>
      <c r="AA220" s="183">
        <f t="shared" si="36"/>
        <v>5.7326473199157713</v>
      </c>
      <c r="AB220" s="183">
        <f t="shared" si="34"/>
        <v>5.74233052679189</v>
      </c>
      <c r="AC220" s="183">
        <f t="shared" si="34"/>
        <v>5.6471239993998203</v>
      </c>
      <c r="AD220" s="182"/>
      <c r="AE220" s="398"/>
      <c r="AF220" s="182"/>
    </row>
    <row r="221" spans="1:32" ht="14.4" x14ac:dyDescent="0.3">
      <c r="A221" s="181">
        <v>49949</v>
      </c>
      <c r="B221" s="131">
        <f t="shared" si="33"/>
        <v>2036</v>
      </c>
      <c r="C221" s="171">
        <v>5.7683849999999994</v>
      </c>
      <c r="D221" s="171"/>
      <c r="E221" s="290">
        <v>-0.18822574615478516</v>
      </c>
      <c r="F221" s="324">
        <v>7.5747699737548829E-2</v>
      </c>
      <c r="G221" s="290">
        <v>-0.18505264282226563</v>
      </c>
      <c r="H221" s="290">
        <v>-8.1221141815185555E-2</v>
      </c>
      <c r="I221" s="290">
        <v>-0.77939316177603779</v>
      </c>
      <c r="J221" s="290">
        <v>-0.32447795867919921</v>
      </c>
      <c r="K221" s="290">
        <v>-0.13512324673108528</v>
      </c>
      <c r="L221" s="290">
        <v>-0.8605616869872037</v>
      </c>
      <c r="M221" s="291">
        <v>-9.4068336486816395E-3</v>
      </c>
      <c r="N221" s="324">
        <v>-0.12392099380493166</v>
      </c>
      <c r="O221" s="290">
        <v>-0.13507735570271806</v>
      </c>
      <c r="P221" s="290">
        <v>-4.4151537187637854E-2</v>
      </c>
      <c r="Q221" s="182"/>
      <c r="R221" s="183">
        <f t="shared" si="35"/>
        <v>5.5801592538452143</v>
      </c>
      <c r="S221" s="183">
        <f t="shared" si="32"/>
        <v>5.844132699737548</v>
      </c>
      <c r="T221" s="183">
        <f t="shared" si="35"/>
        <v>5.583332357177734</v>
      </c>
      <c r="U221" s="183">
        <f t="shared" si="35"/>
        <v>5.6871638581848138</v>
      </c>
      <c r="V221" s="183">
        <f t="shared" si="35"/>
        <v>4.9889918382239618</v>
      </c>
      <c r="W221" s="183">
        <f t="shared" si="35"/>
        <v>5.4439070413208004</v>
      </c>
      <c r="X221" s="183">
        <f t="shared" si="35"/>
        <v>5.633261753268914</v>
      </c>
      <c r="Y221" s="183">
        <f t="shared" si="35"/>
        <v>4.9078233130127957</v>
      </c>
      <c r="Z221" s="183">
        <f t="shared" si="35"/>
        <v>5.7589781663513175</v>
      </c>
      <c r="AA221" s="183">
        <f t="shared" si="36"/>
        <v>5.6444640061950677</v>
      </c>
      <c r="AB221" s="183">
        <f t="shared" si="34"/>
        <v>5.6333076442972816</v>
      </c>
      <c r="AC221" s="183">
        <f t="shared" si="34"/>
        <v>5.7242334628123617</v>
      </c>
      <c r="AD221" s="182"/>
      <c r="AE221" s="398"/>
      <c r="AF221" s="182"/>
    </row>
    <row r="222" spans="1:32" ht="14.4" x14ac:dyDescent="0.3">
      <c r="A222" s="181">
        <v>49980</v>
      </c>
      <c r="B222" s="131">
        <f t="shared" si="33"/>
        <v>2036</v>
      </c>
      <c r="C222" s="171">
        <v>5.8464519999999993</v>
      </c>
      <c r="D222" s="171"/>
      <c r="E222" s="290">
        <v>-0.12692451477050781</v>
      </c>
      <c r="F222" s="324">
        <v>5.0761799812316891E-2</v>
      </c>
      <c r="G222" s="290">
        <v>-0.12038589477539062</v>
      </c>
      <c r="H222" s="290">
        <v>-5.9175052642822266E-2</v>
      </c>
      <c r="I222" s="290">
        <v>-0.75050083383909294</v>
      </c>
      <c r="J222" s="290">
        <v>-0.25681095123291015</v>
      </c>
      <c r="K222" s="290">
        <v>-1.933122502536775E-2</v>
      </c>
      <c r="L222" s="290">
        <v>-0.76353939225631184</v>
      </c>
      <c r="M222" s="291">
        <v>-2.3658561706542958E-3</v>
      </c>
      <c r="N222" s="324">
        <v>-0.10941415786743164</v>
      </c>
      <c r="O222" s="290">
        <v>3.1081040700276692E-2</v>
      </c>
      <c r="P222" s="290">
        <v>-4.1373649597167897E-2</v>
      </c>
      <c r="Q222" s="182"/>
      <c r="R222" s="183">
        <f t="shared" si="35"/>
        <v>5.7195274852294915</v>
      </c>
      <c r="S222" s="183">
        <f t="shared" si="32"/>
        <v>5.8972137998123166</v>
      </c>
      <c r="T222" s="183">
        <f t="shared" si="35"/>
        <v>5.7260661052246089</v>
      </c>
      <c r="U222" s="183">
        <f t="shared" si="35"/>
        <v>5.787276947357177</v>
      </c>
      <c r="V222" s="183">
        <f t="shared" si="35"/>
        <v>5.0959511661609067</v>
      </c>
      <c r="W222" s="183">
        <f t="shared" si="35"/>
        <v>5.5896410487670893</v>
      </c>
      <c r="X222" s="183">
        <f t="shared" si="35"/>
        <v>5.8271207749746319</v>
      </c>
      <c r="Y222" s="183">
        <f t="shared" si="35"/>
        <v>5.0829126077436877</v>
      </c>
      <c r="Z222" s="183">
        <f t="shared" si="35"/>
        <v>5.8440861438293448</v>
      </c>
      <c r="AA222" s="183">
        <f t="shared" si="36"/>
        <v>5.7370378421325681</v>
      </c>
      <c r="AB222" s="183">
        <f t="shared" si="34"/>
        <v>5.8775330407002757</v>
      </c>
      <c r="AC222" s="183">
        <f t="shared" si="34"/>
        <v>5.8050783504028312</v>
      </c>
      <c r="AD222" s="182"/>
      <c r="AE222" s="398"/>
      <c r="AF222" s="182"/>
    </row>
    <row r="223" spans="1:32" ht="14.4" x14ac:dyDescent="0.3">
      <c r="A223" s="181">
        <v>50010</v>
      </c>
      <c r="B223" s="131">
        <f t="shared" si="33"/>
        <v>2036</v>
      </c>
      <c r="C223" s="171">
        <v>6.1133749999999996</v>
      </c>
      <c r="D223" s="171"/>
      <c r="E223" s="290">
        <v>-0.15903186798095703</v>
      </c>
      <c r="F223" s="324">
        <v>6.4080438613891594E-2</v>
      </c>
      <c r="G223" s="290">
        <v>-0.13060880661010743</v>
      </c>
      <c r="H223" s="290">
        <v>-8.7791481018066414E-2</v>
      </c>
      <c r="I223" s="290">
        <v>-0.54048830678727189</v>
      </c>
      <c r="J223" s="290">
        <v>-0.26167516708374022</v>
      </c>
      <c r="K223" s="290">
        <v>-0.128353405169542</v>
      </c>
      <c r="L223" s="290">
        <v>-0.60654684037801965</v>
      </c>
      <c r="M223" s="291">
        <v>-1.0317115783691405E-2</v>
      </c>
      <c r="N223" s="324">
        <v>-7.0419845581054699E-2</v>
      </c>
      <c r="O223" s="290">
        <v>0.12566656748453781</v>
      </c>
      <c r="P223" s="290">
        <v>-0.16108738606975931</v>
      </c>
      <c r="Q223" s="182"/>
      <c r="R223" s="183">
        <f t="shared" si="35"/>
        <v>5.9543431320190425</v>
      </c>
      <c r="S223" s="183">
        <f t="shared" si="32"/>
        <v>6.1774554386138911</v>
      </c>
      <c r="T223" s="183">
        <f t="shared" si="35"/>
        <v>5.9827661933898924</v>
      </c>
      <c r="U223" s="183">
        <f t="shared" si="35"/>
        <v>6.0255835189819331</v>
      </c>
      <c r="V223" s="183">
        <f t="shared" si="35"/>
        <v>5.5728866932127277</v>
      </c>
      <c r="W223" s="183">
        <f t="shared" si="35"/>
        <v>5.8516998329162595</v>
      </c>
      <c r="X223" s="183">
        <f t="shared" si="35"/>
        <v>5.9850215948304575</v>
      </c>
      <c r="Y223" s="183">
        <f t="shared" si="35"/>
        <v>5.5068281596219801</v>
      </c>
      <c r="Z223" s="183">
        <f t="shared" si="35"/>
        <v>6.1030578842163079</v>
      </c>
      <c r="AA223" s="183">
        <f t="shared" si="36"/>
        <v>6.0429551544189453</v>
      </c>
      <c r="AB223" s="183">
        <f t="shared" si="34"/>
        <v>6.239041567484537</v>
      </c>
      <c r="AC223" s="183">
        <f t="shared" si="34"/>
        <v>5.9522876139302401</v>
      </c>
      <c r="AD223" s="182"/>
      <c r="AE223" s="398"/>
      <c r="AF223" s="182"/>
    </row>
    <row r="224" spans="1:32" ht="14.4" x14ac:dyDescent="0.3">
      <c r="A224" s="181">
        <v>50041</v>
      </c>
      <c r="B224" s="131">
        <f t="shared" si="33"/>
        <v>2037</v>
      </c>
      <c r="C224" s="171">
        <v>6.1603939999999993</v>
      </c>
      <c r="D224" s="171"/>
      <c r="E224" s="290">
        <v>-0.18227312375341262</v>
      </c>
      <c r="F224" s="324">
        <v>0.10511228561401369</v>
      </c>
      <c r="G224" s="290">
        <v>-0.1472966766357422</v>
      </c>
      <c r="H224" s="290">
        <v>7.7395057678222648E-3</v>
      </c>
      <c r="I224" s="290">
        <v>-0.62255901530926649</v>
      </c>
      <c r="J224" s="290">
        <v>-0.25574140548706054</v>
      </c>
      <c r="K224" s="290">
        <v>-0.10512256581558149</v>
      </c>
      <c r="L224" s="290">
        <v>-0.54335157094707887</v>
      </c>
      <c r="M224" s="291">
        <v>-2.3243217468261718E-2</v>
      </c>
      <c r="N224" s="324">
        <v>-5.8892307281494138E-2</v>
      </c>
      <c r="O224" s="290">
        <v>0.24928912130228667</v>
      </c>
      <c r="P224" s="290">
        <v>-0.2788938105490899</v>
      </c>
      <c r="Q224" s="182"/>
      <c r="R224" s="183">
        <f t="shared" si="35"/>
        <v>5.9781208762465869</v>
      </c>
      <c r="S224" s="183">
        <f t="shared" si="32"/>
        <v>6.2655062856140127</v>
      </c>
      <c r="T224" s="183">
        <f t="shared" si="35"/>
        <v>6.0130973233642573</v>
      </c>
      <c r="U224" s="183">
        <f t="shared" si="35"/>
        <v>6.1681335057678215</v>
      </c>
      <c r="V224" s="183">
        <f t="shared" si="35"/>
        <v>5.5378349846907327</v>
      </c>
      <c r="W224" s="183">
        <f t="shared" si="35"/>
        <v>5.9046525945129389</v>
      </c>
      <c r="X224" s="183">
        <f t="shared" si="35"/>
        <v>6.0552714341844176</v>
      </c>
      <c r="Y224" s="183">
        <f t="shared" si="35"/>
        <v>5.6170424290529208</v>
      </c>
      <c r="Z224" s="183">
        <f t="shared" si="35"/>
        <v>6.1371507825317373</v>
      </c>
      <c r="AA224" s="183">
        <f t="shared" si="36"/>
        <v>6.1015016927185055</v>
      </c>
      <c r="AB224" s="183">
        <f t="shared" si="34"/>
        <v>6.4096831213022858</v>
      </c>
      <c r="AC224" s="183">
        <f t="shared" si="34"/>
        <v>5.8815001894509091</v>
      </c>
      <c r="AD224" s="182"/>
      <c r="AE224" s="398"/>
      <c r="AF224" s="182"/>
    </row>
    <row r="225" spans="1:32" ht="14.4" x14ac:dyDescent="0.3">
      <c r="A225" s="181">
        <v>50072</v>
      </c>
      <c r="B225" s="131">
        <f t="shared" si="33"/>
        <v>2037</v>
      </c>
      <c r="C225" s="171">
        <v>6.1991509999999996</v>
      </c>
      <c r="D225" s="171"/>
      <c r="E225" s="290">
        <v>-0.15362838120920949</v>
      </c>
      <c r="F225" s="324">
        <v>8.1401062011718747E-2</v>
      </c>
      <c r="G225" s="290">
        <v>-0.12054039001464843</v>
      </c>
      <c r="H225" s="290">
        <v>-4.4448413848876954E-2</v>
      </c>
      <c r="I225" s="290">
        <v>-0.64467896057243756</v>
      </c>
      <c r="J225" s="290">
        <v>-0.2560565948486328</v>
      </c>
      <c r="K225" s="290">
        <v>-8.9068096737140418E-2</v>
      </c>
      <c r="L225" s="290">
        <v>-0.48212836742491177</v>
      </c>
      <c r="M225" s="291">
        <v>-1.9881038665771483E-2</v>
      </c>
      <c r="N225" s="324">
        <v>-6.8699188232421882E-2</v>
      </c>
      <c r="O225" s="290">
        <v>5.2515157063802054E-2</v>
      </c>
      <c r="P225" s="290">
        <v>-0.13676007202693394</v>
      </c>
      <c r="Q225" s="182"/>
      <c r="R225" s="183">
        <f t="shared" si="35"/>
        <v>6.0455226187907902</v>
      </c>
      <c r="S225" s="183">
        <f t="shared" si="32"/>
        <v>6.2805520620117186</v>
      </c>
      <c r="T225" s="183">
        <f t="shared" si="35"/>
        <v>6.0786106099853514</v>
      </c>
      <c r="U225" s="183">
        <f t="shared" si="35"/>
        <v>6.1547025861511226</v>
      </c>
      <c r="V225" s="183">
        <f t="shared" si="35"/>
        <v>5.5544720394275622</v>
      </c>
      <c r="W225" s="183">
        <f t="shared" si="35"/>
        <v>5.943094405151367</v>
      </c>
      <c r="X225" s="183">
        <f t="shared" si="35"/>
        <v>6.1100829032628594</v>
      </c>
      <c r="Y225" s="183">
        <f t="shared" si="35"/>
        <v>5.7170226325750875</v>
      </c>
      <c r="Z225" s="183">
        <f t="shared" si="35"/>
        <v>6.1792699613342279</v>
      </c>
      <c r="AA225" s="183">
        <f t="shared" si="36"/>
        <v>6.1304518117675775</v>
      </c>
      <c r="AB225" s="183">
        <f t="shared" si="34"/>
        <v>6.2516661570638021</v>
      </c>
      <c r="AC225" s="183">
        <f t="shared" si="34"/>
        <v>6.0623909279730661</v>
      </c>
      <c r="AD225" s="182"/>
      <c r="AE225" s="398"/>
      <c r="AF225" s="182"/>
    </row>
    <row r="226" spans="1:32" ht="14.4" x14ac:dyDescent="0.3">
      <c r="A226" s="181">
        <v>50100</v>
      </c>
      <c r="B226" s="131">
        <f t="shared" si="33"/>
        <v>2037</v>
      </c>
      <c r="C226" s="171">
        <v>6.1074579999999994</v>
      </c>
      <c r="D226" s="171"/>
      <c r="E226" s="290">
        <v>-0.16800708478011084</v>
      </c>
      <c r="F226" s="324">
        <v>2.4467401504516595E-2</v>
      </c>
      <c r="G226" s="290">
        <v>-0.12519241333007813</v>
      </c>
      <c r="H226" s="290">
        <v>-7.7000656127929695E-2</v>
      </c>
      <c r="I226" s="290">
        <v>-0.80381172976101789</v>
      </c>
      <c r="J226" s="290">
        <v>-0.25333528518676757</v>
      </c>
      <c r="K226" s="290">
        <v>-0.11799653846200185</v>
      </c>
      <c r="L226" s="290">
        <v>-0.60749634133351804</v>
      </c>
      <c r="M226" s="291">
        <v>-6.5481948852539051E-3</v>
      </c>
      <c r="N226" s="324">
        <v>-0.11394411087036133</v>
      </c>
      <c r="O226" s="290">
        <v>2.7243614196777361E-2</v>
      </c>
      <c r="P226" s="290">
        <v>-0.13105518817901607</v>
      </c>
      <c r="Q226" s="182"/>
      <c r="R226" s="183">
        <f t="shared" si="35"/>
        <v>5.9394509152198882</v>
      </c>
      <c r="S226" s="183">
        <f t="shared" si="32"/>
        <v>6.1319254015045157</v>
      </c>
      <c r="T226" s="183">
        <f t="shared" si="35"/>
        <v>5.9822655866699215</v>
      </c>
      <c r="U226" s="183">
        <f t="shared" si="35"/>
        <v>6.0304573438720697</v>
      </c>
      <c r="V226" s="183">
        <f t="shared" si="35"/>
        <v>5.3036462702389819</v>
      </c>
      <c r="W226" s="183">
        <f t="shared" si="35"/>
        <v>5.854122714813232</v>
      </c>
      <c r="X226" s="183">
        <f t="shared" si="35"/>
        <v>5.9894614615379975</v>
      </c>
      <c r="Y226" s="183">
        <f t="shared" si="35"/>
        <v>5.4999616586664812</v>
      </c>
      <c r="Z226" s="183">
        <f t="shared" si="35"/>
        <v>6.1009098051147452</v>
      </c>
      <c r="AA226" s="183">
        <f t="shared" si="36"/>
        <v>5.9935138891296385</v>
      </c>
      <c r="AB226" s="183">
        <f t="shared" si="34"/>
        <v>6.1347016141967767</v>
      </c>
      <c r="AC226" s="183">
        <f t="shared" si="34"/>
        <v>5.9764028118209831</v>
      </c>
      <c r="AD226" s="182"/>
      <c r="AE226" s="398"/>
      <c r="AF226" s="182"/>
    </row>
    <row r="227" spans="1:32" ht="14.4" x14ac:dyDescent="0.3">
      <c r="A227" s="181">
        <v>50131</v>
      </c>
      <c r="B227" s="131">
        <f t="shared" si="33"/>
        <v>2037</v>
      </c>
      <c r="C227" s="171">
        <v>5.9311569999999998</v>
      </c>
      <c r="D227" s="171"/>
      <c r="E227" s="290">
        <v>-0.25828690076927852</v>
      </c>
      <c r="F227" s="324">
        <v>2.0709218978881842E-2</v>
      </c>
      <c r="G227" s="290">
        <v>-0.19583679199218751</v>
      </c>
      <c r="H227" s="290">
        <v>-0.11486391067504884</v>
      </c>
      <c r="I227" s="290">
        <v>-0.60178215425101922</v>
      </c>
      <c r="J227" s="290">
        <v>-0.33388595581054686</v>
      </c>
      <c r="K227" s="290">
        <v>-0.20015557224947261</v>
      </c>
      <c r="L227" s="290">
        <v>-0.6767002055636292</v>
      </c>
      <c r="M227" s="291">
        <v>-3.0099658966064452E-2</v>
      </c>
      <c r="N227" s="324">
        <v>-0.14214952468872069</v>
      </c>
      <c r="O227" s="290">
        <v>-0.13119101206461586</v>
      </c>
      <c r="P227" s="290">
        <v>-8.092168045043939E-2</v>
      </c>
      <c r="Q227" s="182"/>
      <c r="R227" s="183">
        <f t="shared" si="35"/>
        <v>5.6728700992307211</v>
      </c>
      <c r="S227" s="183">
        <f t="shared" si="32"/>
        <v>5.951866218978882</v>
      </c>
      <c r="T227" s="183">
        <f t="shared" si="35"/>
        <v>5.7353202080078125</v>
      </c>
      <c r="U227" s="183">
        <f t="shared" si="35"/>
        <v>5.8162930893249509</v>
      </c>
      <c r="V227" s="183">
        <f t="shared" si="35"/>
        <v>5.3293748457489807</v>
      </c>
      <c r="W227" s="183">
        <f t="shared" si="35"/>
        <v>5.5972710441894531</v>
      </c>
      <c r="X227" s="183">
        <f t="shared" si="35"/>
        <v>5.7310014277505275</v>
      </c>
      <c r="Y227" s="183">
        <f t="shared" si="35"/>
        <v>5.2544567944363703</v>
      </c>
      <c r="Z227" s="183">
        <f t="shared" si="35"/>
        <v>5.9010573410339351</v>
      </c>
      <c r="AA227" s="183">
        <f t="shared" si="36"/>
        <v>5.789007475311279</v>
      </c>
      <c r="AB227" s="183">
        <f t="shared" si="34"/>
        <v>5.7999659879353835</v>
      </c>
      <c r="AC227" s="183">
        <f t="shared" si="34"/>
        <v>5.8502353195495607</v>
      </c>
      <c r="AD227" s="182"/>
      <c r="AE227" s="398"/>
      <c r="AF227" s="182"/>
    </row>
    <row r="228" spans="1:32" ht="14.4" x14ac:dyDescent="0.3">
      <c r="A228" s="181">
        <v>50161</v>
      </c>
      <c r="B228" s="131">
        <f t="shared" si="33"/>
        <v>2037</v>
      </c>
      <c r="C228" s="171">
        <v>5.9678610000000001</v>
      </c>
      <c r="D228" s="171"/>
      <c r="E228" s="290">
        <v>-0.27863125896237101</v>
      </c>
      <c r="F228" s="324">
        <v>5.4677090644836418E-2</v>
      </c>
      <c r="G228" s="290">
        <v>-0.19685626983642579</v>
      </c>
      <c r="H228" s="290">
        <v>-0.1151795768737793</v>
      </c>
      <c r="I228" s="290">
        <v>-0.70606725915650759</v>
      </c>
      <c r="J228" s="290">
        <v>-0.33461742401123046</v>
      </c>
      <c r="K228" s="290">
        <v>-0.29333258444178634</v>
      </c>
      <c r="L228" s="290">
        <v>-0.76357238035206576</v>
      </c>
      <c r="M228" s="291">
        <v>-2.9927997589111327E-2</v>
      </c>
      <c r="N228" s="324">
        <v>-0.13772924423217775</v>
      </c>
      <c r="O228" s="290">
        <v>-9.9408734639485657E-2</v>
      </c>
      <c r="P228" s="290">
        <v>-0.20268476286242088</v>
      </c>
      <c r="Q228" s="182"/>
      <c r="R228" s="183">
        <f t="shared" si="35"/>
        <v>5.6892297410376287</v>
      </c>
      <c r="S228" s="183">
        <f t="shared" si="32"/>
        <v>6.0225380906448365</v>
      </c>
      <c r="T228" s="183">
        <f t="shared" si="35"/>
        <v>5.7710047301635745</v>
      </c>
      <c r="U228" s="183">
        <f t="shared" si="35"/>
        <v>5.8526814231262207</v>
      </c>
      <c r="V228" s="183">
        <f t="shared" si="35"/>
        <v>5.2617937408434923</v>
      </c>
      <c r="W228" s="183">
        <f t="shared" si="35"/>
        <v>5.6332435759887698</v>
      </c>
      <c r="X228" s="183">
        <f t="shared" si="35"/>
        <v>5.6745284155582141</v>
      </c>
      <c r="Y228" s="183">
        <f t="shared" si="35"/>
        <v>5.2042886196479348</v>
      </c>
      <c r="Z228" s="183">
        <f t="shared" si="35"/>
        <v>5.9379330024108885</v>
      </c>
      <c r="AA228" s="183">
        <f t="shared" si="36"/>
        <v>5.8301317557678223</v>
      </c>
      <c r="AB228" s="183">
        <f t="shared" si="34"/>
        <v>5.8684522653605145</v>
      </c>
      <c r="AC228" s="183">
        <f t="shared" si="34"/>
        <v>5.7651762371375792</v>
      </c>
      <c r="AD228" s="182"/>
      <c r="AE228" s="398"/>
      <c r="AF228" s="182"/>
    </row>
    <row r="229" spans="1:32" ht="14.4" x14ac:dyDescent="0.3">
      <c r="A229" s="181">
        <v>50192</v>
      </c>
      <c r="B229" s="131">
        <f t="shared" si="33"/>
        <v>2037</v>
      </c>
      <c r="C229" s="171">
        <v>6.0274109999999999</v>
      </c>
      <c r="D229" s="171"/>
      <c r="E229" s="290">
        <v>-0.21063328083104024</v>
      </c>
      <c r="F229" s="324">
        <v>0.11058588981628416</v>
      </c>
      <c r="G229" s="290">
        <v>-0.16660858154296876</v>
      </c>
      <c r="H229" s="290">
        <v>-5.3042926788330079E-2</v>
      </c>
      <c r="I229" s="290">
        <v>-0.73273987669121765</v>
      </c>
      <c r="J229" s="290">
        <v>-0.30381898880004882</v>
      </c>
      <c r="K229" s="290">
        <v>-0.37883664616443197</v>
      </c>
      <c r="L229" s="290">
        <v>-0.75486732982576554</v>
      </c>
      <c r="M229" s="291">
        <v>-4.7109413146972645E-3</v>
      </c>
      <c r="N229" s="324">
        <v>-7.8353004455566394E-2</v>
      </c>
      <c r="O229" s="290">
        <v>3.3751964569091797E-2</v>
      </c>
      <c r="P229" s="290">
        <v>-0.17986254851023359</v>
      </c>
      <c r="Q229" s="182"/>
      <c r="R229" s="183">
        <f t="shared" si="35"/>
        <v>5.81677771916896</v>
      </c>
      <c r="S229" s="183">
        <f t="shared" si="32"/>
        <v>6.137996889816284</v>
      </c>
      <c r="T229" s="183">
        <f t="shared" si="35"/>
        <v>5.8608024184570313</v>
      </c>
      <c r="U229" s="183">
        <f t="shared" si="35"/>
        <v>5.9743680732116697</v>
      </c>
      <c r="V229" s="183">
        <f t="shared" si="35"/>
        <v>5.294671123308782</v>
      </c>
      <c r="W229" s="183">
        <f t="shared" si="35"/>
        <v>5.7235920111999512</v>
      </c>
      <c r="X229" s="183">
        <f t="shared" si="35"/>
        <v>5.6485743538355679</v>
      </c>
      <c r="Y229" s="183">
        <f t="shared" si="35"/>
        <v>5.2725436701742341</v>
      </c>
      <c r="Z229" s="183">
        <f t="shared" si="35"/>
        <v>6.0227000586853023</v>
      </c>
      <c r="AA229" s="183">
        <f t="shared" si="36"/>
        <v>5.9490579955444334</v>
      </c>
      <c r="AB229" s="183">
        <f t="shared" si="34"/>
        <v>6.0611629645690916</v>
      </c>
      <c r="AC229" s="183">
        <f t="shared" si="34"/>
        <v>5.8475484514897662</v>
      </c>
      <c r="AD229" s="182"/>
      <c r="AE229" s="398"/>
      <c r="AF229" s="182"/>
    </row>
    <row r="230" spans="1:32" ht="14.4" x14ac:dyDescent="0.3">
      <c r="A230" s="181">
        <v>50222</v>
      </c>
      <c r="B230" s="131">
        <f t="shared" si="33"/>
        <v>2037</v>
      </c>
      <c r="C230" s="171">
        <v>6.2857839999999996</v>
      </c>
      <c r="D230" s="171"/>
      <c r="E230" s="290">
        <v>-0.18842640273992284</v>
      </c>
      <c r="F230" s="324">
        <v>0.14703248023986815</v>
      </c>
      <c r="G230" s="290">
        <v>-0.19105697631835938</v>
      </c>
      <c r="H230" s="290">
        <v>-2.6865310668945319E-2</v>
      </c>
      <c r="I230" s="290">
        <v>-0.64781833661107535</v>
      </c>
      <c r="J230" s="290">
        <v>-0.32763938903808593</v>
      </c>
      <c r="K230" s="290">
        <v>-0.3668702636380598</v>
      </c>
      <c r="L230" s="290">
        <v>-0.83141848777801086</v>
      </c>
      <c r="M230" s="291">
        <v>-7.7465057373046764E-4</v>
      </c>
      <c r="N230" s="324">
        <v>-3.8054294586181647E-2</v>
      </c>
      <c r="O230" s="290">
        <v>-1.5241967837015811E-2</v>
      </c>
      <c r="P230" s="290">
        <v>-0.34755138581798917</v>
      </c>
      <c r="Q230" s="182"/>
      <c r="R230" s="183">
        <f t="shared" si="35"/>
        <v>6.0973575972600766</v>
      </c>
      <c r="S230" s="183">
        <f t="shared" si="32"/>
        <v>6.4328164802398682</v>
      </c>
      <c r="T230" s="183">
        <f t="shared" si="35"/>
        <v>6.0947270236816404</v>
      </c>
      <c r="U230" s="183">
        <f t="shared" si="35"/>
        <v>6.258918689331054</v>
      </c>
      <c r="V230" s="183">
        <f t="shared" si="35"/>
        <v>5.6379656633889246</v>
      </c>
      <c r="W230" s="183">
        <f t="shared" si="35"/>
        <v>5.9581446109619138</v>
      </c>
      <c r="X230" s="183">
        <f t="shared" si="35"/>
        <v>5.9189137363619402</v>
      </c>
      <c r="Y230" s="183">
        <f t="shared" si="35"/>
        <v>5.4543655122219885</v>
      </c>
      <c r="Z230" s="183">
        <f t="shared" si="35"/>
        <v>6.2850093494262689</v>
      </c>
      <c r="AA230" s="183">
        <f t="shared" si="36"/>
        <v>6.2477297054138177</v>
      </c>
      <c r="AB230" s="183">
        <f t="shared" si="34"/>
        <v>6.2705420321629841</v>
      </c>
      <c r="AC230" s="183">
        <f t="shared" si="34"/>
        <v>5.9382326141820103</v>
      </c>
      <c r="AD230" s="182"/>
      <c r="AE230" s="398"/>
      <c r="AF230" s="182"/>
    </row>
    <row r="231" spans="1:32" ht="14.4" x14ac:dyDescent="0.3">
      <c r="A231" s="181">
        <v>50253</v>
      </c>
      <c r="B231" s="131">
        <f t="shared" si="33"/>
        <v>2037</v>
      </c>
      <c r="C231" s="171">
        <v>6.3274869999999996</v>
      </c>
      <c r="D231" s="171"/>
      <c r="E231" s="290">
        <v>-0.1692843385276975</v>
      </c>
      <c r="F231" s="324">
        <v>0.14650139331817627</v>
      </c>
      <c r="G231" s="290">
        <v>-0.19173170089721681</v>
      </c>
      <c r="H231" s="290">
        <v>-2.4192638397216804E-2</v>
      </c>
      <c r="I231" s="290">
        <v>-0.57881087857740832</v>
      </c>
      <c r="J231" s="290">
        <v>-0.32799654006958007</v>
      </c>
      <c r="K231" s="290">
        <v>-0.37752584720349758</v>
      </c>
      <c r="L231" s="290">
        <v>-0.80371724631701003</v>
      </c>
      <c r="M231" s="291">
        <v>-4.4086456298828014E-4</v>
      </c>
      <c r="N231" s="324">
        <v>-2.9768524169921873E-2</v>
      </c>
      <c r="O231" s="290">
        <v>4.8019755673726433E-2</v>
      </c>
      <c r="P231" s="290">
        <v>-0.28403924234451777</v>
      </c>
      <c r="Q231" s="182"/>
      <c r="R231" s="183">
        <f t="shared" si="35"/>
        <v>6.158202661472302</v>
      </c>
      <c r="S231" s="183">
        <f t="shared" ref="S231:S294" si="37">$C231+F231</f>
        <v>6.4739883933181757</v>
      </c>
      <c r="T231" s="183">
        <f t="shared" si="35"/>
        <v>6.1357552991027831</v>
      </c>
      <c r="U231" s="183">
        <f t="shared" si="35"/>
        <v>6.3032943616027826</v>
      </c>
      <c r="V231" s="183">
        <f t="shared" si="35"/>
        <v>5.7486761214225917</v>
      </c>
      <c r="W231" s="183">
        <f t="shared" si="35"/>
        <v>5.9994904599304197</v>
      </c>
      <c r="X231" s="183">
        <f t="shared" si="35"/>
        <v>5.9499611527965017</v>
      </c>
      <c r="Y231" s="183">
        <f t="shared" si="35"/>
        <v>5.5237697536829895</v>
      </c>
      <c r="Z231" s="183">
        <f t="shared" si="35"/>
        <v>6.3270461354370111</v>
      </c>
      <c r="AA231" s="183">
        <f t="shared" si="36"/>
        <v>6.2977184758300782</v>
      </c>
      <c r="AB231" s="183">
        <f t="shared" si="34"/>
        <v>6.3755067556737259</v>
      </c>
      <c r="AC231" s="183">
        <f t="shared" si="34"/>
        <v>6.0434477576554819</v>
      </c>
      <c r="AD231" s="182"/>
      <c r="AE231" s="398"/>
      <c r="AF231" s="182"/>
    </row>
    <row r="232" spans="1:32" ht="14.4" x14ac:dyDescent="0.3">
      <c r="A232" s="181">
        <v>50284</v>
      </c>
      <c r="B232" s="131">
        <f t="shared" si="33"/>
        <v>2037</v>
      </c>
      <c r="C232" s="171">
        <v>6.2402479999999994</v>
      </c>
      <c r="D232" s="171"/>
      <c r="E232" s="290">
        <v>-0.18133735656738281</v>
      </c>
      <c r="F232" s="324">
        <v>9.5530920028686517E-2</v>
      </c>
      <c r="G232" s="290">
        <v>-0.19133735656738282</v>
      </c>
      <c r="H232" s="290">
        <v>-4.6085872650146485E-2</v>
      </c>
      <c r="I232" s="290">
        <v>-0.69442552716065975</v>
      </c>
      <c r="J232" s="290">
        <v>-0.32778625488281249</v>
      </c>
      <c r="K232" s="290">
        <v>-0.36351107800121285</v>
      </c>
      <c r="L232" s="290">
        <v>-1.1254184657048527</v>
      </c>
      <c r="M232" s="291">
        <v>3.6990356445312511E-3</v>
      </c>
      <c r="N232" s="324">
        <v>-7.3014335632324234E-2</v>
      </c>
      <c r="O232" s="290">
        <v>-5.5532615979512562E-2</v>
      </c>
      <c r="P232" s="290">
        <v>-0.20969608434041345</v>
      </c>
      <c r="Q232" s="182"/>
      <c r="R232" s="183">
        <f t="shared" si="35"/>
        <v>6.0589106434326165</v>
      </c>
      <c r="S232" s="183">
        <f t="shared" si="37"/>
        <v>6.3357789200286856</v>
      </c>
      <c r="T232" s="183">
        <f t="shared" si="35"/>
        <v>6.0489106434326168</v>
      </c>
      <c r="U232" s="183">
        <f t="shared" si="35"/>
        <v>6.1941621273498528</v>
      </c>
      <c r="V232" s="183">
        <f t="shared" si="35"/>
        <v>5.5458224728393395</v>
      </c>
      <c r="W232" s="183">
        <f t="shared" si="35"/>
        <v>5.912461745117187</v>
      </c>
      <c r="X232" s="183">
        <f t="shared" si="35"/>
        <v>5.8767369219987868</v>
      </c>
      <c r="Y232" s="183">
        <f t="shared" si="35"/>
        <v>5.1148295342951471</v>
      </c>
      <c r="Z232" s="183">
        <f t="shared" si="35"/>
        <v>6.2439470356445304</v>
      </c>
      <c r="AA232" s="183">
        <f t="shared" si="36"/>
        <v>6.1672336643676751</v>
      </c>
      <c r="AB232" s="183">
        <f t="shared" si="34"/>
        <v>6.1847153840204871</v>
      </c>
      <c r="AC232" s="183">
        <f t="shared" si="34"/>
        <v>6.0305519156595855</v>
      </c>
      <c r="AD232" s="182"/>
      <c r="AE232" s="398"/>
      <c r="AF232" s="182"/>
    </row>
    <row r="233" spans="1:32" ht="14.4" x14ac:dyDescent="0.3">
      <c r="A233" s="181">
        <v>50314</v>
      </c>
      <c r="B233" s="131">
        <f t="shared" si="33"/>
        <v>2037</v>
      </c>
      <c r="C233" s="171">
        <v>6.1724139999999998</v>
      </c>
      <c r="D233" s="171"/>
      <c r="E233" s="290">
        <v>-0.20293712615966797</v>
      </c>
      <c r="F233" s="324">
        <v>7.4025840759277345E-2</v>
      </c>
      <c r="G233" s="290">
        <v>-0.19474388122558595</v>
      </c>
      <c r="H233" s="290">
        <v>-8.791450500488282E-2</v>
      </c>
      <c r="I233" s="290">
        <v>-0.85514174904717377</v>
      </c>
      <c r="J233" s="290">
        <v>-0.3309929847717285</v>
      </c>
      <c r="K233" s="290">
        <v>-0.1667617381040524</v>
      </c>
      <c r="L233" s="290">
        <v>-1.0661865985986565</v>
      </c>
      <c r="M233" s="291">
        <v>-4.1559219360351451E-4</v>
      </c>
      <c r="N233" s="324">
        <v>-0.1362572479248047</v>
      </c>
      <c r="O233" s="290">
        <v>-0.15696783701578776</v>
      </c>
      <c r="P233" s="290">
        <v>-6.0978166826309729E-2</v>
      </c>
      <c r="Q233" s="182"/>
      <c r="R233" s="183">
        <f t="shared" si="35"/>
        <v>5.9694768738403319</v>
      </c>
      <c r="S233" s="183">
        <f t="shared" si="37"/>
        <v>6.2464398407592769</v>
      </c>
      <c r="T233" s="183">
        <f t="shared" si="35"/>
        <v>5.9776701187744141</v>
      </c>
      <c r="U233" s="183">
        <f t="shared" si="35"/>
        <v>6.084499494995117</v>
      </c>
      <c r="V233" s="183">
        <f t="shared" si="35"/>
        <v>5.3172722509528256</v>
      </c>
      <c r="W233" s="183">
        <f t="shared" si="35"/>
        <v>5.8414210152282715</v>
      </c>
      <c r="X233" s="183">
        <f t="shared" si="35"/>
        <v>6.0056522618959471</v>
      </c>
      <c r="Y233" s="183">
        <f t="shared" si="35"/>
        <v>5.1062274014013429</v>
      </c>
      <c r="Z233" s="183">
        <f t="shared" si="35"/>
        <v>6.1719984078063961</v>
      </c>
      <c r="AA233" s="183">
        <f t="shared" si="36"/>
        <v>6.0361567520751951</v>
      </c>
      <c r="AB233" s="183">
        <f t="shared" si="34"/>
        <v>6.0154461629842118</v>
      </c>
      <c r="AC233" s="183">
        <f t="shared" si="34"/>
        <v>6.1114358331736902</v>
      </c>
      <c r="AD233" s="182"/>
      <c r="AE233" s="398"/>
      <c r="AF233" s="182"/>
    </row>
    <row r="234" spans="1:32" ht="14.4" x14ac:dyDescent="0.3">
      <c r="A234" s="181">
        <v>50345</v>
      </c>
      <c r="B234" s="131">
        <f t="shared" si="33"/>
        <v>2037</v>
      </c>
      <c r="C234" s="171">
        <v>6.2503219999999997</v>
      </c>
      <c r="D234" s="171"/>
      <c r="E234" s="290">
        <v>-0.15459728240966797</v>
      </c>
      <c r="F234" s="324">
        <v>5.1600079536437984E-2</v>
      </c>
      <c r="G234" s="290">
        <v>-0.16187740325927735</v>
      </c>
      <c r="H234" s="290">
        <v>-6.5816440582275398E-2</v>
      </c>
      <c r="I234" s="290">
        <v>-0.78668597560906928</v>
      </c>
      <c r="J234" s="290">
        <v>-0.2815988540649414</v>
      </c>
      <c r="K234" s="290">
        <v>-2.9727657019379038E-2</v>
      </c>
      <c r="L234" s="290">
        <v>-0.95644346983996775</v>
      </c>
      <c r="M234" s="291">
        <v>-6.4161300659179576E-4</v>
      </c>
      <c r="N234" s="324">
        <v>-0.1211577033996582</v>
      </c>
      <c r="O234" s="290">
        <v>-3.3190409342447914E-2</v>
      </c>
      <c r="P234" s="290">
        <v>-4.5480648040771413E-2</v>
      </c>
      <c r="Q234" s="182"/>
      <c r="R234" s="183">
        <f t="shared" si="35"/>
        <v>6.0957247175903317</v>
      </c>
      <c r="S234" s="183">
        <f t="shared" si="37"/>
        <v>6.3019220795364381</v>
      </c>
      <c r="T234" s="183">
        <f t="shared" si="35"/>
        <v>6.0884445967407226</v>
      </c>
      <c r="U234" s="183">
        <f t="shared" si="35"/>
        <v>6.1845055594177243</v>
      </c>
      <c r="V234" s="183">
        <f t="shared" si="35"/>
        <v>5.4636360243909303</v>
      </c>
      <c r="W234" s="183">
        <f t="shared" si="35"/>
        <v>5.9687231459350585</v>
      </c>
      <c r="X234" s="183">
        <f t="shared" si="35"/>
        <v>6.220594342980621</v>
      </c>
      <c r="Y234" s="183">
        <f t="shared" si="35"/>
        <v>5.2938785301600317</v>
      </c>
      <c r="Z234" s="183">
        <f t="shared" si="35"/>
        <v>6.2496803869934077</v>
      </c>
      <c r="AA234" s="183">
        <f t="shared" si="36"/>
        <v>6.1291642966003419</v>
      </c>
      <c r="AB234" s="183">
        <f t="shared" si="34"/>
        <v>6.2171315906575515</v>
      </c>
      <c r="AC234" s="183">
        <f t="shared" si="34"/>
        <v>6.204841351959228</v>
      </c>
      <c r="AD234" s="182"/>
      <c r="AE234" s="398"/>
      <c r="AF234" s="182"/>
    </row>
    <row r="235" spans="1:32" ht="14.4" x14ac:dyDescent="0.3">
      <c r="A235" s="181">
        <v>50375</v>
      </c>
      <c r="B235" s="131">
        <f t="shared" si="33"/>
        <v>2037</v>
      </c>
      <c r="C235" s="171">
        <v>6.5111119999999998</v>
      </c>
      <c r="D235" s="171"/>
      <c r="E235" s="290">
        <v>-0.17367887496948242</v>
      </c>
      <c r="F235" s="324">
        <v>7.7847681045532219E-2</v>
      </c>
      <c r="G235" s="290">
        <v>-0.15147901535034181</v>
      </c>
      <c r="H235" s="290">
        <v>-7.470182418823243E-2</v>
      </c>
      <c r="I235" s="290">
        <v>-0.53391302124454221</v>
      </c>
      <c r="J235" s="290">
        <v>-0.26575498580932616</v>
      </c>
      <c r="K235" s="290">
        <v>-0.14839498557338571</v>
      </c>
      <c r="L235" s="290">
        <v>-0.76937438699979199</v>
      </c>
      <c r="M235" s="291">
        <v>1.2061309814453136E-3</v>
      </c>
      <c r="N235" s="324">
        <v>-7.1188507080078137E-2</v>
      </c>
      <c r="O235" s="290">
        <v>1.2612609863281292E-2</v>
      </c>
      <c r="P235" s="290">
        <v>-0.17453037923382181</v>
      </c>
      <c r="Q235" s="182"/>
      <c r="R235" s="183">
        <f t="shared" si="35"/>
        <v>6.3374331250305174</v>
      </c>
      <c r="S235" s="183">
        <f t="shared" si="37"/>
        <v>6.588959681045532</v>
      </c>
      <c r="T235" s="183">
        <f t="shared" si="35"/>
        <v>6.3596329846496582</v>
      </c>
      <c r="U235" s="183">
        <f t="shared" si="35"/>
        <v>6.4364101758117673</v>
      </c>
      <c r="V235" s="183">
        <f t="shared" si="35"/>
        <v>5.9771989787554576</v>
      </c>
      <c r="W235" s="183">
        <f t="shared" si="35"/>
        <v>6.2453570141906738</v>
      </c>
      <c r="X235" s="183">
        <f t="shared" si="35"/>
        <v>6.3627170144266145</v>
      </c>
      <c r="Y235" s="183">
        <f t="shared" si="35"/>
        <v>5.7417376130002076</v>
      </c>
      <c r="Z235" s="183">
        <f t="shared" si="35"/>
        <v>6.5123181309814449</v>
      </c>
      <c r="AA235" s="183">
        <f t="shared" si="36"/>
        <v>6.4399234929199221</v>
      </c>
      <c r="AB235" s="183">
        <f t="shared" si="34"/>
        <v>6.5237246098632813</v>
      </c>
      <c r="AC235" s="183">
        <f t="shared" si="34"/>
        <v>6.3365816207661778</v>
      </c>
      <c r="AD235" s="182"/>
      <c r="AE235" s="398"/>
      <c r="AF235" s="182"/>
    </row>
    <row r="236" spans="1:32" ht="14.4" x14ac:dyDescent="0.3">
      <c r="A236" s="181">
        <v>50406</v>
      </c>
      <c r="B236" s="131">
        <f t="shared" si="33"/>
        <v>2038</v>
      </c>
      <c r="C236" s="171">
        <v>6.5521269999999996</v>
      </c>
      <c r="D236" s="171"/>
      <c r="E236" s="290">
        <v>-0.19459919789737545</v>
      </c>
      <c r="F236" s="324">
        <v>0.11103889465332031</v>
      </c>
      <c r="G236" s="290">
        <v>-0.15208602905273438</v>
      </c>
      <c r="H236" s="290">
        <v>-3.3337154388427735E-2</v>
      </c>
      <c r="I236" s="290">
        <v>-0.60662365939781515</v>
      </c>
      <c r="J236" s="290">
        <v>-0.25348024368286132</v>
      </c>
      <c r="K236" s="290">
        <v>-0.11205720565703398</v>
      </c>
      <c r="L236" s="290">
        <v>-0.60398820936787023</v>
      </c>
      <c r="M236" s="291">
        <v>-1.2587814331054686E-2</v>
      </c>
      <c r="N236" s="324">
        <v>-6.2954006195068357E-2</v>
      </c>
      <c r="O236" s="290">
        <v>0.18658837285868315</v>
      </c>
      <c r="P236" s="290">
        <v>-0.29731736783058405</v>
      </c>
      <c r="Q236" s="182"/>
      <c r="R236" s="183">
        <f t="shared" si="35"/>
        <v>6.3575278021026245</v>
      </c>
      <c r="S236" s="183">
        <f t="shared" si="37"/>
        <v>6.6631658946533197</v>
      </c>
      <c r="T236" s="183">
        <f t="shared" si="35"/>
        <v>6.4000409709472654</v>
      </c>
      <c r="U236" s="183">
        <f t="shared" si="35"/>
        <v>6.5187898456115718</v>
      </c>
      <c r="V236" s="183">
        <f t="shared" si="35"/>
        <v>5.9455033406021842</v>
      </c>
      <c r="W236" s="183">
        <f t="shared" si="35"/>
        <v>6.2986467563171384</v>
      </c>
      <c r="X236" s="183">
        <f t="shared" si="35"/>
        <v>6.4400697943429659</v>
      </c>
      <c r="Y236" s="183">
        <f t="shared" si="35"/>
        <v>5.9481387906321297</v>
      </c>
      <c r="Z236" s="183">
        <f t="shared" si="35"/>
        <v>6.5395391856689447</v>
      </c>
      <c r="AA236" s="183">
        <f t="shared" si="36"/>
        <v>6.4891729938049316</v>
      </c>
      <c r="AB236" s="183">
        <f t="shared" si="34"/>
        <v>6.7387153728586826</v>
      </c>
      <c r="AC236" s="183">
        <f t="shared" si="34"/>
        <v>6.2548096321694153</v>
      </c>
      <c r="AD236" s="182"/>
      <c r="AE236" s="398"/>
      <c r="AF236" s="182"/>
    </row>
    <row r="237" spans="1:32" ht="14.4" x14ac:dyDescent="0.3">
      <c r="A237" s="181">
        <v>50437</v>
      </c>
      <c r="B237" s="131">
        <f t="shared" si="33"/>
        <v>2038</v>
      </c>
      <c r="C237" s="171">
        <v>6.592257</v>
      </c>
      <c r="D237" s="171"/>
      <c r="E237" s="290">
        <v>-0.16396988455190598</v>
      </c>
      <c r="F237" s="324">
        <v>8.8355255126953122E-2</v>
      </c>
      <c r="G237" s="290">
        <v>-0.15275550842285157</v>
      </c>
      <c r="H237" s="290">
        <v>-8.4125556945800789E-2</v>
      </c>
      <c r="I237" s="290">
        <v>-0.63509391649793556</v>
      </c>
      <c r="J237" s="290">
        <v>-0.26021127700805663</v>
      </c>
      <c r="K237" s="290">
        <v>-9.4938083707103091E-2</v>
      </c>
      <c r="L237" s="290">
        <v>-0.55557625791736975</v>
      </c>
      <c r="M237" s="291">
        <v>-7.5905609130859364E-3</v>
      </c>
      <c r="N237" s="324">
        <v>-7.5406856536865255E-2</v>
      </c>
      <c r="O237" s="290">
        <v>-4.14199829101565E-3</v>
      </c>
      <c r="P237" s="290">
        <v>-0.15433152130671909</v>
      </c>
      <c r="Q237" s="182"/>
      <c r="R237" s="183">
        <f t="shared" si="35"/>
        <v>6.4282871154480938</v>
      </c>
      <c r="S237" s="183">
        <f t="shared" si="37"/>
        <v>6.6806122551269533</v>
      </c>
      <c r="T237" s="183">
        <f t="shared" si="35"/>
        <v>6.4395014915771487</v>
      </c>
      <c r="U237" s="183">
        <f t="shared" ref="U237:AC276" si="38">$C237+H237</f>
        <v>6.5081314430541992</v>
      </c>
      <c r="V237" s="183">
        <f t="shared" si="35"/>
        <v>5.9571630835020644</v>
      </c>
      <c r="W237" s="183">
        <f t="shared" si="38"/>
        <v>6.3320457229919436</v>
      </c>
      <c r="X237" s="183">
        <f t="shared" si="38"/>
        <v>6.4973189162928966</v>
      </c>
      <c r="Y237" s="183">
        <f t="shared" si="38"/>
        <v>6.0366807420826305</v>
      </c>
      <c r="Z237" s="183">
        <f t="shared" si="38"/>
        <v>6.5846664390869138</v>
      </c>
      <c r="AA237" s="183">
        <f t="shared" si="36"/>
        <v>6.5168501434631345</v>
      </c>
      <c r="AB237" s="183">
        <f t="shared" si="34"/>
        <v>6.5881150017089842</v>
      </c>
      <c r="AC237" s="183">
        <f t="shared" si="34"/>
        <v>6.4379254786932814</v>
      </c>
      <c r="AD237" s="182"/>
      <c r="AE237" s="398"/>
      <c r="AF237" s="182"/>
    </row>
    <row r="238" spans="1:32" ht="14.4" x14ac:dyDescent="0.3">
      <c r="A238" s="181">
        <v>50465</v>
      </c>
      <c r="B238" s="131">
        <f t="shared" si="33"/>
        <v>2038</v>
      </c>
      <c r="C238" s="171">
        <v>6.491473</v>
      </c>
      <c r="D238" s="171"/>
      <c r="E238" s="290">
        <v>-0.17705820887623752</v>
      </c>
      <c r="F238" s="324">
        <v>2.5646619796752923E-2</v>
      </c>
      <c r="G238" s="290">
        <v>-0.14422775268554688</v>
      </c>
      <c r="H238" s="290">
        <v>-6.6382923126220711E-2</v>
      </c>
      <c r="I238" s="290">
        <v>-0.82652796685033347</v>
      </c>
      <c r="J238" s="290">
        <v>-0.25846605300903319</v>
      </c>
      <c r="K238" s="290">
        <v>-0.12614718024778446</v>
      </c>
      <c r="L238" s="290">
        <v>-0.69154963709477935</v>
      </c>
      <c r="M238" s="291">
        <v>1.7711639404296986E-4</v>
      </c>
      <c r="N238" s="324">
        <v>-0.12240272521972656</v>
      </c>
      <c r="O238" s="290">
        <v>-2.6057243347167955E-2</v>
      </c>
      <c r="P238" s="290">
        <v>-0.13509113788604732</v>
      </c>
      <c r="Q238" s="182"/>
      <c r="R238" s="183">
        <f t="shared" ref="R238:AA292" si="39">$C238+E238</f>
        <v>6.3144147911237622</v>
      </c>
      <c r="S238" s="183">
        <f t="shared" si="37"/>
        <v>6.5171196197967527</v>
      </c>
      <c r="T238" s="183">
        <f t="shared" si="39"/>
        <v>6.3472452473144534</v>
      </c>
      <c r="U238" s="183">
        <f t="shared" si="38"/>
        <v>6.4250900768737793</v>
      </c>
      <c r="V238" s="183">
        <f t="shared" ref="V238:V301" si="40">$C238+I238</f>
        <v>5.6649450331496665</v>
      </c>
      <c r="W238" s="183">
        <f t="shared" si="38"/>
        <v>6.233006946990967</v>
      </c>
      <c r="X238" s="183">
        <f t="shared" si="38"/>
        <v>6.3653258197522158</v>
      </c>
      <c r="Y238" s="183">
        <f t="shared" si="38"/>
        <v>5.7999233629052203</v>
      </c>
      <c r="Z238" s="183">
        <f t="shared" si="38"/>
        <v>6.4916501163940428</v>
      </c>
      <c r="AA238" s="183">
        <f t="shared" si="36"/>
        <v>6.3690702747802739</v>
      </c>
      <c r="AB238" s="183">
        <f t="shared" si="34"/>
        <v>6.4654157566528321</v>
      </c>
      <c r="AC238" s="183">
        <f t="shared" si="34"/>
        <v>6.3563818621139525</v>
      </c>
      <c r="AD238" s="182"/>
      <c r="AE238" s="398"/>
      <c r="AF238" s="182"/>
    </row>
    <row r="239" spans="1:32" ht="14.4" x14ac:dyDescent="0.3">
      <c r="A239" s="181">
        <v>50496</v>
      </c>
      <c r="B239" s="131">
        <f t="shared" si="33"/>
        <v>2038</v>
      </c>
      <c r="C239" s="171">
        <v>6.2696699999999996</v>
      </c>
      <c r="D239" s="171"/>
      <c r="E239" s="290">
        <v>-0.29277799571554569</v>
      </c>
      <c r="F239" s="324">
        <v>4.3953123092651369E-2</v>
      </c>
      <c r="G239" s="290">
        <v>-0.22342229843139649</v>
      </c>
      <c r="H239" s="290">
        <v>-0.12720779418945313</v>
      </c>
      <c r="I239" s="290">
        <v>-0.6249529741751495</v>
      </c>
      <c r="J239" s="290">
        <v>-0.34873657226562499</v>
      </c>
      <c r="K239" s="290">
        <v>-0.22053273118040292</v>
      </c>
      <c r="L239" s="290">
        <v>-0.76144916024792952</v>
      </c>
      <c r="M239" s="291">
        <v>-3.0098228454589843E-2</v>
      </c>
      <c r="N239" s="324">
        <v>-0.14229734420776366</v>
      </c>
      <c r="O239" s="290">
        <v>-0.1299423344930013</v>
      </c>
      <c r="P239" s="290">
        <v>-8.5910827636718687E-2</v>
      </c>
      <c r="Q239" s="182"/>
      <c r="R239" s="183">
        <f t="shared" si="39"/>
        <v>5.976892004284454</v>
      </c>
      <c r="S239" s="183">
        <f t="shared" si="37"/>
        <v>6.3136231230926514</v>
      </c>
      <c r="T239" s="183">
        <f t="shared" si="39"/>
        <v>6.0462477015686034</v>
      </c>
      <c r="U239" s="183">
        <f t="shared" si="38"/>
        <v>6.1424622058105465</v>
      </c>
      <c r="V239" s="183">
        <f t="shared" si="40"/>
        <v>5.6447170258248498</v>
      </c>
      <c r="W239" s="183">
        <f t="shared" si="38"/>
        <v>5.9209334277343748</v>
      </c>
      <c r="X239" s="183">
        <f t="shared" si="38"/>
        <v>6.0491372688195968</v>
      </c>
      <c r="Y239" s="183">
        <f t="shared" si="38"/>
        <v>5.5082208397520702</v>
      </c>
      <c r="Z239" s="183">
        <f t="shared" si="38"/>
        <v>6.2395717715454095</v>
      </c>
      <c r="AA239" s="183">
        <f t="shared" si="36"/>
        <v>6.1273726557922359</v>
      </c>
      <c r="AB239" s="183">
        <f t="shared" si="34"/>
        <v>6.1397276655069986</v>
      </c>
      <c r="AC239" s="183">
        <f t="shared" si="34"/>
        <v>6.1837591723632812</v>
      </c>
      <c r="AD239" s="182"/>
      <c r="AE239" s="398"/>
      <c r="AF239" s="182"/>
    </row>
    <row r="240" spans="1:32" ht="14.4" x14ac:dyDescent="0.3">
      <c r="A240" s="181">
        <v>50526</v>
      </c>
      <c r="B240" s="131">
        <f t="shared" si="33"/>
        <v>2038</v>
      </c>
      <c r="C240" s="171">
        <v>6.3081659999999999</v>
      </c>
      <c r="D240" s="171"/>
      <c r="E240" s="290">
        <v>-0.31829049335515325</v>
      </c>
      <c r="F240" s="324">
        <v>6.0381016731262199E-2</v>
      </c>
      <c r="G240" s="290">
        <v>-0.22470022201538087</v>
      </c>
      <c r="H240" s="290">
        <v>-0.12247470855712891</v>
      </c>
      <c r="I240" s="290">
        <v>-0.75741793463364415</v>
      </c>
      <c r="J240" s="290">
        <v>-0.34971122741699218</v>
      </c>
      <c r="K240" s="290">
        <v>-0.31958226136483564</v>
      </c>
      <c r="L240" s="290">
        <v>-0.84642796151408695</v>
      </c>
      <c r="M240" s="291">
        <v>-3.0098705291748046E-2</v>
      </c>
      <c r="N240" s="324">
        <v>-0.14098127365112306</v>
      </c>
      <c r="O240" s="290">
        <v>-0.10855017979939778</v>
      </c>
      <c r="P240" s="290">
        <v>-0.20762336530993064</v>
      </c>
      <c r="Q240" s="182"/>
      <c r="R240" s="183">
        <f t="shared" si="39"/>
        <v>5.9898755066448466</v>
      </c>
      <c r="S240" s="183">
        <f t="shared" si="37"/>
        <v>6.3685470167312621</v>
      </c>
      <c r="T240" s="183">
        <f t="shared" si="39"/>
        <v>6.0834657779846193</v>
      </c>
      <c r="U240" s="183">
        <f t="shared" si="38"/>
        <v>6.185691291442871</v>
      </c>
      <c r="V240" s="183">
        <f t="shared" si="40"/>
        <v>5.5507480653663555</v>
      </c>
      <c r="W240" s="183">
        <f t="shared" si="38"/>
        <v>5.9584547725830079</v>
      </c>
      <c r="X240" s="183">
        <f t="shared" si="38"/>
        <v>5.9885837386351639</v>
      </c>
      <c r="Y240" s="183">
        <f t="shared" si="38"/>
        <v>5.4617380384859127</v>
      </c>
      <c r="Z240" s="183">
        <f t="shared" si="38"/>
        <v>6.2780672947082516</v>
      </c>
      <c r="AA240" s="183">
        <f t="shared" si="36"/>
        <v>6.1671847263488768</v>
      </c>
      <c r="AB240" s="183">
        <f t="shared" si="34"/>
        <v>6.1996158202006022</v>
      </c>
      <c r="AC240" s="183">
        <f t="shared" si="34"/>
        <v>6.1005426346900693</v>
      </c>
      <c r="AD240" s="182"/>
      <c r="AE240" s="398"/>
      <c r="AF240" s="182"/>
    </row>
    <row r="241" spans="1:32" ht="14.4" x14ac:dyDescent="0.3">
      <c r="A241" s="181">
        <v>50557</v>
      </c>
      <c r="B241" s="131">
        <f t="shared" si="33"/>
        <v>2038</v>
      </c>
      <c r="C241" s="171">
        <v>6.3540529999999995</v>
      </c>
      <c r="D241" s="171"/>
      <c r="E241" s="290">
        <v>-0.25001008720982798</v>
      </c>
      <c r="F241" s="324">
        <v>0.11759873390197752</v>
      </c>
      <c r="G241" s="290">
        <v>-0.20503879547119142</v>
      </c>
      <c r="H241" s="290">
        <v>-6.3709297180175789E-2</v>
      </c>
      <c r="I241" s="290">
        <v>-0.80110757081087469</v>
      </c>
      <c r="J241" s="290">
        <v>-0.32973890304565429</v>
      </c>
      <c r="K241" s="290">
        <v>-0.41112458413445163</v>
      </c>
      <c r="L241" s="290">
        <v>-0.83736459506031102</v>
      </c>
      <c r="M241" s="291">
        <v>-1.1631755828857421E-2</v>
      </c>
      <c r="N241" s="324">
        <v>-8.2954959869384767E-2</v>
      </c>
      <c r="O241" s="290">
        <v>-8.6495478947957311E-3</v>
      </c>
      <c r="P241" s="290">
        <v>-0.18466048399607343</v>
      </c>
      <c r="Q241" s="182"/>
      <c r="R241" s="183">
        <f t="shared" si="39"/>
        <v>6.1040429127901712</v>
      </c>
      <c r="S241" s="183">
        <f t="shared" si="37"/>
        <v>6.471651733901977</v>
      </c>
      <c r="T241" s="183">
        <f t="shared" si="39"/>
        <v>6.1490142045288083</v>
      </c>
      <c r="U241" s="183">
        <f t="shared" si="38"/>
        <v>6.2903437028198237</v>
      </c>
      <c r="V241" s="183">
        <f t="shared" si="40"/>
        <v>5.5529454291891245</v>
      </c>
      <c r="W241" s="183">
        <f t="shared" si="38"/>
        <v>6.0243140969543454</v>
      </c>
      <c r="X241" s="183">
        <f t="shared" si="38"/>
        <v>5.9429284158655475</v>
      </c>
      <c r="Y241" s="183">
        <f t="shared" si="38"/>
        <v>5.5166884049396883</v>
      </c>
      <c r="Z241" s="183">
        <f t="shared" si="38"/>
        <v>6.3424212441711418</v>
      </c>
      <c r="AA241" s="183">
        <f t="shared" si="36"/>
        <v>6.2710980401306147</v>
      </c>
      <c r="AB241" s="183">
        <f t="shared" si="34"/>
        <v>6.3454034521052041</v>
      </c>
      <c r="AC241" s="183">
        <f t="shared" si="34"/>
        <v>6.169392516003926</v>
      </c>
      <c r="AD241" s="182"/>
      <c r="AE241" s="398"/>
      <c r="AF241" s="182"/>
    </row>
    <row r="242" spans="1:32" ht="14.4" x14ac:dyDescent="0.3">
      <c r="A242" s="181">
        <v>50587</v>
      </c>
      <c r="B242" s="131">
        <f t="shared" si="33"/>
        <v>2038</v>
      </c>
      <c r="C242" s="171">
        <v>6.534014</v>
      </c>
      <c r="D242" s="171"/>
      <c r="E242" s="290">
        <v>-0.17879505569255441</v>
      </c>
      <c r="F242" s="324">
        <v>0.15193484306335447</v>
      </c>
      <c r="G242" s="290">
        <v>-0.20937229156494142</v>
      </c>
      <c r="H242" s="290">
        <v>-1.826412200927735E-2</v>
      </c>
      <c r="I242" s="290">
        <v>-0.66742269427800871</v>
      </c>
      <c r="J242" s="290">
        <v>-0.33336095809936522</v>
      </c>
      <c r="K242" s="290">
        <v>-0.39756999077656086</v>
      </c>
      <c r="L242" s="290">
        <v>-0.91159583225653174</v>
      </c>
      <c r="M242" s="291">
        <v>1.1241645812988282E-2</v>
      </c>
      <c r="N242" s="324">
        <v>-4.2326278686523437E-2</v>
      </c>
      <c r="O242" s="290">
        <v>-9.4944146474202476E-2</v>
      </c>
      <c r="P242" s="290">
        <v>-0.29700950807140714</v>
      </c>
      <c r="Q242" s="182"/>
      <c r="R242" s="183">
        <f t="shared" si="39"/>
        <v>6.3552189443074454</v>
      </c>
      <c r="S242" s="183">
        <f t="shared" si="37"/>
        <v>6.685948843063354</v>
      </c>
      <c r="T242" s="183">
        <f t="shared" si="39"/>
        <v>6.3246417084350588</v>
      </c>
      <c r="U242" s="183">
        <f t="shared" si="38"/>
        <v>6.5157498779907224</v>
      </c>
      <c r="V242" s="183">
        <f t="shared" si="40"/>
        <v>5.8665913057219914</v>
      </c>
      <c r="W242" s="183">
        <f t="shared" si="38"/>
        <v>6.2006530419006349</v>
      </c>
      <c r="X242" s="183">
        <f t="shared" si="38"/>
        <v>6.1364440092234389</v>
      </c>
      <c r="Y242" s="183">
        <f t="shared" si="38"/>
        <v>5.6224181677434686</v>
      </c>
      <c r="Z242" s="183">
        <f t="shared" si="38"/>
        <v>6.545255645812988</v>
      </c>
      <c r="AA242" s="183">
        <f t="shared" si="36"/>
        <v>6.4916877213134763</v>
      </c>
      <c r="AB242" s="183">
        <f t="shared" si="34"/>
        <v>6.4390698535257975</v>
      </c>
      <c r="AC242" s="183">
        <f t="shared" si="34"/>
        <v>6.2370044919285927</v>
      </c>
      <c r="AD242" s="182"/>
      <c r="AE242" s="398"/>
      <c r="AF242" s="182"/>
    </row>
    <row r="243" spans="1:32" ht="14.4" x14ac:dyDescent="0.3">
      <c r="A243" s="181">
        <v>50618</v>
      </c>
      <c r="B243" s="131">
        <f t="shared" si="33"/>
        <v>2038</v>
      </c>
      <c r="C243" s="171">
        <v>6.5804039999999997</v>
      </c>
      <c r="D243" s="171"/>
      <c r="E243" s="290">
        <v>-0.1609578838191433</v>
      </c>
      <c r="F243" s="324">
        <v>0.1447199296951294</v>
      </c>
      <c r="G243" s="290">
        <v>-0.21223617553710938</v>
      </c>
      <c r="H243" s="290">
        <v>-1.8699474334716804E-2</v>
      </c>
      <c r="I243" s="290">
        <v>-0.59811449717880194</v>
      </c>
      <c r="J243" s="290">
        <v>-0.33589391708374022</v>
      </c>
      <c r="K243" s="290">
        <v>-0.40870953755988049</v>
      </c>
      <c r="L243" s="290">
        <v>-0.88543307506028723</v>
      </c>
      <c r="M243" s="291">
        <v>9.3309593200683605E-3</v>
      </c>
      <c r="N243" s="324">
        <v>-3.7242469787597654E-2</v>
      </c>
      <c r="O243" s="290">
        <v>-3.2997301427205361E-2</v>
      </c>
      <c r="P243" s="290">
        <v>-0.24277137048782832</v>
      </c>
      <c r="Q243" s="182"/>
      <c r="R243" s="183">
        <f t="shared" si="39"/>
        <v>6.4194461161808567</v>
      </c>
      <c r="S243" s="183">
        <f t="shared" si="37"/>
        <v>6.7251239296951288</v>
      </c>
      <c r="T243" s="183">
        <f t="shared" si="39"/>
        <v>6.3681678244628905</v>
      </c>
      <c r="U243" s="183">
        <f t="shared" si="38"/>
        <v>6.5617045256652826</v>
      </c>
      <c r="V243" s="183">
        <f t="shared" si="40"/>
        <v>5.9822895028211978</v>
      </c>
      <c r="W243" s="183">
        <f t="shared" si="38"/>
        <v>6.2445100829162596</v>
      </c>
      <c r="X243" s="183">
        <f t="shared" si="38"/>
        <v>6.1716944624401195</v>
      </c>
      <c r="Y243" s="183">
        <f t="shared" si="38"/>
        <v>5.694970924939712</v>
      </c>
      <c r="Z243" s="183">
        <f t="shared" si="38"/>
        <v>6.5897349593200678</v>
      </c>
      <c r="AA243" s="183">
        <f t="shared" si="36"/>
        <v>6.5431615302124024</v>
      </c>
      <c r="AB243" s="183">
        <f t="shared" si="34"/>
        <v>6.5474066985727948</v>
      </c>
      <c r="AC243" s="183">
        <f t="shared" si="34"/>
        <v>6.3376326295121714</v>
      </c>
      <c r="AD243" s="182"/>
      <c r="AE243" s="398"/>
      <c r="AF243" s="182"/>
    </row>
    <row r="244" spans="1:32" ht="14.4" x14ac:dyDescent="0.3">
      <c r="A244" s="181">
        <v>50649</v>
      </c>
      <c r="B244" s="131">
        <f t="shared" si="33"/>
        <v>2038</v>
      </c>
      <c r="C244" s="171">
        <v>6.4323750000000004</v>
      </c>
      <c r="D244" s="171"/>
      <c r="E244" s="290">
        <v>-0.20416259765625</v>
      </c>
      <c r="F244" s="324">
        <v>0.10371535301208495</v>
      </c>
      <c r="G244" s="290">
        <v>-0.21416259765625001</v>
      </c>
      <c r="H244" s="290">
        <v>-4.4704475402832032E-2</v>
      </c>
      <c r="I244" s="290">
        <v>-0.7501463539667349</v>
      </c>
      <c r="J244" s="290">
        <v>-0.3380420684814453</v>
      </c>
      <c r="K244" s="290">
        <v>-0.39404706066134981</v>
      </c>
      <c r="L244" s="290">
        <v>-1.1977666190371803</v>
      </c>
      <c r="M244" s="291">
        <v>8.8612747192382824E-3</v>
      </c>
      <c r="N244" s="324">
        <v>-7.48554039001465E-2</v>
      </c>
      <c r="O244" s="290">
        <v>-0.11644594033559166</v>
      </c>
      <c r="P244" s="290">
        <v>-0.1880667508443197</v>
      </c>
      <c r="Q244" s="182"/>
      <c r="R244" s="183">
        <f t="shared" si="39"/>
        <v>6.2282124023437504</v>
      </c>
      <c r="S244" s="183">
        <f t="shared" si="37"/>
        <v>6.5360903530120851</v>
      </c>
      <c r="T244" s="183">
        <f t="shared" si="39"/>
        <v>6.2182124023437506</v>
      </c>
      <c r="U244" s="183">
        <f t="shared" si="38"/>
        <v>6.3876705245971683</v>
      </c>
      <c r="V244" s="183">
        <f t="shared" si="40"/>
        <v>5.6822286460332654</v>
      </c>
      <c r="W244" s="183">
        <f t="shared" si="38"/>
        <v>6.0943329315185553</v>
      </c>
      <c r="X244" s="183">
        <f t="shared" si="38"/>
        <v>6.0383279393386502</v>
      </c>
      <c r="Y244" s="183">
        <f t="shared" si="38"/>
        <v>5.2346083809628201</v>
      </c>
      <c r="Z244" s="183">
        <f t="shared" si="38"/>
        <v>6.4412362747192384</v>
      </c>
      <c r="AA244" s="183">
        <f t="shared" si="36"/>
        <v>6.3575195960998538</v>
      </c>
      <c r="AB244" s="183">
        <f t="shared" si="34"/>
        <v>6.3159290596644091</v>
      </c>
      <c r="AC244" s="183">
        <f t="shared" si="34"/>
        <v>6.2443082491556803</v>
      </c>
      <c r="AD244" s="182"/>
      <c r="AE244" s="398"/>
      <c r="AF244" s="182"/>
    </row>
    <row r="245" spans="1:32" ht="14.4" x14ac:dyDescent="0.3">
      <c r="A245" s="181">
        <v>50679</v>
      </c>
      <c r="B245" s="131">
        <f t="shared" si="33"/>
        <v>2038</v>
      </c>
      <c r="C245" s="171">
        <v>6.367464</v>
      </c>
      <c r="D245" s="171"/>
      <c r="E245" s="290">
        <v>-0.22314786911010742</v>
      </c>
      <c r="F245" s="324">
        <v>6.3998908996582032E-2</v>
      </c>
      <c r="G245" s="290">
        <v>-0.2187535858154297</v>
      </c>
      <c r="H245" s="290">
        <v>-0.10806516647338868</v>
      </c>
      <c r="I245" s="290">
        <v>-0.87977574304019324</v>
      </c>
      <c r="J245" s="290">
        <v>-0.35242919921874999</v>
      </c>
      <c r="K245" s="290">
        <v>-0.17718566754850149</v>
      </c>
      <c r="L245" s="290">
        <v>-1.1395279282248161</v>
      </c>
      <c r="M245" s="291">
        <v>-9.9175262451171864E-3</v>
      </c>
      <c r="N245" s="324">
        <v>-0.13871200561523439</v>
      </c>
      <c r="O245" s="290">
        <v>-0.15872593561808268</v>
      </c>
      <c r="P245" s="290">
        <v>-4.5403234727921057E-2</v>
      </c>
      <c r="Q245" s="182"/>
      <c r="R245" s="183">
        <f t="shared" si="39"/>
        <v>6.1443161308898926</v>
      </c>
      <c r="S245" s="183">
        <f t="shared" si="37"/>
        <v>6.4314629089965818</v>
      </c>
      <c r="T245" s="183">
        <f t="shared" si="39"/>
        <v>6.1487104141845705</v>
      </c>
      <c r="U245" s="183">
        <f t="shared" si="38"/>
        <v>6.2593988335266113</v>
      </c>
      <c r="V245" s="183">
        <f t="shared" si="40"/>
        <v>5.4876882569598067</v>
      </c>
      <c r="W245" s="183">
        <f t="shared" si="38"/>
        <v>6.0150348007812502</v>
      </c>
      <c r="X245" s="183">
        <f t="shared" si="38"/>
        <v>6.1902783324514985</v>
      </c>
      <c r="Y245" s="183">
        <f t="shared" si="38"/>
        <v>5.2279360717751837</v>
      </c>
      <c r="Z245" s="183">
        <f t="shared" si="38"/>
        <v>6.3575464737548826</v>
      </c>
      <c r="AA245" s="183">
        <f t="shared" si="36"/>
        <v>6.2287519943847656</v>
      </c>
      <c r="AB245" s="183">
        <f t="shared" si="34"/>
        <v>6.208738064381917</v>
      </c>
      <c r="AC245" s="183">
        <f t="shared" si="34"/>
        <v>6.3220607652720791</v>
      </c>
      <c r="AD245" s="182"/>
      <c r="AE245" s="398"/>
      <c r="AF245" s="182"/>
    </row>
    <row r="246" spans="1:32" ht="14.4" x14ac:dyDescent="0.3">
      <c r="A246" s="181">
        <v>50710</v>
      </c>
      <c r="B246" s="131">
        <f t="shared" si="33"/>
        <v>2038</v>
      </c>
      <c r="C246" s="171">
        <v>6.4728539999999999</v>
      </c>
      <c r="D246" s="171"/>
      <c r="E246" s="290">
        <v>-0.19128656387329102</v>
      </c>
      <c r="F246" s="324">
        <v>7.3449711799621578E-2</v>
      </c>
      <c r="G246" s="290">
        <v>-0.19038129806518556</v>
      </c>
      <c r="H246" s="290">
        <v>-8.9715518951416023E-2</v>
      </c>
      <c r="I246" s="290">
        <v>-0.85931963484164797</v>
      </c>
      <c r="J246" s="290">
        <v>-0.31339006423950194</v>
      </c>
      <c r="K246" s="290">
        <v>-3.2694844446156904E-2</v>
      </c>
      <c r="L246" s="290">
        <v>-1.0229868200617451</v>
      </c>
      <c r="M246" s="291">
        <v>1.3205718994140636E-3</v>
      </c>
      <c r="N246" s="324">
        <v>-0.11850982666015623</v>
      </c>
      <c r="O246" s="290">
        <v>-4.3743769327799477E-2</v>
      </c>
      <c r="P246" s="290">
        <v>-4.8195281982421803E-2</v>
      </c>
      <c r="Q246" s="182"/>
      <c r="R246" s="183">
        <f t="shared" si="39"/>
        <v>6.2815674361267089</v>
      </c>
      <c r="S246" s="183">
        <f t="shared" si="37"/>
        <v>6.5463037117996219</v>
      </c>
      <c r="T246" s="183">
        <f t="shared" si="39"/>
        <v>6.2824727019348146</v>
      </c>
      <c r="U246" s="183">
        <f t="shared" si="38"/>
        <v>6.3831384810485838</v>
      </c>
      <c r="V246" s="183">
        <f t="shared" si="40"/>
        <v>5.613534365158352</v>
      </c>
      <c r="W246" s="183">
        <f t="shared" si="38"/>
        <v>6.1594639357604981</v>
      </c>
      <c r="X246" s="183">
        <f t="shared" si="38"/>
        <v>6.4401591555538431</v>
      </c>
      <c r="Y246" s="183">
        <f t="shared" si="38"/>
        <v>5.4498671799382548</v>
      </c>
      <c r="Z246" s="183">
        <f t="shared" si="38"/>
        <v>6.4741745718994137</v>
      </c>
      <c r="AA246" s="183">
        <f t="shared" si="36"/>
        <v>6.354344173339844</v>
      </c>
      <c r="AB246" s="183">
        <f t="shared" si="34"/>
        <v>6.4291102306722001</v>
      </c>
      <c r="AC246" s="183">
        <f t="shared" si="34"/>
        <v>6.4246587180175778</v>
      </c>
      <c r="AD246" s="182"/>
      <c r="AE246" s="398"/>
      <c r="AF246" s="182"/>
    </row>
    <row r="247" spans="1:32" ht="14.4" x14ac:dyDescent="0.3">
      <c r="A247" s="181">
        <v>50740</v>
      </c>
      <c r="B247" s="131">
        <f t="shared" si="33"/>
        <v>2038</v>
      </c>
      <c r="C247" s="171">
        <v>6.7048310000000004</v>
      </c>
      <c r="D247" s="171"/>
      <c r="E247" s="290">
        <v>-0.20033407211303711</v>
      </c>
      <c r="F247" s="324">
        <v>0.10013695716857908</v>
      </c>
      <c r="G247" s="290">
        <v>-0.17662931442260743</v>
      </c>
      <c r="H247" s="290">
        <v>-8.9499988555908211E-2</v>
      </c>
      <c r="I247" s="290">
        <v>-0.59270448831820866</v>
      </c>
      <c r="J247" s="290">
        <v>-0.28793029785156249</v>
      </c>
      <c r="K247" s="290">
        <v>-0.15925065580589862</v>
      </c>
      <c r="L247" s="290">
        <v>-0.84440461471856509</v>
      </c>
      <c r="M247" s="291">
        <v>2.6972007751464855E-3</v>
      </c>
      <c r="N247" s="324">
        <v>-7.2300491333007824E-2</v>
      </c>
      <c r="O247" s="290">
        <v>-3.7419509887694903E-3</v>
      </c>
      <c r="P247" s="290">
        <v>-0.17858349507854837</v>
      </c>
      <c r="Q247" s="182"/>
      <c r="R247" s="183">
        <f t="shared" si="39"/>
        <v>6.5044969278869633</v>
      </c>
      <c r="S247" s="183">
        <f t="shared" si="37"/>
        <v>6.8049679571685795</v>
      </c>
      <c r="T247" s="183">
        <f t="shared" si="39"/>
        <v>6.5282016855773932</v>
      </c>
      <c r="U247" s="183">
        <f t="shared" si="38"/>
        <v>6.6153310114440922</v>
      </c>
      <c r="V247" s="183">
        <f t="shared" si="40"/>
        <v>6.112126511681792</v>
      </c>
      <c r="W247" s="183">
        <f t="shared" si="38"/>
        <v>6.4169007021484381</v>
      </c>
      <c r="X247" s="183">
        <f t="shared" si="38"/>
        <v>6.5455803441941018</v>
      </c>
      <c r="Y247" s="183">
        <f t="shared" si="38"/>
        <v>5.8604263852814356</v>
      </c>
      <c r="Z247" s="183">
        <f t="shared" si="38"/>
        <v>6.7075282007751467</v>
      </c>
      <c r="AA247" s="183">
        <f t="shared" si="36"/>
        <v>6.632530508666993</v>
      </c>
      <c r="AB247" s="183">
        <f t="shared" si="34"/>
        <v>6.7010890490112311</v>
      </c>
      <c r="AC247" s="183">
        <f t="shared" si="34"/>
        <v>6.5262475049214519</v>
      </c>
      <c r="AD247" s="182"/>
      <c r="AE247" s="398"/>
      <c r="AF247" s="182"/>
    </row>
    <row r="248" spans="1:32" ht="14.4" x14ac:dyDescent="0.3">
      <c r="A248" s="181">
        <v>50771</v>
      </c>
      <c r="B248" s="131">
        <f t="shared" si="33"/>
        <v>2039</v>
      </c>
      <c r="C248" s="171">
        <v>6.7477869999999998</v>
      </c>
      <c r="D248" s="171"/>
      <c r="E248" s="290">
        <v>-0.21123099916597599</v>
      </c>
      <c r="F248" s="324">
        <v>0.11861917495727541</v>
      </c>
      <c r="G248" s="290">
        <v>-0.1654851531982422</v>
      </c>
      <c r="H248" s="290">
        <v>-1.1612930297851563E-2</v>
      </c>
      <c r="I248" s="290">
        <v>-0.68404493174099368</v>
      </c>
      <c r="J248" s="290">
        <v>-0.2635334014892578</v>
      </c>
      <c r="K248" s="290">
        <v>-0.13766550447498771</v>
      </c>
      <c r="L248" s="290">
        <v>-0.66743436260897748</v>
      </c>
      <c r="M248" s="291">
        <v>-4.564075469970702E-3</v>
      </c>
      <c r="N248" s="324">
        <v>-6.2953529357910154E-2</v>
      </c>
      <c r="O248" s="290">
        <v>0.17687583572896309</v>
      </c>
      <c r="P248" s="290">
        <v>-0.30617366436989069</v>
      </c>
      <c r="Q248" s="182"/>
      <c r="R248" s="183">
        <f t="shared" si="39"/>
        <v>6.5365560008340235</v>
      </c>
      <c r="S248" s="183">
        <f t="shared" si="37"/>
        <v>6.8664061749572749</v>
      </c>
      <c r="T248" s="183">
        <f t="shared" si="39"/>
        <v>6.5823018468017578</v>
      </c>
      <c r="U248" s="183">
        <f t="shared" si="38"/>
        <v>6.7361740697021482</v>
      </c>
      <c r="V248" s="183">
        <f t="shared" si="40"/>
        <v>6.063742068259006</v>
      </c>
      <c r="W248" s="183">
        <f t="shared" si="38"/>
        <v>6.4842535985107421</v>
      </c>
      <c r="X248" s="183">
        <f t="shared" si="38"/>
        <v>6.6101214955250125</v>
      </c>
      <c r="Y248" s="183">
        <f t="shared" si="38"/>
        <v>6.0803526373910222</v>
      </c>
      <c r="Z248" s="183">
        <f t="shared" si="38"/>
        <v>6.7432229245300288</v>
      </c>
      <c r="AA248" s="183">
        <f t="shared" si="36"/>
        <v>6.68483347064209</v>
      </c>
      <c r="AB248" s="183">
        <f t="shared" si="34"/>
        <v>6.924662835728963</v>
      </c>
      <c r="AC248" s="183">
        <f t="shared" si="34"/>
        <v>6.4416133356301088</v>
      </c>
      <c r="AD248" s="182"/>
      <c r="AE248" s="398"/>
      <c r="AF248" s="182"/>
    </row>
    <row r="249" spans="1:32" ht="14.4" x14ac:dyDescent="0.3">
      <c r="A249" s="181">
        <v>50802</v>
      </c>
      <c r="B249" s="131">
        <f t="shared" si="33"/>
        <v>2039</v>
      </c>
      <c r="C249" s="171">
        <v>6.7891649999999997</v>
      </c>
      <c r="D249" s="171"/>
      <c r="E249" s="290">
        <v>-0.18415453775725005</v>
      </c>
      <c r="F249" s="324">
        <v>0.10145397186279297</v>
      </c>
      <c r="G249" s="290">
        <v>-0.17306447982788087</v>
      </c>
      <c r="H249" s="290">
        <v>-6.9271602630615242E-2</v>
      </c>
      <c r="I249" s="290">
        <v>-0.72271819310920171</v>
      </c>
      <c r="J249" s="290">
        <v>-0.27726011276245116</v>
      </c>
      <c r="K249" s="290">
        <v>-0.11430013269207662</v>
      </c>
      <c r="L249" s="290">
        <v>-0.6112553245815503</v>
      </c>
      <c r="M249" s="291">
        <v>3.065319061279298E-3</v>
      </c>
      <c r="N249" s="324">
        <v>-7.2956867218017585E-2</v>
      </c>
      <c r="O249" s="290">
        <v>-2.3999563852945983E-2</v>
      </c>
      <c r="P249" s="290">
        <v>-0.16272623947688511</v>
      </c>
      <c r="Q249" s="182"/>
      <c r="R249" s="183">
        <f t="shared" si="39"/>
        <v>6.6050104622427499</v>
      </c>
      <c r="S249" s="183">
        <f t="shared" si="37"/>
        <v>6.8906189718627928</v>
      </c>
      <c r="T249" s="183">
        <f t="shared" si="39"/>
        <v>6.616100520172119</v>
      </c>
      <c r="U249" s="183">
        <f t="shared" si="38"/>
        <v>6.7198933973693844</v>
      </c>
      <c r="V249" s="183">
        <f t="shared" si="40"/>
        <v>6.0664468068907977</v>
      </c>
      <c r="W249" s="183">
        <f t="shared" si="38"/>
        <v>6.5119048872375487</v>
      </c>
      <c r="X249" s="183">
        <f t="shared" si="38"/>
        <v>6.6748648673079227</v>
      </c>
      <c r="Y249" s="183">
        <f t="shared" si="38"/>
        <v>6.1779096754184497</v>
      </c>
      <c r="Z249" s="183">
        <f t="shared" si="38"/>
        <v>6.7922303190612787</v>
      </c>
      <c r="AA249" s="183">
        <f t="shared" si="36"/>
        <v>6.7162081327819818</v>
      </c>
      <c r="AB249" s="183">
        <f t="shared" si="34"/>
        <v>6.7651654361470541</v>
      </c>
      <c r="AC249" s="183">
        <f t="shared" si="34"/>
        <v>6.626438760523115</v>
      </c>
      <c r="AD249" s="182"/>
      <c r="AE249" s="398"/>
      <c r="AF249" s="182"/>
    </row>
    <row r="250" spans="1:32" ht="14.4" x14ac:dyDescent="0.3">
      <c r="A250" s="181">
        <v>50830</v>
      </c>
      <c r="B250" s="131">
        <f t="shared" si="33"/>
        <v>2039</v>
      </c>
      <c r="C250" s="171">
        <v>6.6272270000000004</v>
      </c>
      <c r="D250" s="171"/>
      <c r="E250" s="290">
        <v>-0.22063213158442707</v>
      </c>
      <c r="F250" s="324">
        <v>3.2298498153686517E-2</v>
      </c>
      <c r="G250" s="290">
        <v>-0.1755869483947754</v>
      </c>
      <c r="H250" s="290">
        <v>-7.1124114990234383E-2</v>
      </c>
      <c r="I250" s="290">
        <v>-0.85366170221275051</v>
      </c>
      <c r="J250" s="290">
        <v>-0.28144912719726561</v>
      </c>
      <c r="K250" s="290">
        <v>-0.14567325677139803</v>
      </c>
      <c r="L250" s="290">
        <v>-0.75642516724806796</v>
      </c>
      <c r="M250" s="291">
        <v>2.3457717895507824E-3</v>
      </c>
      <c r="N250" s="324">
        <v>-0.12180810928344726</v>
      </c>
      <c r="O250" s="290">
        <v>-2.53313382466634E-2</v>
      </c>
      <c r="P250" s="290">
        <v>-0.11246950626373284</v>
      </c>
      <c r="Q250" s="182"/>
      <c r="R250" s="183">
        <f t="shared" si="39"/>
        <v>6.4065948684155734</v>
      </c>
      <c r="S250" s="183">
        <f t="shared" si="37"/>
        <v>6.6595254981536867</v>
      </c>
      <c r="T250" s="183">
        <f t="shared" si="39"/>
        <v>6.4516400516052252</v>
      </c>
      <c r="U250" s="183">
        <f t="shared" si="38"/>
        <v>6.556102885009766</v>
      </c>
      <c r="V250" s="183">
        <f t="shared" si="40"/>
        <v>5.7735652977872496</v>
      </c>
      <c r="W250" s="183">
        <f t="shared" si="38"/>
        <v>6.345777872802735</v>
      </c>
      <c r="X250" s="183">
        <f t="shared" si="38"/>
        <v>6.4815537432286021</v>
      </c>
      <c r="Y250" s="183">
        <f t="shared" si="38"/>
        <v>5.8708018327519325</v>
      </c>
      <c r="Z250" s="183">
        <f t="shared" si="38"/>
        <v>6.629572771789551</v>
      </c>
      <c r="AA250" s="183">
        <f t="shared" si="36"/>
        <v>6.5054188907165535</v>
      </c>
      <c r="AB250" s="183">
        <f t="shared" si="34"/>
        <v>6.6018956617533373</v>
      </c>
      <c r="AC250" s="183">
        <f t="shared" si="34"/>
        <v>6.5147574937362673</v>
      </c>
      <c r="AD250" s="182"/>
      <c r="AE250" s="398"/>
      <c r="AF250" s="182"/>
    </row>
    <row r="251" spans="1:32" ht="14.4" x14ac:dyDescent="0.3">
      <c r="A251" s="181">
        <v>50861</v>
      </c>
      <c r="B251" s="131">
        <f t="shared" si="33"/>
        <v>2039</v>
      </c>
      <c r="C251" s="171">
        <v>6.2019849999999996</v>
      </c>
      <c r="D251" s="171"/>
      <c r="E251" s="290">
        <v>-0.31814821134595506</v>
      </c>
      <c r="F251" s="324">
        <v>4.1172685623168941E-2</v>
      </c>
      <c r="G251" s="290">
        <v>-0.24597717285156251</v>
      </c>
      <c r="H251" s="290">
        <v>-0.1420197868347168</v>
      </c>
      <c r="I251" s="290">
        <v>-0.63709088874424535</v>
      </c>
      <c r="J251" s="290">
        <v>-0.36882381439208983</v>
      </c>
      <c r="K251" s="290">
        <v>-0.24850971831527227</v>
      </c>
      <c r="L251" s="290">
        <v>-0.82835747576663477</v>
      </c>
      <c r="M251" s="291">
        <v>-3.0101089477539061E-2</v>
      </c>
      <c r="N251" s="324">
        <v>-0.15246303558349608</v>
      </c>
      <c r="O251" s="290">
        <v>-0.13996831258138021</v>
      </c>
      <c r="P251" s="290">
        <v>-8.1623107910156187E-2</v>
      </c>
      <c r="Q251" s="182"/>
      <c r="R251" s="183">
        <f t="shared" si="39"/>
        <v>5.8838367886540448</v>
      </c>
      <c r="S251" s="183">
        <f t="shared" si="37"/>
        <v>6.243157685623169</v>
      </c>
      <c r="T251" s="183">
        <f t="shared" si="39"/>
        <v>5.9560078271484374</v>
      </c>
      <c r="U251" s="183">
        <f t="shared" si="38"/>
        <v>6.0599652131652828</v>
      </c>
      <c r="V251" s="183">
        <f t="shared" si="40"/>
        <v>5.5648941112557546</v>
      </c>
      <c r="W251" s="183">
        <f t="shared" si="38"/>
        <v>5.83316118560791</v>
      </c>
      <c r="X251" s="183">
        <f t="shared" si="38"/>
        <v>5.9534752816847272</v>
      </c>
      <c r="Y251" s="183">
        <f t="shared" si="38"/>
        <v>5.3736275242333651</v>
      </c>
      <c r="Z251" s="183">
        <f t="shared" si="38"/>
        <v>6.1718839105224603</v>
      </c>
      <c r="AA251" s="183">
        <f t="shared" si="36"/>
        <v>6.0495219644165035</v>
      </c>
      <c r="AB251" s="183">
        <f t="shared" si="34"/>
        <v>6.0620166874186197</v>
      </c>
      <c r="AC251" s="183">
        <f t="shared" si="34"/>
        <v>6.1203618920898437</v>
      </c>
      <c r="AD251" s="182"/>
      <c r="AE251" s="398"/>
      <c r="AF251" s="182"/>
    </row>
    <row r="252" spans="1:32" ht="14.4" x14ac:dyDescent="0.3">
      <c r="A252" s="181">
        <v>50891</v>
      </c>
      <c r="B252" s="131">
        <f t="shared" ref="B252:B315" si="41">YEAR(A252)</f>
        <v>2039</v>
      </c>
      <c r="C252" s="171">
        <v>6.2374640000000001</v>
      </c>
      <c r="D252" s="171"/>
      <c r="E252" s="290">
        <v>-0.31842212841858586</v>
      </c>
      <c r="F252" s="324">
        <v>5.2455983161926262E-2</v>
      </c>
      <c r="G252" s="290">
        <v>-0.25036693572998048</v>
      </c>
      <c r="H252" s="290">
        <v>-0.12430671691894532</v>
      </c>
      <c r="I252" s="290">
        <v>-0.78827351990457539</v>
      </c>
      <c r="J252" s="290">
        <v>-0.37292175292968749</v>
      </c>
      <c r="K252" s="290">
        <v>-0.34179425976705674</v>
      </c>
      <c r="L252" s="290">
        <v>-0.91809794677146916</v>
      </c>
      <c r="M252" s="291">
        <v>-3.0101566314697265E-2</v>
      </c>
      <c r="N252" s="324">
        <v>-0.14946182250976564</v>
      </c>
      <c r="O252" s="290">
        <v>-0.12309164683024088</v>
      </c>
      <c r="P252" s="290">
        <v>-0.22534406462023335</v>
      </c>
      <c r="Q252" s="182"/>
      <c r="R252" s="183">
        <f t="shared" si="39"/>
        <v>5.9190418715814141</v>
      </c>
      <c r="S252" s="183">
        <f t="shared" si="37"/>
        <v>6.2899199831619264</v>
      </c>
      <c r="T252" s="183">
        <f t="shared" si="39"/>
        <v>5.9870970642700199</v>
      </c>
      <c r="U252" s="183">
        <f t="shared" si="38"/>
        <v>6.1131572830810548</v>
      </c>
      <c r="V252" s="183">
        <f t="shared" si="40"/>
        <v>5.4491904800954245</v>
      </c>
      <c r="W252" s="183">
        <f t="shared" si="38"/>
        <v>5.8645422470703128</v>
      </c>
      <c r="X252" s="183">
        <f t="shared" si="38"/>
        <v>5.8956697402329432</v>
      </c>
      <c r="Y252" s="183">
        <f t="shared" si="38"/>
        <v>5.3193660532285314</v>
      </c>
      <c r="Z252" s="183">
        <f t="shared" si="38"/>
        <v>6.2073624336853026</v>
      </c>
      <c r="AA252" s="183">
        <f t="shared" si="36"/>
        <v>6.0880021774902344</v>
      </c>
      <c r="AB252" s="183">
        <f t="shared" si="34"/>
        <v>6.1143723531697596</v>
      </c>
      <c r="AC252" s="183">
        <f t="shared" si="34"/>
        <v>6.0121199353797667</v>
      </c>
      <c r="AD252" s="182"/>
      <c r="AE252" s="398"/>
      <c r="AF252" s="182"/>
    </row>
    <row r="253" spans="1:32" ht="14.4" x14ac:dyDescent="0.3">
      <c r="A253" s="181">
        <v>50922</v>
      </c>
      <c r="B253" s="131">
        <f t="shared" si="41"/>
        <v>2039</v>
      </c>
      <c r="C253" s="171">
        <v>6.2778159999999996</v>
      </c>
      <c r="D253" s="171"/>
      <c r="E253" s="290">
        <v>-0.226992665786095</v>
      </c>
      <c r="F253" s="324">
        <v>0.11465426445007323</v>
      </c>
      <c r="G253" s="290">
        <v>-0.21025253295898438</v>
      </c>
      <c r="H253" s="290">
        <v>-4.3988742828369141E-2</v>
      </c>
      <c r="I253" s="290">
        <v>-0.84734564289272252</v>
      </c>
      <c r="J253" s="290">
        <v>-0.33247880935668944</v>
      </c>
      <c r="K253" s="290">
        <v>-0.43950472859413531</v>
      </c>
      <c r="L253" s="290">
        <v>-0.90914434951076728</v>
      </c>
      <c r="M253" s="291">
        <v>1.1852474212646485E-2</v>
      </c>
      <c r="N253" s="324">
        <v>-9.1539459228515627E-2</v>
      </c>
      <c r="O253" s="290">
        <v>-2.8848528861999512E-2</v>
      </c>
      <c r="P253" s="290">
        <v>-0.19444422880808515</v>
      </c>
      <c r="Q253" s="182"/>
      <c r="R253" s="183">
        <f t="shared" si="39"/>
        <v>6.0508233342139048</v>
      </c>
      <c r="S253" s="183">
        <f t="shared" si="37"/>
        <v>6.3924702644500728</v>
      </c>
      <c r="T253" s="183">
        <f t="shared" si="39"/>
        <v>6.0675634670410155</v>
      </c>
      <c r="U253" s="183">
        <f t="shared" si="38"/>
        <v>6.2338272571716304</v>
      </c>
      <c r="V253" s="183">
        <f t="shared" si="40"/>
        <v>5.4304703571072768</v>
      </c>
      <c r="W253" s="183">
        <f t="shared" si="38"/>
        <v>5.9453371906433103</v>
      </c>
      <c r="X253" s="183">
        <f t="shared" si="38"/>
        <v>5.838311271405864</v>
      </c>
      <c r="Y253" s="183">
        <f t="shared" si="38"/>
        <v>5.3686716504892322</v>
      </c>
      <c r="Z253" s="183">
        <f t="shared" si="38"/>
        <v>6.2896684742126459</v>
      </c>
      <c r="AA253" s="183">
        <f t="shared" si="36"/>
        <v>6.1862765407714839</v>
      </c>
      <c r="AB253" s="183">
        <f t="shared" si="34"/>
        <v>6.2489674711380001</v>
      </c>
      <c r="AC253" s="183">
        <f t="shared" si="34"/>
        <v>6.0833717711919144</v>
      </c>
      <c r="AD253" s="182"/>
      <c r="AE253" s="398"/>
      <c r="AF253" s="182"/>
    </row>
    <row r="254" spans="1:32" ht="14.4" x14ac:dyDescent="0.3">
      <c r="A254" s="181">
        <v>50952</v>
      </c>
      <c r="B254" s="131">
        <f t="shared" si="41"/>
        <v>2039</v>
      </c>
      <c r="C254" s="171">
        <v>6.3410209999999996</v>
      </c>
      <c r="D254" s="171"/>
      <c r="E254" s="290">
        <v>-0.22491160282110748</v>
      </c>
      <c r="F254" s="324">
        <v>0.12855027198791502</v>
      </c>
      <c r="G254" s="290">
        <v>-0.22747064590454102</v>
      </c>
      <c r="H254" s="290">
        <v>-1.1003322601318366E-2</v>
      </c>
      <c r="I254" s="290">
        <v>-0.74014877405245205</v>
      </c>
      <c r="J254" s="290">
        <v>-0.34850578308105468</v>
      </c>
      <c r="K254" s="290">
        <v>-0.42609337168419181</v>
      </c>
      <c r="L254" s="290">
        <v>-0.98829953740991561</v>
      </c>
      <c r="M254" s="291">
        <v>1.8805713653564454E-2</v>
      </c>
      <c r="N254" s="324">
        <v>-5.7225532531738288E-2</v>
      </c>
      <c r="O254" s="290">
        <v>-0.14668876647949222</v>
      </c>
      <c r="P254" s="290">
        <v>-0.40434173768566495</v>
      </c>
      <c r="Q254" s="182"/>
      <c r="R254" s="183">
        <f t="shared" si="39"/>
        <v>6.1161093971788922</v>
      </c>
      <c r="S254" s="183">
        <f t="shared" si="37"/>
        <v>6.469571271987915</v>
      </c>
      <c r="T254" s="183">
        <f t="shared" si="39"/>
        <v>6.1135503540954588</v>
      </c>
      <c r="U254" s="183">
        <f t="shared" si="38"/>
        <v>6.3300176773986809</v>
      </c>
      <c r="V254" s="183">
        <f t="shared" si="40"/>
        <v>5.6008722259475476</v>
      </c>
      <c r="W254" s="183">
        <f t="shared" si="38"/>
        <v>5.9925152169189451</v>
      </c>
      <c r="X254" s="183">
        <f t="shared" si="38"/>
        <v>5.9149276283158079</v>
      </c>
      <c r="Y254" s="183">
        <f t="shared" si="38"/>
        <v>5.3527214625900843</v>
      </c>
      <c r="Z254" s="183">
        <f t="shared" si="38"/>
        <v>6.3598267136535638</v>
      </c>
      <c r="AA254" s="183">
        <f t="shared" si="36"/>
        <v>6.283795467468261</v>
      </c>
      <c r="AB254" s="183">
        <f t="shared" si="34"/>
        <v>6.1943322335205071</v>
      </c>
      <c r="AC254" s="183">
        <f t="shared" si="34"/>
        <v>5.9366792623143345</v>
      </c>
      <c r="AD254" s="182"/>
      <c r="AE254" s="398"/>
      <c r="AF254" s="182"/>
    </row>
    <row r="255" spans="1:32" ht="14.4" x14ac:dyDescent="0.3">
      <c r="A255" s="181">
        <v>50983</v>
      </c>
      <c r="B255" s="131">
        <f t="shared" si="41"/>
        <v>2039</v>
      </c>
      <c r="C255" s="171">
        <v>6.8899480000000004</v>
      </c>
      <c r="D255" s="171"/>
      <c r="E255" s="290">
        <v>-0.17397584413877987</v>
      </c>
      <c r="F255" s="324">
        <v>0.14535364627838135</v>
      </c>
      <c r="G255" s="290">
        <v>-0.22859264373779298</v>
      </c>
      <c r="H255" s="290">
        <v>-4.003353118896491E-3</v>
      </c>
      <c r="I255" s="290">
        <v>-0.76831123984204885</v>
      </c>
      <c r="J255" s="290">
        <v>-0.34928445816040038</v>
      </c>
      <c r="K255" s="290">
        <v>-0.43786890640819598</v>
      </c>
      <c r="L255" s="290">
        <v>-0.95953891877427544</v>
      </c>
      <c r="M255" s="291">
        <v>1.9003124237060548E-2</v>
      </c>
      <c r="N255" s="324">
        <v>-4.5352039337158201E-2</v>
      </c>
      <c r="O255" s="290">
        <v>-0.14428839207458491</v>
      </c>
      <c r="P255" s="290">
        <v>-0.37179301508011342</v>
      </c>
      <c r="Q255" s="182"/>
      <c r="R255" s="183">
        <f t="shared" si="39"/>
        <v>6.7159721558612206</v>
      </c>
      <c r="S255" s="183">
        <f t="shared" si="37"/>
        <v>7.0353016462783815</v>
      </c>
      <c r="T255" s="183">
        <f t="shared" si="39"/>
        <v>6.6613553562622076</v>
      </c>
      <c r="U255" s="183">
        <f t="shared" si="38"/>
        <v>6.8859446468811036</v>
      </c>
      <c r="V255" s="183">
        <f t="shared" si="40"/>
        <v>6.1216367601579513</v>
      </c>
      <c r="W255" s="183">
        <f t="shared" si="38"/>
        <v>6.5406635418396002</v>
      </c>
      <c r="X255" s="183">
        <f t="shared" si="38"/>
        <v>6.452079093591804</v>
      </c>
      <c r="Y255" s="183">
        <f t="shared" si="38"/>
        <v>5.9304090812257249</v>
      </c>
      <c r="Z255" s="183">
        <f t="shared" si="38"/>
        <v>6.9089511242370607</v>
      </c>
      <c r="AA255" s="183">
        <f t="shared" si="36"/>
        <v>6.8445959606628426</v>
      </c>
      <c r="AB255" s="183">
        <f t="shared" si="34"/>
        <v>6.7456596079254156</v>
      </c>
      <c r="AC255" s="183">
        <f t="shared" si="34"/>
        <v>6.518154984919887</v>
      </c>
      <c r="AD255" s="182"/>
      <c r="AE255" s="398"/>
      <c r="AF255" s="182"/>
    </row>
    <row r="256" spans="1:32" ht="14.4" x14ac:dyDescent="0.3">
      <c r="A256" s="181">
        <v>51014</v>
      </c>
      <c r="B256" s="131">
        <f t="shared" si="41"/>
        <v>2039</v>
      </c>
      <c r="C256" s="171">
        <v>6.8599069999999998</v>
      </c>
      <c r="D256" s="171"/>
      <c r="E256" s="290">
        <v>-0.21828556060791016</v>
      </c>
      <c r="F256" s="324">
        <v>8.7602071762084954E-2</v>
      </c>
      <c r="G256" s="290">
        <v>-0.22828556060791017</v>
      </c>
      <c r="H256" s="290">
        <v>-3.801778793334961E-2</v>
      </c>
      <c r="I256" s="290">
        <v>-0.99774707291897924</v>
      </c>
      <c r="J256" s="290">
        <v>-0.34919433593749999</v>
      </c>
      <c r="K256" s="290">
        <v>-0.42247251692539944</v>
      </c>
      <c r="L256" s="290">
        <v>-1.2915411168392656</v>
      </c>
      <c r="M256" s="291">
        <v>2.1177978515625001E-2</v>
      </c>
      <c r="N256" s="324">
        <v>-8.02875328063965E-2</v>
      </c>
      <c r="O256" s="290">
        <v>-0.23245565255482992</v>
      </c>
      <c r="P256" s="290">
        <v>-0.35774591573079428</v>
      </c>
      <c r="Q256" s="182"/>
      <c r="R256" s="183">
        <f t="shared" si="39"/>
        <v>6.6416214393920896</v>
      </c>
      <c r="S256" s="183">
        <f t="shared" si="37"/>
        <v>6.9475090717620844</v>
      </c>
      <c r="T256" s="183">
        <f t="shared" si="39"/>
        <v>6.6316214393920898</v>
      </c>
      <c r="U256" s="183">
        <f t="shared" si="38"/>
        <v>6.8218892120666501</v>
      </c>
      <c r="V256" s="183">
        <f t="shared" si="40"/>
        <v>5.8621599270810201</v>
      </c>
      <c r="W256" s="183">
        <f t="shared" si="38"/>
        <v>6.5107126640624999</v>
      </c>
      <c r="X256" s="183">
        <f t="shared" si="38"/>
        <v>6.4374344830746004</v>
      </c>
      <c r="Y256" s="183">
        <f t="shared" si="38"/>
        <v>5.5683658831607339</v>
      </c>
      <c r="Z256" s="183">
        <f t="shared" si="38"/>
        <v>6.8810849785156245</v>
      </c>
      <c r="AA256" s="183">
        <f t="shared" si="36"/>
        <v>6.7796194671936032</v>
      </c>
      <c r="AB256" s="183">
        <f t="shared" si="34"/>
        <v>6.6274513474451702</v>
      </c>
      <c r="AC256" s="183">
        <f t="shared" si="34"/>
        <v>6.5021610842692059</v>
      </c>
      <c r="AD256" s="182"/>
      <c r="AE256" s="398"/>
      <c r="AF256" s="182"/>
    </row>
    <row r="257" spans="1:32" ht="14.4" x14ac:dyDescent="0.3">
      <c r="A257" s="181">
        <v>51044</v>
      </c>
      <c r="B257" s="131">
        <f t="shared" si="41"/>
        <v>2039</v>
      </c>
      <c r="C257" s="171">
        <v>6.6049949999999997</v>
      </c>
      <c r="D257" s="171"/>
      <c r="E257" s="290">
        <v>-0.2344508171081543</v>
      </c>
      <c r="F257" s="324">
        <v>8.1064434051513687E-2</v>
      </c>
      <c r="G257" s="290">
        <v>-0.24308324813842774</v>
      </c>
      <c r="H257" s="290">
        <v>-9.7207584381103523E-2</v>
      </c>
      <c r="I257" s="290">
        <v>-1.0857319929586444</v>
      </c>
      <c r="J257" s="290">
        <v>-0.36382703781127929</v>
      </c>
      <c r="K257" s="290">
        <v>-0.20750181744190477</v>
      </c>
      <c r="L257" s="290">
        <v>-1.2310631530050899</v>
      </c>
      <c r="M257" s="291">
        <v>2.8354835510253917E-3</v>
      </c>
      <c r="N257" s="324">
        <v>-0.14129932403564455</v>
      </c>
      <c r="O257" s="290">
        <v>-0.2329453214009603</v>
      </c>
      <c r="P257" s="290">
        <v>-6.6688768632950354E-2</v>
      </c>
      <c r="Q257" s="182"/>
      <c r="R257" s="183">
        <f t="shared" si="39"/>
        <v>6.3705441828918454</v>
      </c>
      <c r="S257" s="183">
        <f t="shared" si="37"/>
        <v>6.6860594340515132</v>
      </c>
      <c r="T257" s="183">
        <f t="shared" si="39"/>
        <v>6.3619117518615722</v>
      </c>
      <c r="U257" s="183">
        <f t="shared" si="38"/>
        <v>6.5077874156188962</v>
      </c>
      <c r="V257" s="183">
        <f t="shared" si="40"/>
        <v>5.5192630070413555</v>
      </c>
      <c r="W257" s="183">
        <f t="shared" si="38"/>
        <v>6.2411679621887206</v>
      </c>
      <c r="X257" s="183">
        <f t="shared" si="38"/>
        <v>6.3974931825580947</v>
      </c>
      <c r="Y257" s="183">
        <f t="shared" si="38"/>
        <v>5.3739318469949096</v>
      </c>
      <c r="Z257" s="183">
        <f t="shared" si="38"/>
        <v>6.6078304835510249</v>
      </c>
      <c r="AA257" s="183">
        <f t="shared" si="36"/>
        <v>6.4636956759643551</v>
      </c>
      <c r="AB257" s="183">
        <f t="shared" si="34"/>
        <v>6.3720496785990397</v>
      </c>
      <c r="AC257" s="183">
        <f t="shared" si="34"/>
        <v>6.5383062313670495</v>
      </c>
      <c r="AD257" s="182"/>
      <c r="AE257" s="398"/>
      <c r="AF257" s="182"/>
    </row>
    <row r="258" spans="1:32" ht="14.4" x14ac:dyDescent="0.3">
      <c r="A258" s="181">
        <v>51075</v>
      </c>
      <c r="B258" s="131">
        <f t="shared" si="41"/>
        <v>2039</v>
      </c>
      <c r="C258" s="171">
        <v>6.6795359999999997</v>
      </c>
      <c r="D258" s="171"/>
      <c r="E258" s="290">
        <v>-0.21795463562011719</v>
      </c>
      <c r="F258" s="324">
        <v>6.329832553863525E-2</v>
      </c>
      <c r="G258" s="290">
        <v>-0.21649337768554688</v>
      </c>
      <c r="H258" s="290">
        <v>-8.5409679412841805E-2</v>
      </c>
      <c r="I258" s="290">
        <v>-1.0341711222090468</v>
      </c>
      <c r="J258" s="290">
        <v>-0.33586530685424804</v>
      </c>
      <c r="K258" s="290">
        <v>-5.0243483238041828E-2</v>
      </c>
      <c r="L258" s="290">
        <v>-1.0817986067228174</v>
      </c>
      <c r="M258" s="291">
        <v>8.3362770080566417E-3</v>
      </c>
      <c r="N258" s="324">
        <v>-0.1210675811767578</v>
      </c>
      <c r="O258" s="290">
        <v>-9.8834991455078125E-2</v>
      </c>
      <c r="P258" s="290">
        <v>-8.0708423614501881E-2</v>
      </c>
      <c r="Q258" s="182"/>
      <c r="R258" s="183">
        <f t="shared" si="39"/>
        <v>6.4615813643798825</v>
      </c>
      <c r="S258" s="183">
        <f t="shared" si="37"/>
        <v>6.7428343255386354</v>
      </c>
      <c r="T258" s="183">
        <f t="shared" si="39"/>
        <v>6.463042622314453</v>
      </c>
      <c r="U258" s="183">
        <f t="shared" si="38"/>
        <v>6.5941263205871579</v>
      </c>
      <c r="V258" s="183">
        <f t="shared" si="40"/>
        <v>5.6453648777909526</v>
      </c>
      <c r="W258" s="183">
        <f t="shared" si="38"/>
        <v>6.3436706931457518</v>
      </c>
      <c r="X258" s="183">
        <f t="shared" si="38"/>
        <v>6.6292925167619581</v>
      </c>
      <c r="Y258" s="183">
        <f t="shared" si="38"/>
        <v>5.5977373932771819</v>
      </c>
      <c r="Z258" s="183">
        <f t="shared" si="38"/>
        <v>6.6878722770080561</v>
      </c>
      <c r="AA258" s="183">
        <f t="shared" si="36"/>
        <v>6.5584684188232423</v>
      </c>
      <c r="AB258" s="183">
        <f t="shared" si="34"/>
        <v>6.5807010085449216</v>
      </c>
      <c r="AC258" s="183">
        <f t="shared" si="34"/>
        <v>6.5988275763854976</v>
      </c>
      <c r="AD258" s="182"/>
      <c r="AE258" s="398"/>
      <c r="AF258" s="182"/>
    </row>
    <row r="259" spans="1:32" ht="14.4" x14ac:dyDescent="0.3">
      <c r="A259" s="181">
        <v>51105</v>
      </c>
      <c r="B259" s="131">
        <f t="shared" si="41"/>
        <v>2039</v>
      </c>
      <c r="C259" s="171">
        <v>6.8847620000000003</v>
      </c>
      <c r="D259" s="171"/>
      <c r="E259" s="290">
        <v>-0.21263599395751953</v>
      </c>
      <c r="F259" s="324">
        <v>8.6642942428588859E-2</v>
      </c>
      <c r="G259" s="290">
        <v>-0.21900917053222657</v>
      </c>
      <c r="H259" s="290">
        <v>-9.0599098205566414E-2</v>
      </c>
      <c r="I259" s="290">
        <v>-0.71277298506463582</v>
      </c>
      <c r="J259" s="290">
        <v>-0.3371870994567871</v>
      </c>
      <c r="K259" s="290">
        <v>-0.18482434700102338</v>
      </c>
      <c r="L259" s="290">
        <v>-0.8883712098882961</v>
      </c>
      <c r="M259" s="291">
        <v>7.0063781738281261E-3</v>
      </c>
      <c r="N259" s="324">
        <v>-8.5047302246093762E-2</v>
      </c>
      <c r="O259" s="290">
        <v>-6.9192937215169226E-2</v>
      </c>
      <c r="P259" s="290">
        <v>-0.2199700993876304</v>
      </c>
      <c r="Q259" s="182"/>
      <c r="R259" s="183">
        <f t="shared" si="39"/>
        <v>6.6721260060424807</v>
      </c>
      <c r="S259" s="183">
        <f t="shared" si="37"/>
        <v>6.9714049424285891</v>
      </c>
      <c r="T259" s="183">
        <f t="shared" si="39"/>
        <v>6.6657528294677739</v>
      </c>
      <c r="U259" s="183">
        <f t="shared" si="38"/>
        <v>6.7941629017944338</v>
      </c>
      <c r="V259" s="183">
        <f t="shared" si="40"/>
        <v>6.1719890149353649</v>
      </c>
      <c r="W259" s="183">
        <f t="shared" si="38"/>
        <v>6.5475749005432133</v>
      </c>
      <c r="X259" s="183">
        <f t="shared" si="38"/>
        <v>6.6999376529989769</v>
      </c>
      <c r="Y259" s="183">
        <f t="shared" si="38"/>
        <v>5.996390790111704</v>
      </c>
      <c r="Z259" s="183">
        <f t="shared" si="38"/>
        <v>6.8917683781738281</v>
      </c>
      <c r="AA259" s="183">
        <f t="shared" si="36"/>
        <v>6.7997146977539069</v>
      </c>
      <c r="AB259" s="183">
        <f t="shared" si="34"/>
        <v>6.8155690627848307</v>
      </c>
      <c r="AC259" s="183">
        <f t="shared" si="34"/>
        <v>6.6647919006123697</v>
      </c>
      <c r="AD259" s="182"/>
      <c r="AE259" s="398"/>
      <c r="AF259" s="182"/>
    </row>
    <row r="260" spans="1:32" ht="14.4" x14ac:dyDescent="0.3">
      <c r="A260" s="181">
        <v>51136</v>
      </c>
      <c r="B260" s="131">
        <f t="shared" si="41"/>
        <v>2040</v>
      </c>
      <c r="C260" s="171">
        <v>6.9254509999999998</v>
      </c>
      <c r="D260" s="171"/>
      <c r="E260" s="290">
        <v>-0.22876647155950047</v>
      </c>
      <c r="F260" s="324">
        <v>9.7768764495849605E-2</v>
      </c>
      <c r="G260" s="290">
        <v>-0.19033790588378907</v>
      </c>
      <c r="H260" s="290">
        <v>-2.4974384307861329E-2</v>
      </c>
      <c r="I260" s="290">
        <v>-0.80810804914530709</v>
      </c>
      <c r="J260" s="290">
        <v>-0.29560260772705077</v>
      </c>
      <c r="K260" s="290">
        <v>-0.15032637046912012</v>
      </c>
      <c r="L260" s="290">
        <v>-0.70345221495908838</v>
      </c>
      <c r="M260" s="291">
        <v>3.7915420532226574E-3</v>
      </c>
      <c r="N260" s="324">
        <v>-6.717353820800781E-2</v>
      </c>
      <c r="O260" s="290">
        <v>0.14895336436462392</v>
      </c>
      <c r="P260" s="290">
        <v>-0.31445298794777155</v>
      </c>
      <c r="Q260" s="182"/>
      <c r="R260" s="183">
        <f t="shared" si="39"/>
        <v>6.6966845284404997</v>
      </c>
      <c r="S260" s="183">
        <f t="shared" si="37"/>
        <v>7.0232197644958498</v>
      </c>
      <c r="T260" s="183">
        <f t="shared" si="39"/>
        <v>6.735113094116211</v>
      </c>
      <c r="U260" s="183">
        <f t="shared" si="38"/>
        <v>6.9004766156921384</v>
      </c>
      <c r="V260" s="183">
        <f t="shared" si="40"/>
        <v>6.1173429508546926</v>
      </c>
      <c r="W260" s="183">
        <f t="shared" si="38"/>
        <v>6.6298483922729492</v>
      </c>
      <c r="X260" s="183">
        <f t="shared" si="38"/>
        <v>6.7751246295308798</v>
      </c>
      <c r="Y260" s="183">
        <f t="shared" si="38"/>
        <v>6.2219987850409115</v>
      </c>
      <c r="Z260" s="183">
        <f t="shared" si="38"/>
        <v>6.9292425420532222</v>
      </c>
      <c r="AA260" s="183">
        <f t="shared" si="36"/>
        <v>6.8582774617919924</v>
      </c>
      <c r="AB260" s="183">
        <f t="shared" si="34"/>
        <v>7.0744043643646233</v>
      </c>
      <c r="AC260" s="183">
        <f t="shared" si="34"/>
        <v>6.610998012052228</v>
      </c>
      <c r="AD260" s="182"/>
      <c r="AE260" s="398"/>
      <c r="AF260" s="182"/>
    </row>
    <row r="261" spans="1:32" ht="14.4" x14ac:dyDescent="0.3">
      <c r="A261" s="181">
        <v>51167</v>
      </c>
      <c r="B261" s="131">
        <f t="shared" si="41"/>
        <v>2040</v>
      </c>
      <c r="C261" s="171">
        <v>6.9616639999999999</v>
      </c>
      <c r="D261" s="171"/>
      <c r="E261" s="290">
        <v>-0.20788962519210177</v>
      </c>
      <c r="F261" s="324">
        <v>6.0824832916259765E-2</v>
      </c>
      <c r="G261" s="290">
        <v>-0.19673467636108399</v>
      </c>
      <c r="H261" s="290">
        <v>-8.5036792755126961E-2</v>
      </c>
      <c r="I261" s="290">
        <v>-0.74898791533308828</v>
      </c>
      <c r="J261" s="290">
        <v>-0.3106220245361328</v>
      </c>
      <c r="K261" s="290">
        <v>-0.12426882367194067</v>
      </c>
      <c r="L261" s="290">
        <v>-0.64596247667617113</v>
      </c>
      <c r="M261" s="291">
        <v>4.5616340637207042E-3</v>
      </c>
      <c r="N261" s="324">
        <v>-0.10757953643798827</v>
      </c>
      <c r="O261" s="290">
        <v>-6.5315596262613962E-2</v>
      </c>
      <c r="P261" s="290">
        <v>-0.12859185150691441</v>
      </c>
      <c r="Q261" s="182"/>
      <c r="R261" s="183">
        <f t="shared" si="39"/>
        <v>6.7537743748078984</v>
      </c>
      <c r="S261" s="183">
        <f t="shared" si="37"/>
        <v>7.0224888329162596</v>
      </c>
      <c r="T261" s="183">
        <f t="shared" si="39"/>
        <v>6.7649293236389161</v>
      </c>
      <c r="U261" s="183">
        <f t="shared" si="38"/>
        <v>6.8766272072448729</v>
      </c>
      <c r="V261" s="183">
        <f t="shared" si="40"/>
        <v>6.2126760846669118</v>
      </c>
      <c r="W261" s="183">
        <f t="shared" si="38"/>
        <v>6.6510419754638672</v>
      </c>
      <c r="X261" s="183">
        <f t="shared" si="38"/>
        <v>6.8373951763280596</v>
      </c>
      <c r="Y261" s="183">
        <f t="shared" si="38"/>
        <v>6.3157015233238285</v>
      </c>
      <c r="Z261" s="183">
        <f t="shared" si="38"/>
        <v>6.9662256340637203</v>
      </c>
      <c r="AA261" s="183">
        <f t="shared" si="36"/>
        <v>6.8540844635620113</v>
      </c>
      <c r="AB261" s="183">
        <f t="shared" si="34"/>
        <v>6.8963484037373863</v>
      </c>
      <c r="AC261" s="183">
        <f t="shared" si="34"/>
        <v>6.8330721484930859</v>
      </c>
      <c r="AD261" s="182"/>
      <c r="AE261" s="398"/>
      <c r="AF261" s="182"/>
    </row>
    <row r="262" spans="1:32" ht="14.4" x14ac:dyDescent="0.3">
      <c r="A262" s="181">
        <v>51196</v>
      </c>
      <c r="B262" s="131">
        <f t="shared" si="41"/>
        <v>2040</v>
      </c>
      <c r="C262" s="171">
        <v>6.8487159999999996</v>
      </c>
      <c r="D262" s="171"/>
      <c r="E262" s="290">
        <v>-0.22159472866475211</v>
      </c>
      <c r="F262" s="324">
        <v>3.2880487442016597E-2</v>
      </c>
      <c r="G262" s="290">
        <v>-0.19540430068969727</v>
      </c>
      <c r="H262" s="290">
        <v>-8.5633792877197273E-2</v>
      </c>
      <c r="I262" s="290">
        <v>-0.85561440872714623</v>
      </c>
      <c r="J262" s="290">
        <v>-0.29797821044921874</v>
      </c>
      <c r="K262" s="290">
        <v>-0.1566786386476442</v>
      </c>
      <c r="L262" s="290">
        <v>-0.8022309580325323</v>
      </c>
      <c r="M262" s="291">
        <v>3.9679718017578136E-3</v>
      </c>
      <c r="N262" s="324">
        <v>-0.124028263092041</v>
      </c>
      <c r="O262" s="290">
        <v>-3.5559495290120431E-2</v>
      </c>
      <c r="P262" s="290">
        <v>-0.1155598878860473</v>
      </c>
      <c r="Q262" s="182"/>
      <c r="R262" s="183">
        <f t="shared" si="39"/>
        <v>6.6271212713352474</v>
      </c>
      <c r="S262" s="183">
        <f t="shared" si="37"/>
        <v>6.8815964874420166</v>
      </c>
      <c r="T262" s="183">
        <f t="shared" si="39"/>
        <v>6.6533116993103025</v>
      </c>
      <c r="U262" s="183">
        <f t="shared" si="38"/>
        <v>6.7630822071228023</v>
      </c>
      <c r="V262" s="183">
        <f t="shared" si="40"/>
        <v>5.9931015912728531</v>
      </c>
      <c r="W262" s="183">
        <f t="shared" si="38"/>
        <v>6.550737789550781</v>
      </c>
      <c r="X262" s="183">
        <f t="shared" si="38"/>
        <v>6.6920373613523552</v>
      </c>
      <c r="Y262" s="183">
        <f t="shared" si="38"/>
        <v>6.0464850419674674</v>
      </c>
      <c r="Z262" s="183">
        <f t="shared" si="38"/>
        <v>6.8526839718017571</v>
      </c>
      <c r="AA262" s="183">
        <f t="shared" si="36"/>
        <v>6.724687736907959</v>
      </c>
      <c r="AB262" s="183">
        <f t="shared" si="34"/>
        <v>6.8131565047098794</v>
      </c>
      <c r="AC262" s="183">
        <f t="shared" si="34"/>
        <v>6.733156112113952</v>
      </c>
      <c r="AD262" s="182"/>
      <c r="AE262" s="398"/>
      <c r="AF262" s="182"/>
    </row>
    <row r="263" spans="1:32" ht="14.4" x14ac:dyDescent="0.3">
      <c r="A263" s="181">
        <v>51227</v>
      </c>
      <c r="B263" s="131">
        <f t="shared" si="41"/>
        <v>2040</v>
      </c>
      <c r="C263" s="171">
        <v>6.6217449999999998</v>
      </c>
      <c r="D263" s="171"/>
      <c r="E263" s="290">
        <v>-0.3418668438386005</v>
      </c>
      <c r="F263" s="324">
        <v>1.318926811218262E-2</v>
      </c>
      <c r="G263" s="290">
        <v>-0.26777959823608399</v>
      </c>
      <c r="H263" s="290">
        <v>-0.15483097076416016</v>
      </c>
      <c r="I263" s="290">
        <v>-0.60640388309098447</v>
      </c>
      <c r="J263" s="290">
        <v>-0.38792448043823241</v>
      </c>
      <c r="K263" s="290">
        <v>-0.25019772659054412</v>
      </c>
      <c r="L263" s="290">
        <v>-0.87853574245676569</v>
      </c>
      <c r="M263" s="291">
        <v>-3.0102996826171874E-2</v>
      </c>
      <c r="N263" s="324">
        <v>-0.15169342041015624</v>
      </c>
      <c r="O263" s="290">
        <v>-0.13155515670776366</v>
      </c>
      <c r="P263" s="290">
        <v>-8.069375228881831E-2</v>
      </c>
      <c r="Q263" s="182"/>
      <c r="R263" s="183">
        <f t="shared" si="39"/>
        <v>6.2798781561613994</v>
      </c>
      <c r="S263" s="183">
        <f t="shared" si="37"/>
        <v>6.6349342681121826</v>
      </c>
      <c r="T263" s="183">
        <f t="shared" si="39"/>
        <v>6.353965401763916</v>
      </c>
      <c r="U263" s="183">
        <f t="shared" si="38"/>
        <v>6.4669140292358396</v>
      </c>
      <c r="V263" s="183">
        <f t="shared" si="40"/>
        <v>6.0153411169090152</v>
      </c>
      <c r="W263" s="183">
        <f t="shared" si="38"/>
        <v>6.2338205195617675</v>
      </c>
      <c r="X263" s="183">
        <f t="shared" si="38"/>
        <v>6.3715472734094556</v>
      </c>
      <c r="Y263" s="183">
        <f t="shared" si="38"/>
        <v>5.7432092575432341</v>
      </c>
      <c r="Z263" s="183">
        <f t="shared" si="38"/>
        <v>6.5916420031738276</v>
      </c>
      <c r="AA263" s="183">
        <f t="shared" si="36"/>
        <v>6.4700515795898434</v>
      </c>
      <c r="AB263" s="183">
        <f t="shared" si="34"/>
        <v>6.490189843292236</v>
      </c>
      <c r="AC263" s="183">
        <f t="shared" si="34"/>
        <v>6.5410512477111817</v>
      </c>
      <c r="AD263" s="182"/>
      <c r="AE263" s="398"/>
      <c r="AF263" s="182"/>
    </row>
    <row r="264" spans="1:32" ht="14.4" x14ac:dyDescent="0.3">
      <c r="A264" s="181">
        <v>51257</v>
      </c>
      <c r="B264" s="131">
        <f t="shared" si="41"/>
        <v>2040</v>
      </c>
      <c r="C264" s="171">
        <v>6.6601220000000003</v>
      </c>
      <c r="D264" s="171"/>
      <c r="E264" s="290">
        <v>-0.36310574340154339</v>
      </c>
      <c r="F264" s="324">
        <v>5.7728142738342279E-2</v>
      </c>
      <c r="G264" s="290">
        <v>-0.26998306274414063</v>
      </c>
      <c r="H264" s="290">
        <v>-0.13343910217285157</v>
      </c>
      <c r="I264" s="290">
        <v>-0.71928133910072867</v>
      </c>
      <c r="J264" s="290">
        <v>-0.3897989273071289</v>
      </c>
      <c r="K264" s="290">
        <v>-0.38716651831650467</v>
      </c>
      <c r="L264" s="290">
        <v>-0.97537140024087821</v>
      </c>
      <c r="M264" s="291">
        <v>-3.0099182128906249E-2</v>
      </c>
      <c r="N264" s="324">
        <v>-0.15206296920776369</v>
      </c>
      <c r="O264" s="290">
        <v>-0.10557328542073569</v>
      </c>
      <c r="P264" s="290">
        <v>-0.20249116697619041</v>
      </c>
      <c r="Q264" s="182"/>
      <c r="R264" s="183">
        <f t="shared" si="39"/>
        <v>6.2970162565984573</v>
      </c>
      <c r="S264" s="183">
        <f t="shared" si="37"/>
        <v>6.7178501427383424</v>
      </c>
      <c r="T264" s="183">
        <f t="shared" si="39"/>
        <v>6.3901389372558599</v>
      </c>
      <c r="U264" s="183">
        <f t="shared" si="38"/>
        <v>6.5266828978271487</v>
      </c>
      <c r="V264" s="183">
        <f t="shared" si="40"/>
        <v>5.9408406608992719</v>
      </c>
      <c r="W264" s="183">
        <f t="shared" si="38"/>
        <v>6.2703230726928716</v>
      </c>
      <c r="X264" s="183">
        <f t="shared" si="38"/>
        <v>6.2729554816834954</v>
      </c>
      <c r="Y264" s="183">
        <f t="shared" si="38"/>
        <v>5.6847505997591217</v>
      </c>
      <c r="Z264" s="183">
        <f t="shared" si="38"/>
        <v>6.6300228178710938</v>
      </c>
      <c r="AA264" s="183">
        <f t="shared" si="36"/>
        <v>6.5080590307922366</v>
      </c>
      <c r="AB264" s="183">
        <f t="shared" si="34"/>
        <v>6.5545487145792647</v>
      </c>
      <c r="AC264" s="183">
        <f t="shared" si="34"/>
        <v>6.4576308330238099</v>
      </c>
      <c r="AD264" s="182"/>
      <c r="AE264" s="398"/>
      <c r="AF264" s="182"/>
    </row>
    <row r="265" spans="1:32" ht="14.4" x14ac:dyDescent="0.3">
      <c r="A265" s="181">
        <v>51288</v>
      </c>
      <c r="B265" s="131">
        <f t="shared" si="41"/>
        <v>2040</v>
      </c>
      <c r="C265" s="171">
        <v>6.7166509999999997</v>
      </c>
      <c r="D265" s="171"/>
      <c r="E265" s="290">
        <v>-0.26671928420852592</v>
      </c>
      <c r="F265" s="324">
        <v>0.10776612281799317</v>
      </c>
      <c r="G265" s="290">
        <v>-0.23941303253173829</v>
      </c>
      <c r="H265" s="290">
        <v>-5.637554168701172E-2</v>
      </c>
      <c r="I265" s="290">
        <v>-0.7791330213686205</v>
      </c>
      <c r="J265" s="290">
        <v>-0.35889844894409179</v>
      </c>
      <c r="K265" s="290">
        <v>-0.45645881482704448</v>
      </c>
      <c r="L265" s="290">
        <v>-0.96615068260324466</v>
      </c>
      <c r="M265" s="291">
        <v>3.5168838500976574E-3</v>
      </c>
      <c r="N265" s="324">
        <v>-9.8440246582031252E-2</v>
      </c>
      <c r="O265" s="290">
        <v>-1.305774847666423E-2</v>
      </c>
      <c r="P265" s="290">
        <v>-0.19647078673044843</v>
      </c>
      <c r="Q265" s="182"/>
      <c r="R265" s="183">
        <f t="shared" si="39"/>
        <v>6.4499317157914735</v>
      </c>
      <c r="S265" s="183">
        <f t="shared" si="37"/>
        <v>6.8244171228179926</v>
      </c>
      <c r="T265" s="183">
        <f t="shared" si="39"/>
        <v>6.4772379674682616</v>
      </c>
      <c r="U265" s="183">
        <f t="shared" si="38"/>
        <v>6.660275458312988</v>
      </c>
      <c r="V265" s="183">
        <f t="shared" si="40"/>
        <v>5.9375179786313792</v>
      </c>
      <c r="W265" s="183">
        <f t="shared" si="38"/>
        <v>6.3577525510559081</v>
      </c>
      <c r="X265" s="183">
        <f t="shared" si="38"/>
        <v>6.2601921851729552</v>
      </c>
      <c r="Y265" s="183">
        <f t="shared" si="38"/>
        <v>5.7505003173967548</v>
      </c>
      <c r="Z265" s="183">
        <f t="shared" si="38"/>
        <v>6.7201678838500971</v>
      </c>
      <c r="AA265" s="183">
        <f t="shared" si="36"/>
        <v>6.6182107534179684</v>
      </c>
      <c r="AB265" s="183">
        <f t="shared" si="34"/>
        <v>6.7035932515233352</v>
      </c>
      <c r="AC265" s="183">
        <f t="shared" si="34"/>
        <v>6.5201802132695512</v>
      </c>
      <c r="AD265" s="182"/>
      <c r="AE265" s="398"/>
      <c r="AF265" s="182"/>
    </row>
    <row r="266" spans="1:32" ht="14.4" x14ac:dyDescent="0.3">
      <c r="A266" s="181">
        <v>51318</v>
      </c>
      <c r="B266" s="131">
        <f t="shared" si="41"/>
        <v>2040</v>
      </c>
      <c r="C266" s="171">
        <v>6.9624959999999998</v>
      </c>
      <c r="D266" s="171"/>
      <c r="E266" s="290">
        <v>-0.23512922064954159</v>
      </c>
      <c r="F266" s="324">
        <v>0.14448641777038573</v>
      </c>
      <c r="G266" s="290">
        <v>-0.23714900970458985</v>
      </c>
      <c r="H266" s="290">
        <v>-9.473628997802741E-3</v>
      </c>
      <c r="I266" s="290">
        <v>-0.66684120131616054</v>
      </c>
      <c r="J266" s="290">
        <v>-0.35538654327392577</v>
      </c>
      <c r="K266" s="290">
        <v>-0.44674194083156682</v>
      </c>
      <c r="L266" s="290">
        <v>-1.0520493785747012</v>
      </c>
      <c r="M266" s="291">
        <v>2.2156448364257814E-2</v>
      </c>
      <c r="N266" s="324">
        <v>-5.4585285186767585E-2</v>
      </c>
      <c r="O266" s="290">
        <v>-0.10222910563151048</v>
      </c>
      <c r="P266" s="290">
        <v>-0.36512092774914151</v>
      </c>
      <c r="Q266" s="182"/>
      <c r="R266" s="183">
        <f t="shared" si="39"/>
        <v>6.7273667793504579</v>
      </c>
      <c r="S266" s="183">
        <f t="shared" si="37"/>
        <v>7.1069824177703858</v>
      </c>
      <c r="T266" s="183">
        <f t="shared" si="39"/>
        <v>6.7253469902954102</v>
      </c>
      <c r="U266" s="183">
        <f t="shared" si="38"/>
        <v>6.9530223710021968</v>
      </c>
      <c r="V266" s="183">
        <f t="shared" si="40"/>
        <v>6.2956547986838389</v>
      </c>
      <c r="W266" s="183">
        <f t="shared" si="38"/>
        <v>6.6071094567260742</v>
      </c>
      <c r="X266" s="183">
        <f t="shared" si="38"/>
        <v>6.5157540591684331</v>
      </c>
      <c r="Y266" s="183">
        <f t="shared" si="38"/>
        <v>5.9104466214252991</v>
      </c>
      <c r="Z266" s="183">
        <f t="shared" si="38"/>
        <v>6.9846524483642574</v>
      </c>
      <c r="AA266" s="183">
        <f t="shared" si="36"/>
        <v>6.9079107148132319</v>
      </c>
      <c r="AB266" s="183">
        <f t="shared" si="34"/>
        <v>6.8602668943684897</v>
      </c>
      <c r="AC266" s="183">
        <f t="shared" si="34"/>
        <v>6.5973750722508582</v>
      </c>
      <c r="AD266" s="182"/>
      <c r="AE266" s="398"/>
      <c r="AF266" s="182"/>
    </row>
    <row r="267" spans="1:32" ht="14.4" x14ac:dyDescent="0.3">
      <c r="A267" s="181">
        <v>51349</v>
      </c>
      <c r="B267" s="131">
        <f t="shared" si="41"/>
        <v>2040</v>
      </c>
      <c r="C267" s="171">
        <v>7.0050670000000004</v>
      </c>
      <c r="D267" s="171"/>
      <c r="E267" s="290">
        <v>-0.20872456091292022</v>
      </c>
      <c r="F267" s="324">
        <v>0.15454016208648683</v>
      </c>
      <c r="G267" s="290">
        <v>-0.23698736190795899</v>
      </c>
      <c r="H267" s="290">
        <v>-8.6744499206543035E-3</v>
      </c>
      <c r="I267" s="290">
        <v>-0.64012471492546008</v>
      </c>
      <c r="J267" s="290">
        <v>-0.35486106872558593</v>
      </c>
      <c r="K267" s="290">
        <v>-0.45892669389750507</v>
      </c>
      <c r="L267" s="290">
        <v>-1.0202436270586783</v>
      </c>
      <c r="M267" s="291">
        <v>2.2578449249267579E-2</v>
      </c>
      <c r="N267" s="324">
        <v>-3.8626251220703123E-2</v>
      </c>
      <c r="O267" s="290">
        <v>-5.8814536738077738E-2</v>
      </c>
      <c r="P267" s="290">
        <v>-0.30951808221878535</v>
      </c>
      <c r="Q267" s="182"/>
      <c r="R267" s="183">
        <f t="shared" si="39"/>
        <v>6.7963424390870806</v>
      </c>
      <c r="S267" s="183">
        <f t="shared" si="37"/>
        <v>7.1596071620864876</v>
      </c>
      <c r="T267" s="183">
        <f t="shared" si="39"/>
        <v>6.7680796380920416</v>
      </c>
      <c r="U267" s="183">
        <f t="shared" si="38"/>
        <v>6.9963925500793458</v>
      </c>
      <c r="V267" s="183">
        <f t="shared" si="40"/>
        <v>6.3649422850745401</v>
      </c>
      <c r="W267" s="183">
        <f t="shared" si="38"/>
        <v>6.6502059312744146</v>
      </c>
      <c r="X267" s="183">
        <f t="shared" si="38"/>
        <v>6.5461403061024956</v>
      </c>
      <c r="Y267" s="183">
        <f t="shared" si="38"/>
        <v>5.9848233729413218</v>
      </c>
      <c r="Z267" s="183">
        <f t="shared" si="38"/>
        <v>7.0276454492492677</v>
      </c>
      <c r="AA267" s="183">
        <f t="shared" si="36"/>
        <v>6.9664407487792976</v>
      </c>
      <c r="AB267" s="183">
        <f t="shared" si="34"/>
        <v>6.9462524632619225</v>
      </c>
      <c r="AC267" s="183">
        <f t="shared" si="34"/>
        <v>6.6955489177812151</v>
      </c>
      <c r="AD267" s="182"/>
      <c r="AE267" s="398"/>
      <c r="AF267" s="182"/>
    </row>
    <row r="268" spans="1:32" ht="14.4" x14ac:dyDescent="0.3">
      <c r="A268" s="181">
        <v>51380</v>
      </c>
      <c r="B268" s="131">
        <f t="shared" si="41"/>
        <v>2040</v>
      </c>
      <c r="C268" s="171">
        <v>6.9910750000000004</v>
      </c>
      <c r="D268" s="171"/>
      <c r="E268" s="290">
        <v>-0.23614645004272461</v>
      </c>
      <c r="F268" s="324">
        <v>9.8129453659057606E-2</v>
      </c>
      <c r="G268" s="290">
        <v>-0.24614645004272462</v>
      </c>
      <c r="H268" s="290">
        <v>-3.8085975646972657E-2</v>
      </c>
      <c r="I268" s="290">
        <v>-0.83414440801806411</v>
      </c>
      <c r="J268" s="290">
        <v>-0.36470155715942382</v>
      </c>
      <c r="K268" s="290">
        <v>-0.44329841228016542</v>
      </c>
      <c r="L268" s="290">
        <v>-1.3794990476895537</v>
      </c>
      <c r="M268" s="291">
        <v>2.3413391113281251E-2</v>
      </c>
      <c r="N268" s="324">
        <v>-8.3157615661621109E-2</v>
      </c>
      <c r="O268" s="290">
        <v>-0.15800897439320885</v>
      </c>
      <c r="P268" s="290">
        <v>-0.290991574605306</v>
      </c>
      <c r="Q268" s="182"/>
      <c r="R268" s="183">
        <f t="shared" si="39"/>
        <v>6.7549285499572758</v>
      </c>
      <c r="S268" s="183">
        <f t="shared" si="37"/>
        <v>7.0892044536590584</v>
      </c>
      <c r="T268" s="183">
        <f t="shared" si="39"/>
        <v>6.744928549957276</v>
      </c>
      <c r="U268" s="183">
        <f t="shared" si="38"/>
        <v>6.9529890243530277</v>
      </c>
      <c r="V268" s="183">
        <f t="shared" si="40"/>
        <v>6.1569305919819364</v>
      </c>
      <c r="W268" s="183">
        <f t="shared" si="38"/>
        <v>6.6263734428405767</v>
      </c>
      <c r="X268" s="183">
        <f t="shared" si="38"/>
        <v>6.5477765877198353</v>
      </c>
      <c r="Y268" s="183">
        <f t="shared" si="38"/>
        <v>5.6115759523104467</v>
      </c>
      <c r="Z268" s="183">
        <f t="shared" si="38"/>
        <v>7.0144883911132814</v>
      </c>
      <c r="AA268" s="183">
        <f t="shared" si="36"/>
        <v>6.9079173843383792</v>
      </c>
      <c r="AB268" s="183">
        <f t="shared" si="34"/>
        <v>6.8330660256067919</v>
      </c>
      <c r="AC268" s="183">
        <f t="shared" si="34"/>
        <v>6.7000834253946948</v>
      </c>
      <c r="AD268" s="182"/>
      <c r="AE268" s="398"/>
      <c r="AF268" s="182"/>
    </row>
    <row r="269" spans="1:32" ht="14.4" x14ac:dyDescent="0.3">
      <c r="A269" s="181">
        <v>51410</v>
      </c>
      <c r="B269" s="131">
        <f t="shared" si="41"/>
        <v>2040</v>
      </c>
      <c r="C269" s="171">
        <v>6.834829</v>
      </c>
      <c r="D269" s="171"/>
      <c r="E269" s="290">
        <v>-0.27995061874389648</v>
      </c>
      <c r="F269" s="324">
        <v>8.6056213378906246E-2</v>
      </c>
      <c r="G269" s="290">
        <v>-0.27971006393432618</v>
      </c>
      <c r="H269" s="290">
        <v>-0.13467601776123048</v>
      </c>
      <c r="I269" s="290">
        <v>-0.96161724819294891</v>
      </c>
      <c r="J269" s="290">
        <v>-0.39865236282348632</v>
      </c>
      <c r="K269" s="290">
        <v>-0.23709800643157627</v>
      </c>
      <c r="L269" s="290">
        <v>-1.3150628155116073</v>
      </c>
      <c r="M269" s="291">
        <v>-2.888467788696289E-2</v>
      </c>
      <c r="N269" s="324">
        <v>-0.15166624069213869</v>
      </c>
      <c r="O269" s="290">
        <v>-0.19445741017659504</v>
      </c>
      <c r="P269" s="290">
        <v>-6.5125696428360511E-2</v>
      </c>
      <c r="Q269" s="182"/>
      <c r="R269" s="183">
        <f t="shared" si="39"/>
        <v>6.5548783812561036</v>
      </c>
      <c r="S269" s="183">
        <f t="shared" si="37"/>
        <v>6.9208852133789067</v>
      </c>
      <c r="T269" s="183">
        <f t="shared" si="39"/>
        <v>6.5551189360656741</v>
      </c>
      <c r="U269" s="183">
        <f t="shared" si="38"/>
        <v>6.7001529822387695</v>
      </c>
      <c r="V269" s="183">
        <f t="shared" si="40"/>
        <v>5.8732117518070508</v>
      </c>
      <c r="W269" s="183">
        <f t="shared" si="38"/>
        <v>6.4361766371765139</v>
      </c>
      <c r="X269" s="183">
        <f t="shared" si="38"/>
        <v>6.5977309935684234</v>
      </c>
      <c r="Y269" s="183">
        <f t="shared" si="38"/>
        <v>5.5197661844883932</v>
      </c>
      <c r="Z269" s="183">
        <f t="shared" si="38"/>
        <v>6.8059443221130369</v>
      </c>
      <c r="AA269" s="183">
        <f t="shared" si="36"/>
        <v>6.6831627593078613</v>
      </c>
      <c r="AB269" s="183">
        <f t="shared" si="34"/>
        <v>6.6403715898234053</v>
      </c>
      <c r="AC269" s="183">
        <f t="shared" si="34"/>
        <v>6.7697033035716396</v>
      </c>
      <c r="AD269" s="182"/>
      <c r="AE269" s="398"/>
      <c r="AF269" s="182"/>
    </row>
    <row r="270" spans="1:32" ht="14.4" x14ac:dyDescent="0.3">
      <c r="A270" s="181">
        <v>51441</v>
      </c>
      <c r="B270" s="131">
        <f t="shared" si="41"/>
        <v>2040</v>
      </c>
      <c r="C270" s="171">
        <v>6.9072800000000001</v>
      </c>
      <c r="D270" s="171"/>
      <c r="E270" s="290">
        <v>-0.22303342819213867</v>
      </c>
      <c r="F270" s="324">
        <v>6.9012036323547354E-2</v>
      </c>
      <c r="G270" s="290">
        <v>-0.23953939437866212</v>
      </c>
      <c r="H270" s="290">
        <v>-9.6951045989990242E-2</v>
      </c>
      <c r="I270" s="290">
        <v>-0.94516863179406785</v>
      </c>
      <c r="J270" s="290">
        <v>-0.33684854507446288</v>
      </c>
      <c r="K270" s="290">
        <v>-5.8704481594943708E-2</v>
      </c>
      <c r="L270" s="290">
        <v>-1.1722877656176329</v>
      </c>
      <c r="M270" s="291">
        <v>3.8535308837890636E-3</v>
      </c>
      <c r="N270" s="324">
        <v>-0.13094526290893554</v>
      </c>
      <c r="O270" s="290">
        <v>-8.4903081258138002E-2</v>
      </c>
      <c r="P270" s="290">
        <v>-7.0657649993896413E-2</v>
      </c>
      <c r="Q270" s="182"/>
      <c r="R270" s="183">
        <f t="shared" si="39"/>
        <v>6.6842465718078614</v>
      </c>
      <c r="S270" s="183">
        <f t="shared" si="37"/>
        <v>6.9762920363235477</v>
      </c>
      <c r="T270" s="183">
        <f t="shared" si="39"/>
        <v>6.6677406056213382</v>
      </c>
      <c r="U270" s="183">
        <f t="shared" si="38"/>
        <v>6.8103289540100098</v>
      </c>
      <c r="V270" s="183">
        <f t="shared" si="40"/>
        <v>5.9621113682059326</v>
      </c>
      <c r="W270" s="183">
        <f t="shared" si="38"/>
        <v>6.5704314549255374</v>
      </c>
      <c r="X270" s="183">
        <f t="shared" si="38"/>
        <v>6.8485755184050561</v>
      </c>
      <c r="Y270" s="183">
        <f t="shared" si="38"/>
        <v>5.7349922343823669</v>
      </c>
      <c r="Z270" s="183">
        <f t="shared" si="38"/>
        <v>6.9111335308837889</v>
      </c>
      <c r="AA270" s="183">
        <f t="shared" si="36"/>
        <v>6.7763347370910649</v>
      </c>
      <c r="AB270" s="183">
        <f t="shared" si="34"/>
        <v>6.8223769187418624</v>
      </c>
      <c r="AC270" s="183">
        <f t="shared" si="34"/>
        <v>6.8366223500061034</v>
      </c>
      <c r="AD270" s="182"/>
      <c r="AE270" s="398"/>
      <c r="AF270" s="182"/>
    </row>
    <row r="271" spans="1:32" ht="14.4" x14ac:dyDescent="0.3">
      <c r="A271" s="181">
        <v>51471</v>
      </c>
      <c r="B271" s="131">
        <f t="shared" si="41"/>
        <v>2040</v>
      </c>
      <c r="C271" s="171">
        <v>7.1433540000000004</v>
      </c>
      <c r="D271" s="171"/>
      <c r="E271" s="290">
        <v>-0.20625209808349609</v>
      </c>
      <c r="F271" s="324">
        <v>0.11135575294494628</v>
      </c>
      <c r="G271" s="290">
        <v>-0.22646833419799806</v>
      </c>
      <c r="H271" s="290">
        <v>-0.10124067306518555</v>
      </c>
      <c r="I271" s="290">
        <v>-0.63905413226239105</v>
      </c>
      <c r="J271" s="290">
        <v>-0.3092034339904785</v>
      </c>
      <c r="K271" s="290">
        <v>-0.19958137096816111</v>
      </c>
      <c r="L271" s="290">
        <v>-0.96652927829615298</v>
      </c>
      <c r="M271" s="291">
        <v>5.167217254638673E-3</v>
      </c>
      <c r="N271" s="324">
        <v>-7.2410163879394543E-2</v>
      </c>
      <c r="O271" s="290">
        <v>-2.4051558176676383E-2</v>
      </c>
      <c r="P271" s="290">
        <v>-0.17918621724651712</v>
      </c>
      <c r="Q271" s="182"/>
      <c r="R271" s="183">
        <f t="shared" si="39"/>
        <v>6.9371019019165043</v>
      </c>
      <c r="S271" s="183">
        <f t="shared" si="37"/>
        <v>7.2547097529449465</v>
      </c>
      <c r="T271" s="183">
        <f t="shared" si="39"/>
        <v>6.9168856658020026</v>
      </c>
      <c r="U271" s="183">
        <f t="shared" si="38"/>
        <v>7.0421133269348148</v>
      </c>
      <c r="V271" s="183">
        <f t="shared" si="40"/>
        <v>6.5042998677376094</v>
      </c>
      <c r="W271" s="183">
        <f t="shared" si="38"/>
        <v>6.8341505660095221</v>
      </c>
      <c r="X271" s="183">
        <f t="shared" si="38"/>
        <v>6.9437726290318391</v>
      </c>
      <c r="Y271" s="183">
        <f t="shared" si="38"/>
        <v>6.1768247217038477</v>
      </c>
      <c r="Z271" s="183">
        <f t="shared" si="38"/>
        <v>7.1485212172546388</v>
      </c>
      <c r="AA271" s="183">
        <f t="shared" si="36"/>
        <v>7.0709438361206063</v>
      </c>
      <c r="AB271" s="183">
        <f t="shared" si="38"/>
        <v>7.1193024418233239</v>
      </c>
      <c r="AC271" s="183">
        <f t="shared" si="38"/>
        <v>6.9641677827534831</v>
      </c>
      <c r="AD271" s="182"/>
      <c r="AE271" s="398"/>
      <c r="AF271" s="182"/>
    </row>
    <row r="272" spans="1:32" ht="14.4" x14ac:dyDescent="0.3">
      <c r="A272" s="181">
        <v>51502</v>
      </c>
      <c r="B272" s="131">
        <f t="shared" si="41"/>
        <v>2041</v>
      </c>
      <c r="C272" s="171">
        <v>7.1855820000000001</v>
      </c>
      <c r="D272" s="182"/>
      <c r="E272" s="290">
        <v>-0.21609593924556664</v>
      </c>
      <c r="F272" s="324">
        <v>0.1125712203979492</v>
      </c>
      <c r="G272" s="290">
        <v>-0.19299341201782227</v>
      </c>
      <c r="H272" s="290">
        <v>-2.2287750244140633E-3</v>
      </c>
      <c r="I272" s="290">
        <v>-0.72459528131479711</v>
      </c>
      <c r="J272" s="290">
        <v>-0.27616481781005858</v>
      </c>
      <c r="K272" s="290">
        <v>-0.13011409907100971</v>
      </c>
      <c r="L272" s="290">
        <v>-0.69207043814244473</v>
      </c>
      <c r="M272" s="290">
        <v>4.7232818603515636E-3</v>
      </c>
      <c r="N272" s="324">
        <v>-6.2958297729492185E-2</v>
      </c>
      <c r="O272" s="290">
        <v>0.16880941994221996</v>
      </c>
      <c r="P272" s="290">
        <v>-0.29638801220924615</v>
      </c>
      <c r="Q272" s="171"/>
      <c r="R272" s="183">
        <f t="shared" si="39"/>
        <v>6.9694860607544333</v>
      </c>
      <c r="S272" s="183">
        <f t="shared" si="37"/>
        <v>7.2981532203979498</v>
      </c>
      <c r="T272" s="183">
        <f t="shared" si="39"/>
        <v>6.9925885879821781</v>
      </c>
      <c r="U272" s="183">
        <f t="shared" si="38"/>
        <v>7.183353224975586</v>
      </c>
      <c r="V272" s="183">
        <f t="shared" si="40"/>
        <v>6.460986718685203</v>
      </c>
      <c r="W272" s="183">
        <f t="shared" si="38"/>
        <v>6.9094171821899417</v>
      </c>
      <c r="X272" s="183">
        <f t="shared" si="38"/>
        <v>7.0554679009289902</v>
      </c>
      <c r="Y272" s="183">
        <f t="shared" si="38"/>
        <v>6.4935115618575558</v>
      </c>
      <c r="Z272" s="183">
        <f t="shared" si="38"/>
        <v>7.1903052818603514</v>
      </c>
      <c r="AA272" s="183">
        <f t="shared" si="36"/>
        <v>7.1226237022705083</v>
      </c>
      <c r="AB272" s="183">
        <f t="shared" si="38"/>
        <v>7.3543914199422202</v>
      </c>
      <c r="AC272" s="183">
        <f t="shared" si="38"/>
        <v>6.8891939877907538</v>
      </c>
      <c r="AE272" s="34"/>
    </row>
    <row r="273" spans="1:45" ht="14.4" x14ac:dyDescent="0.3">
      <c r="A273" s="181">
        <v>51533</v>
      </c>
      <c r="B273" s="131">
        <f t="shared" si="41"/>
        <v>2041</v>
      </c>
      <c r="C273" s="171">
        <v>7.212809</v>
      </c>
      <c r="D273" s="182"/>
      <c r="E273" s="290">
        <v>-0.19650193614486611</v>
      </c>
      <c r="F273" s="324">
        <v>8.3332023620605461E-2</v>
      </c>
      <c r="G273" s="290">
        <v>-0.21473480224609376</v>
      </c>
      <c r="H273" s="290">
        <v>-7.950834274291993E-2</v>
      </c>
      <c r="I273" s="290">
        <v>-0.7325091725526941</v>
      </c>
      <c r="J273" s="290">
        <v>-0.29087476730346679</v>
      </c>
      <c r="K273" s="290">
        <v>-0.10985931981593063</v>
      </c>
      <c r="L273" s="290">
        <v>-0.63519078546887076</v>
      </c>
      <c r="M273" s="290">
        <v>5.5820655822753917E-3</v>
      </c>
      <c r="N273" s="324">
        <v>-9.1916866302490241E-2</v>
      </c>
      <c r="O273" s="290">
        <v>-4.6770763397216829E-2</v>
      </c>
      <c r="P273" s="290">
        <v>-0.13878615311213902</v>
      </c>
      <c r="Q273" s="171"/>
      <c r="R273" s="183">
        <f t="shared" si="39"/>
        <v>7.0163070638551339</v>
      </c>
      <c r="S273" s="183">
        <f t="shared" si="37"/>
        <v>7.2961410236206055</v>
      </c>
      <c r="T273" s="183">
        <f t="shared" si="39"/>
        <v>6.9980741977539065</v>
      </c>
      <c r="U273" s="183">
        <f t="shared" si="38"/>
        <v>7.1333006572570801</v>
      </c>
      <c r="V273" s="183">
        <f t="shared" si="40"/>
        <v>6.4802998274473058</v>
      </c>
      <c r="W273" s="183">
        <f t="shared" si="38"/>
        <v>6.9219342326965334</v>
      </c>
      <c r="X273" s="183">
        <f t="shared" si="38"/>
        <v>7.1029496801840697</v>
      </c>
      <c r="Y273" s="183">
        <f t="shared" si="38"/>
        <v>6.577618214531129</v>
      </c>
      <c r="Z273" s="183">
        <f t="shared" si="38"/>
        <v>7.2183910655822752</v>
      </c>
      <c r="AA273" s="183">
        <f t="shared" si="36"/>
        <v>7.1208921336975095</v>
      </c>
      <c r="AB273" s="183">
        <f t="shared" si="38"/>
        <v>7.1660382366027831</v>
      </c>
      <c r="AC273" s="183">
        <f t="shared" si="38"/>
        <v>7.0740228468878614</v>
      </c>
      <c r="AE273" s="34"/>
    </row>
    <row r="274" spans="1:45" s="197" customFormat="1" ht="14.4" x14ac:dyDescent="0.3">
      <c r="A274" s="181">
        <v>51561</v>
      </c>
      <c r="B274" s="131">
        <f t="shared" si="41"/>
        <v>2041</v>
      </c>
      <c r="C274" s="292">
        <v>7.0596189999999996</v>
      </c>
      <c r="D274" s="293"/>
      <c r="E274" s="294">
        <v>-0.23768013260814419</v>
      </c>
      <c r="F274" s="325">
        <v>3.70160961151123E-2</v>
      </c>
      <c r="G274" s="294">
        <v>-0.22917009353637696</v>
      </c>
      <c r="H274" s="294">
        <v>-9.401945114135743E-2</v>
      </c>
      <c r="I274" s="294">
        <v>-0.8746449885746328</v>
      </c>
      <c r="J274" s="294">
        <v>-0.30184059143066405</v>
      </c>
      <c r="K274" s="294">
        <v>-0.14540570103986297</v>
      </c>
      <c r="L274" s="294">
        <v>-0.78832366501761486</v>
      </c>
      <c r="M274" s="294">
        <v>4.2907905578613292E-3</v>
      </c>
      <c r="N274" s="325">
        <v>-0.12526994705200195</v>
      </c>
      <c r="O274" s="294">
        <v>-3.4831047058105455E-2</v>
      </c>
      <c r="P274" s="294">
        <v>-0.10132534503936762</v>
      </c>
      <c r="Q274" s="292"/>
      <c r="R274" s="183">
        <f t="shared" si="39"/>
        <v>6.8219388673918555</v>
      </c>
      <c r="S274" s="183">
        <f t="shared" si="37"/>
        <v>7.0966350961151123</v>
      </c>
      <c r="T274" s="183">
        <f t="shared" si="39"/>
        <v>6.8304489064636229</v>
      </c>
      <c r="U274" s="183">
        <f t="shared" si="38"/>
        <v>6.9655995488586422</v>
      </c>
      <c r="V274" s="183">
        <f t="shared" si="40"/>
        <v>6.1849740114253668</v>
      </c>
      <c r="W274" s="183">
        <f t="shared" si="38"/>
        <v>6.7577784085693358</v>
      </c>
      <c r="X274" s="183">
        <f t="shared" si="38"/>
        <v>6.9142132989601368</v>
      </c>
      <c r="Y274" s="183">
        <f t="shared" si="38"/>
        <v>6.2712953349823852</v>
      </c>
      <c r="Z274" s="183">
        <f t="shared" si="38"/>
        <v>7.0639097905578607</v>
      </c>
      <c r="AA274" s="183">
        <f t="shared" si="36"/>
        <v>6.9343490529479981</v>
      </c>
      <c r="AB274" s="183">
        <f t="shared" si="38"/>
        <v>7.0247879529418942</v>
      </c>
      <c r="AC274" s="183">
        <f t="shared" si="38"/>
        <v>6.9582936549606318</v>
      </c>
      <c r="AE274" s="399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</row>
    <row r="275" spans="1:45" ht="14.4" x14ac:dyDescent="0.3">
      <c r="A275" s="181">
        <v>51592</v>
      </c>
      <c r="B275" s="131">
        <f t="shared" si="41"/>
        <v>2041</v>
      </c>
      <c r="C275" s="171">
        <v>6.8022429999999998</v>
      </c>
      <c r="D275" s="182"/>
      <c r="E275" s="290">
        <v>-0.34305634969959392</v>
      </c>
      <c r="F275" s="324">
        <v>4.7861528396606449E-2</v>
      </c>
      <c r="G275" s="290">
        <v>-0.30287242889404298</v>
      </c>
      <c r="H275" s="290">
        <v>-0.16058353424072266</v>
      </c>
      <c r="I275" s="290">
        <v>-0.70962417882918449</v>
      </c>
      <c r="J275" s="290">
        <v>-0.40134696960449218</v>
      </c>
      <c r="K275" s="290">
        <v>-0.2503393785178199</v>
      </c>
      <c r="L275" s="290">
        <v>-0.86444839257578832</v>
      </c>
      <c r="M275" s="290">
        <v>-3.0100135803222655E-2</v>
      </c>
      <c r="N275" s="324">
        <v>-0.15343626022338866</v>
      </c>
      <c r="O275" s="290">
        <v>-0.16162816365559896</v>
      </c>
      <c r="P275" s="290">
        <v>-7.0871860504150327E-2</v>
      </c>
      <c r="Q275" s="171"/>
      <c r="R275" s="183">
        <f t="shared" si="39"/>
        <v>6.4591866503004063</v>
      </c>
      <c r="S275" s="183">
        <f t="shared" si="37"/>
        <v>6.8501045283966064</v>
      </c>
      <c r="T275" s="183">
        <f t="shared" si="39"/>
        <v>6.4993705711059571</v>
      </c>
      <c r="U275" s="183">
        <f t="shared" si="38"/>
        <v>6.6416594657592771</v>
      </c>
      <c r="V275" s="183">
        <f t="shared" si="40"/>
        <v>6.0926188211708157</v>
      </c>
      <c r="W275" s="183">
        <f t="shared" si="38"/>
        <v>6.4008960303955078</v>
      </c>
      <c r="X275" s="183">
        <f t="shared" si="38"/>
        <v>6.5519036214821798</v>
      </c>
      <c r="Y275" s="183">
        <f t="shared" si="38"/>
        <v>5.9377946074242116</v>
      </c>
      <c r="Z275" s="183">
        <f t="shared" si="38"/>
        <v>6.7721428641967769</v>
      </c>
      <c r="AA275" s="183">
        <f t="shared" si="36"/>
        <v>6.6488067397766111</v>
      </c>
      <c r="AB275" s="183">
        <f t="shared" si="38"/>
        <v>6.6406148363444011</v>
      </c>
      <c r="AC275" s="183">
        <f t="shared" si="38"/>
        <v>6.7313711394958498</v>
      </c>
      <c r="AE275" s="34"/>
    </row>
    <row r="276" spans="1:45" ht="14.4" x14ac:dyDescent="0.3">
      <c r="A276" s="181">
        <v>51622</v>
      </c>
      <c r="B276" s="131">
        <f t="shared" si="41"/>
        <v>2041</v>
      </c>
      <c r="C276" s="171">
        <v>6.8441460000000003</v>
      </c>
      <c r="D276" s="182"/>
      <c r="E276" s="290">
        <v>-0.36964856225863885</v>
      </c>
      <c r="F276" s="324">
        <v>6.0798974037170397E-2</v>
      </c>
      <c r="G276" s="290">
        <v>-0.3040206527709961</v>
      </c>
      <c r="H276" s="290">
        <v>-0.15330318450927735</v>
      </c>
      <c r="I276" s="290">
        <v>-0.89229563951386526</v>
      </c>
      <c r="J276" s="290">
        <v>-0.40439729690551757</v>
      </c>
      <c r="K276" s="290">
        <v>-0.36222398004499956</v>
      </c>
      <c r="L276" s="290">
        <v>-0.95946350725090013</v>
      </c>
      <c r="M276" s="290">
        <v>-3.0101566314697265E-2</v>
      </c>
      <c r="N276" s="324">
        <v>-0.15383632659912111</v>
      </c>
      <c r="O276" s="290">
        <v>-0.15542549769083658</v>
      </c>
      <c r="P276" s="290">
        <v>-0.20310151853869041</v>
      </c>
      <c r="Q276" s="171"/>
      <c r="R276" s="183">
        <f t="shared" si="39"/>
        <v>6.4744974377413618</v>
      </c>
      <c r="S276" s="183">
        <f t="shared" si="37"/>
        <v>6.9049449740371704</v>
      </c>
      <c r="T276" s="183">
        <f t="shared" si="39"/>
        <v>6.5401253472290044</v>
      </c>
      <c r="U276" s="183">
        <f t="shared" si="38"/>
        <v>6.6908428154907229</v>
      </c>
      <c r="V276" s="183">
        <f t="shared" si="40"/>
        <v>5.9518503604861355</v>
      </c>
      <c r="W276" s="183">
        <f t="shared" si="38"/>
        <v>6.4397487030944829</v>
      </c>
      <c r="X276" s="183">
        <f t="shared" si="38"/>
        <v>6.4819220199550003</v>
      </c>
      <c r="Y276" s="183">
        <f t="shared" si="38"/>
        <v>5.8846824927490999</v>
      </c>
      <c r="Z276" s="183">
        <f t="shared" si="38"/>
        <v>6.8140444336853028</v>
      </c>
      <c r="AA276" s="183">
        <f t="shared" si="36"/>
        <v>6.6903096734008791</v>
      </c>
      <c r="AB276" s="183">
        <f t="shared" ref="AB276:AC339" si="42">$C276+O276</f>
        <v>6.688720502309164</v>
      </c>
      <c r="AC276" s="183">
        <f t="shared" si="42"/>
        <v>6.6410444814613099</v>
      </c>
      <c r="AE276" s="34"/>
    </row>
    <row r="277" spans="1:45" ht="14.4" x14ac:dyDescent="0.3">
      <c r="A277" s="181">
        <v>51653</v>
      </c>
      <c r="B277" s="131">
        <f t="shared" si="41"/>
        <v>2041</v>
      </c>
      <c r="C277" s="171">
        <v>6.9170680000000004</v>
      </c>
      <c r="D277" s="182"/>
      <c r="E277" s="290">
        <v>-0.25964126223948575</v>
      </c>
      <c r="F277" s="324">
        <v>0.1236738872528076</v>
      </c>
      <c r="G277" s="290">
        <v>-0.25481344223022462</v>
      </c>
      <c r="H277" s="290">
        <v>-4.2069473266601563E-2</v>
      </c>
      <c r="I277" s="290">
        <v>-1.0374437992188432</v>
      </c>
      <c r="J277" s="290">
        <v>-0.35215215682983397</v>
      </c>
      <c r="K277" s="290">
        <v>-0.46516094584107692</v>
      </c>
      <c r="L277" s="290">
        <v>-0.94999925673540975</v>
      </c>
      <c r="M277" s="290">
        <v>1.8200130462646485E-2</v>
      </c>
      <c r="N277" s="324">
        <v>-9.0206699371337892E-2</v>
      </c>
      <c r="O277" s="290">
        <v>-8.586061000823976E-2</v>
      </c>
      <c r="P277" s="290">
        <v>-0.19121365706125895</v>
      </c>
      <c r="Q277" s="171"/>
      <c r="R277" s="183">
        <f t="shared" si="39"/>
        <v>6.657426737760515</v>
      </c>
      <c r="S277" s="183">
        <f t="shared" si="37"/>
        <v>7.0407418872528078</v>
      </c>
      <c r="T277" s="183">
        <f t="shared" si="39"/>
        <v>6.662254557769776</v>
      </c>
      <c r="U277" s="183">
        <f t="shared" si="39"/>
        <v>6.8749985267333988</v>
      </c>
      <c r="V277" s="183">
        <f t="shared" si="40"/>
        <v>5.8796242007811568</v>
      </c>
      <c r="W277" s="183">
        <f t="shared" si="39"/>
        <v>6.5649158431701666</v>
      </c>
      <c r="X277" s="183">
        <f t="shared" si="39"/>
        <v>6.4519070541589238</v>
      </c>
      <c r="Y277" s="183">
        <f t="shared" si="39"/>
        <v>5.9670687432645906</v>
      </c>
      <c r="Z277" s="183">
        <f t="shared" si="39"/>
        <v>6.9352681304626467</v>
      </c>
      <c r="AA277" s="183">
        <f t="shared" si="36"/>
        <v>6.8268613006286625</v>
      </c>
      <c r="AB277" s="183">
        <f t="shared" si="42"/>
        <v>6.8312073899917607</v>
      </c>
      <c r="AC277" s="183">
        <f t="shared" si="42"/>
        <v>6.7258543429387414</v>
      </c>
      <c r="AE277" s="34"/>
    </row>
    <row r="278" spans="1:45" ht="14.4" x14ac:dyDescent="0.3">
      <c r="A278" s="181">
        <v>51683</v>
      </c>
      <c r="B278" s="131">
        <f t="shared" si="41"/>
        <v>2041</v>
      </c>
      <c r="C278" s="171">
        <v>7.220739</v>
      </c>
      <c r="D278" s="182"/>
      <c r="E278" s="290">
        <v>-0.24122883145998705</v>
      </c>
      <c r="F278" s="324">
        <v>0.16608475685119628</v>
      </c>
      <c r="G278" s="290">
        <v>-0.26120496749877931</v>
      </c>
      <c r="H278" s="290">
        <v>-6.5420341491699285E-3</v>
      </c>
      <c r="I278" s="290">
        <v>-0.95532502919504725</v>
      </c>
      <c r="J278" s="290">
        <v>-0.36706142425537108</v>
      </c>
      <c r="K278" s="290">
        <v>-0.44883546619848824</v>
      </c>
      <c r="L278" s="290">
        <v>-1.0338017839555629</v>
      </c>
      <c r="M278" s="290">
        <v>2.5125713348388673E-2</v>
      </c>
      <c r="N278" s="324">
        <v>-4.0229625701904304E-2</v>
      </c>
      <c r="O278" s="290">
        <v>-0.24098776499430341</v>
      </c>
      <c r="P278" s="290">
        <v>-0.4291367930750693</v>
      </c>
      <c r="Q278" s="171"/>
      <c r="R278" s="183">
        <f t="shared" si="39"/>
        <v>6.9795101685400134</v>
      </c>
      <c r="S278" s="183">
        <f t="shared" si="37"/>
        <v>7.3868237568511965</v>
      </c>
      <c r="T278" s="183">
        <f t="shared" si="39"/>
        <v>6.9595340325012209</v>
      </c>
      <c r="U278" s="183">
        <f t="shared" si="39"/>
        <v>7.2141969658508298</v>
      </c>
      <c r="V278" s="183">
        <f t="shared" si="40"/>
        <v>6.2654139708049525</v>
      </c>
      <c r="W278" s="183">
        <f t="shared" si="39"/>
        <v>6.8536775757446291</v>
      </c>
      <c r="X278" s="183">
        <f t="shared" si="39"/>
        <v>6.7719035338015114</v>
      </c>
      <c r="Y278" s="183">
        <f t="shared" si="39"/>
        <v>6.1869372160444369</v>
      </c>
      <c r="Z278" s="183">
        <f t="shared" si="39"/>
        <v>7.2458647133483884</v>
      </c>
      <c r="AA278" s="183">
        <f t="shared" si="36"/>
        <v>7.1805093742980954</v>
      </c>
      <c r="AB278" s="183">
        <f t="shared" si="42"/>
        <v>6.9797512350056969</v>
      </c>
      <c r="AC278" s="183">
        <f t="shared" si="42"/>
        <v>6.7916022069249307</v>
      </c>
      <c r="AE278" s="34"/>
    </row>
    <row r="279" spans="1:45" ht="14.4" x14ac:dyDescent="0.3">
      <c r="A279" s="181">
        <v>51714</v>
      </c>
      <c r="B279" s="131">
        <f t="shared" si="41"/>
        <v>2041</v>
      </c>
      <c r="C279" s="171">
        <v>7.2637239999999998</v>
      </c>
      <c r="D279" s="182"/>
      <c r="E279" s="290">
        <v>-0.21552652297952993</v>
      </c>
      <c r="F279" s="324">
        <v>0.15771112918853761</v>
      </c>
      <c r="G279" s="290">
        <v>-0.26219964981079102</v>
      </c>
      <c r="H279" s="290">
        <v>-6.1252784729003973E-3</v>
      </c>
      <c r="I279" s="290">
        <v>-0.91421782620923875</v>
      </c>
      <c r="J279" s="290">
        <v>-0.36818962097167968</v>
      </c>
      <c r="K279" s="290">
        <v>-0.46135435883014952</v>
      </c>
      <c r="L279" s="290">
        <v>-1.0033368999503578</v>
      </c>
      <c r="M279" s="290">
        <v>2.5308818817138673E-2</v>
      </c>
      <c r="N279" s="324">
        <v>-2.6774940490722657E-2</v>
      </c>
      <c r="O279" s="290">
        <v>-0.21045193196105949</v>
      </c>
      <c r="P279" s="290">
        <v>-0.38701079614700801</v>
      </c>
      <c r="Q279" s="171"/>
      <c r="R279" s="183">
        <f t="shared" si="39"/>
        <v>7.0481974770204703</v>
      </c>
      <c r="S279" s="183">
        <f t="shared" si="37"/>
        <v>7.4214351291885379</v>
      </c>
      <c r="T279" s="183">
        <f t="shared" si="39"/>
        <v>7.001524350189209</v>
      </c>
      <c r="U279" s="183">
        <f t="shared" si="39"/>
        <v>7.2575987215270992</v>
      </c>
      <c r="V279" s="183">
        <f t="shared" si="40"/>
        <v>6.3495061737907612</v>
      </c>
      <c r="W279" s="183">
        <f t="shared" si="39"/>
        <v>6.8955343790283203</v>
      </c>
      <c r="X279" s="183">
        <f t="shared" si="39"/>
        <v>6.8023696411698502</v>
      </c>
      <c r="Y279" s="183">
        <f t="shared" si="39"/>
        <v>6.2603871000496421</v>
      </c>
      <c r="Z279" s="183">
        <f t="shared" si="39"/>
        <v>7.2890328188171383</v>
      </c>
      <c r="AA279" s="183">
        <f t="shared" si="36"/>
        <v>7.2369490595092776</v>
      </c>
      <c r="AB279" s="183">
        <f t="shared" si="42"/>
        <v>7.0532720680389405</v>
      </c>
      <c r="AC279" s="183">
        <f t="shared" si="42"/>
        <v>6.8767132038529919</v>
      </c>
      <c r="AE279" s="34"/>
    </row>
    <row r="280" spans="1:45" ht="14.4" x14ac:dyDescent="0.3">
      <c r="A280" s="181">
        <v>51745</v>
      </c>
      <c r="B280" s="131">
        <f t="shared" si="41"/>
        <v>2041</v>
      </c>
      <c r="C280" s="171">
        <v>7.2660859999999996</v>
      </c>
      <c r="D280" s="182"/>
      <c r="E280" s="290">
        <v>-0.25447845458984375</v>
      </c>
      <c r="F280" s="324">
        <v>0.11630314826965332</v>
      </c>
      <c r="G280" s="290">
        <v>-0.26447845458984376</v>
      </c>
      <c r="H280" s="290">
        <v>-3.6937274932861329E-2</v>
      </c>
      <c r="I280" s="290">
        <v>-1.2216749078754805</v>
      </c>
      <c r="J280" s="290">
        <v>-0.38273172378540038</v>
      </c>
      <c r="K280" s="290">
        <v>-0.44493416404652558</v>
      </c>
      <c r="L280" s="290">
        <v>-1.3546880406054909</v>
      </c>
      <c r="M280" s="290">
        <v>2.5220603942871095E-2</v>
      </c>
      <c r="N280" s="324">
        <v>-8.0527381896972672E-2</v>
      </c>
      <c r="O280" s="290">
        <v>-0.32178886890411385</v>
      </c>
      <c r="P280" s="290">
        <v>-0.38167122014363608</v>
      </c>
      <c r="Q280" s="171"/>
      <c r="R280" s="183">
        <f t="shared" si="39"/>
        <v>7.0116075454101559</v>
      </c>
      <c r="S280" s="183">
        <f t="shared" si="37"/>
        <v>7.3823891482696533</v>
      </c>
      <c r="T280" s="183">
        <f t="shared" si="39"/>
        <v>7.0016075454101561</v>
      </c>
      <c r="U280" s="183">
        <f t="shared" si="39"/>
        <v>7.2291487250671382</v>
      </c>
      <c r="V280" s="183">
        <f t="shared" si="40"/>
        <v>6.0444110921245189</v>
      </c>
      <c r="W280" s="183">
        <f t="shared" si="39"/>
        <v>6.8833542762145994</v>
      </c>
      <c r="X280" s="183">
        <f t="shared" si="39"/>
        <v>6.821151835953474</v>
      </c>
      <c r="Y280" s="183">
        <f t="shared" si="39"/>
        <v>5.9113979593945087</v>
      </c>
      <c r="Z280" s="183">
        <f t="shared" si="39"/>
        <v>7.2913066039428704</v>
      </c>
      <c r="AA280" s="183">
        <f t="shared" si="39"/>
        <v>7.1855586181030269</v>
      </c>
      <c r="AB280" s="183">
        <f t="shared" si="42"/>
        <v>6.9442971310958859</v>
      </c>
      <c r="AC280" s="183">
        <f t="shared" si="42"/>
        <v>6.884414779856364</v>
      </c>
      <c r="AE280" s="34"/>
    </row>
    <row r="281" spans="1:45" ht="14.4" x14ac:dyDescent="0.3">
      <c r="A281" s="181">
        <v>51775</v>
      </c>
      <c r="B281" s="131">
        <f t="shared" si="41"/>
        <v>2041</v>
      </c>
      <c r="C281" s="171">
        <v>7.0272220000000001</v>
      </c>
      <c r="D281" s="182"/>
      <c r="E281" s="290">
        <v>-0.27761507034301758</v>
      </c>
      <c r="F281" s="324">
        <v>6.1214904785156246E-2</v>
      </c>
      <c r="G281" s="290">
        <v>-0.2856328582763672</v>
      </c>
      <c r="H281" s="290">
        <v>-0.1274309539794922</v>
      </c>
      <c r="I281" s="290">
        <v>-1.1984157904792121</v>
      </c>
      <c r="J281" s="290">
        <v>-0.40392189025878905</v>
      </c>
      <c r="K281" s="290">
        <v>-0.20274109651795225</v>
      </c>
      <c r="L281" s="290">
        <v>-1.2907187289814674</v>
      </c>
      <c r="M281" s="290">
        <v>-2.351551055908202E-3</v>
      </c>
      <c r="N281" s="324">
        <v>-0.15529735565185548</v>
      </c>
      <c r="O281" s="290">
        <v>-0.26724755605061845</v>
      </c>
      <c r="P281" s="290">
        <v>-6.0286276109756995E-2</v>
      </c>
      <c r="Q281" s="171"/>
      <c r="R281" s="183">
        <f t="shared" si="39"/>
        <v>6.7496069296569825</v>
      </c>
      <c r="S281" s="183">
        <f t="shared" si="37"/>
        <v>7.0884369047851568</v>
      </c>
      <c r="T281" s="183">
        <f t="shared" si="39"/>
        <v>6.7415891417236331</v>
      </c>
      <c r="U281" s="183">
        <f t="shared" si="39"/>
        <v>6.8997910460205079</v>
      </c>
      <c r="V281" s="183">
        <f t="shared" si="40"/>
        <v>5.8288062095207884</v>
      </c>
      <c r="W281" s="183">
        <f t="shared" si="39"/>
        <v>6.6233001097412112</v>
      </c>
      <c r="X281" s="183">
        <f t="shared" si="39"/>
        <v>6.8244809034820477</v>
      </c>
      <c r="Y281" s="183">
        <f t="shared" si="39"/>
        <v>5.7365032710185329</v>
      </c>
      <c r="Z281" s="183">
        <f t="shared" si="39"/>
        <v>7.0248704489440916</v>
      </c>
      <c r="AA281" s="183">
        <f t="shared" si="39"/>
        <v>6.8719246443481445</v>
      </c>
      <c r="AB281" s="183">
        <f t="shared" si="42"/>
        <v>6.7599744439493819</v>
      </c>
      <c r="AC281" s="183">
        <f t="shared" si="42"/>
        <v>6.9669357238902432</v>
      </c>
      <c r="AE281" s="34"/>
    </row>
    <row r="282" spans="1:45" ht="14.4" x14ac:dyDescent="0.3">
      <c r="A282" s="181">
        <v>51806</v>
      </c>
      <c r="B282" s="131">
        <f t="shared" si="41"/>
        <v>2041</v>
      </c>
      <c r="C282" s="171">
        <v>7.1566929999999997</v>
      </c>
      <c r="D282" s="182"/>
      <c r="E282" s="290">
        <v>-0.22946500778198242</v>
      </c>
      <c r="F282" s="324">
        <v>7.7181210517883292E-2</v>
      </c>
      <c r="G282" s="290">
        <v>-0.23674036026000977</v>
      </c>
      <c r="H282" s="290">
        <v>-0.11763433456420899</v>
      </c>
      <c r="I282" s="290">
        <v>-1.096690006960402</v>
      </c>
      <c r="J282" s="290">
        <v>-0.3381031036376953</v>
      </c>
      <c r="K282" s="290">
        <v>-4.6959146321352771E-2</v>
      </c>
      <c r="L282" s="290">
        <v>-1.1473416420948053</v>
      </c>
      <c r="M282" s="290">
        <v>1.1432380676269532E-2</v>
      </c>
      <c r="N282" s="324">
        <v>-0.1292148208618164</v>
      </c>
      <c r="O282" s="290">
        <v>-0.10749832789103192</v>
      </c>
      <c r="P282" s="290">
        <v>-9.1040054321288991E-2</v>
      </c>
      <c r="Q282" s="171"/>
      <c r="R282" s="183">
        <f t="shared" si="39"/>
        <v>6.9272279922180173</v>
      </c>
      <c r="S282" s="183">
        <f t="shared" si="37"/>
        <v>7.2338742105178833</v>
      </c>
      <c r="T282" s="183">
        <f t="shared" si="39"/>
        <v>6.9199526397399902</v>
      </c>
      <c r="U282" s="183">
        <f t="shared" si="39"/>
        <v>7.0390586654357907</v>
      </c>
      <c r="V282" s="183">
        <f t="shared" si="40"/>
        <v>6.060002993039598</v>
      </c>
      <c r="W282" s="183">
        <f t="shared" si="39"/>
        <v>6.8185898963623046</v>
      </c>
      <c r="X282" s="183">
        <f t="shared" si="39"/>
        <v>7.1097338536786472</v>
      </c>
      <c r="Y282" s="183">
        <f t="shared" si="39"/>
        <v>6.009351357905194</v>
      </c>
      <c r="Z282" s="183">
        <f t="shared" si="39"/>
        <v>7.168125380676269</v>
      </c>
      <c r="AA282" s="183">
        <f t="shared" si="39"/>
        <v>7.0274781791381837</v>
      </c>
      <c r="AB282" s="183">
        <f t="shared" si="42"/>
        <v>7.0491946721089676</v>
      </c>
      <c r="AC282" s="183">
        <f t="shared" si="42"/>
        <v>7.0656529456787105</v>
      </c>
      <c r="AE282" s="34"/>
    </row>
    <row r="283" spans="1:45" ht="14.4" x14ac:dyDescent="0.3">
      <c r="A283" s="181">
        <v>51836</v>
      </c>
      <c r="B283" s="131">
        <f t="shared" si="41"/>
        <v>2041</v>
      </c>
      <c r="C283" s="171">
        <v>7.3589560000000001</v>
      </c>
      <c r="D283" s="182"/>
      <c r="E283" s="290">
        <v>-0.2374567985534668</v>
      </c>
      <c r="F283" s="324">
        <v>0.12728497505187986</v>
      </c>
      <c r="G283" s="290">
        <v>-0.24813676834106446</v>
      </c>
      <c r="H283" s="290">
        <v>-8.2206764221191414E-2</v>
      </c>
      <c r="I283" s="290">
        <v>-0.76192383168598043</v>
      </c>
      <c r="J283" s="290">
        <v>-0.34073095321655272</v>
      </c>
      <c r="K283" s="290">
        <v>-0.18428064873870478</v>
      </c>
      <c r="L283" s="290">
        <v>-0.94525996025801418</v>
      </c>
      <c r="M283" s="290">
        <v>1.3118953704833985E-2</v>
      </c>
      <c r="N283" s="324">
        <v>-6.2952098846435559E-2</v>
      </c>
      <c r="O283" s="290">
        <v>-6.0992927551269491E-2</v>
      </c>
      <c r="P283" s="290">
        <v>-0.22784983342693704</v>
      </c>
      <c r="Q283" s="171"/>
      <c r="R283" s="183">
        <f t="shared" si="39"/>
        <v>7.1214992014465333</v>
      </c>
      <c r="S283" s="183">
        <f t="shared" si="37"/>
        <v>7.4862409750518797</v>
      </c>
      <c r="T283" s="183">
        <f t="shared" si="39"/>
        <v>7.1108192316589358</v>
      </c>
      <c r="U283" s="183">
        <f t="shared" si="39"/>
        <v>7.2767492357788086</v>
      </c>
      <c r="V283" s="183">
        <f t="shared" si="40"/>
        <v>6.5970321683140192</v>
      </c>
      <c r="W283" s="183">
        <f t="shared" si="39"/>
        <v>7.0182250467834475</v>
      </c>
      <c r="X283" s="183">
        <f t="shared" si="39"/>
        <v>7.1746753512612953</v>
      </c>
      <c r="Y283" s="183">
        <f t="shared" si="39"/>
        <v>6.4136960397419855</v>
      </c>
      <c r="Z283" s="183">
        <f t="shared" si="39"/>
        <v>7.3720749537048338</v>
      </c>
      <c r="AA283" s="183">
        <f t="shared" si="39"/>
        <v>7.2960039011535649</v>
      </c>
      <c r="AB283" s="183">
        <f t="shared" si="42"/>
        <v>7.2979630724487308</v>
      </c>
      <c r="AC283" s="183">
        <f t="shared" si="42"/>
        <v>7.1311061665730628</v>
      </c>
      <c r="AE283" s="34"/>
      <c r="AG283" s="197"/>
      <c r="AH283" s="197"/>
      <c r="AI283" s="197"/>
      <c r="AJ283" s="197"/>
      <c r="AK283" s="197"/>
      <c r="AL283" s="197"/>
      <c r="AM283" s="197"/>
      <c r="AN283" s="197"/>
      <c r="AO283" s="197"/>
      <c r="AP283" s="197"/>
      <c r="AQ283" s="197"/>
      <c r="AR283" s="197"/>
      <c r="AS283" s="197"/>
    </row>
    <row r="284" spans="1:45" ht="14.4" x14ac:dyDescent="0.3">
      <c r="A284" s="181">
        <v>51867</v>
      </c>
      <c r="B284" s="131">
        <f t="shared" si="41"/>
        <v>2042</v>
      </c>
      <c r="C284" s="171">
        <v>7.4024760000000001</v>
      </c>
      <c r="D284" s="182"/>
      <c r="E284" s="290">
        <v>-0.25862004452823845</v>
      </c>
      <c r="F284" s="324">
        <v>0.12025306701660156</v>
      </c>
      <c r="G284" s="290">
        <v>-0.24364734649658204</v>
      </c>
      <c r="H284" s="290">
        <v>-3.8315811157226563E-2</v>
      </c>
      <c r="I284" s="290">
        <v>-0.86375612754364461</v>
      </c>
      <c r="J284" s="290">
        <v>-0.33260278701782225</v>
      </c>
      <c r="K284" s="290">
        <v>-0.15606694357922934</v>
      </c>
      <c r="L284" s="290">
        <v>-0.70915013203118649</v>
      </c>
      <c r="M284" s="290">
        <v>6.0002517700195324E-3</v>
      </c>
      <c r="N284" s="324">
        <v>-5.3207931518554685E-2</v>
      </c>
      <c r="O284" s="290">
        <v>0.15035447088114412</v>
      </c>
      <c r="P284" s="290">
        <v>-0.34317288998634576</v>
      </c>
      <c r="Q284" s="171"/>
      <c r="R284" s="183">
        <f t="shared" si="39"/>
        <v>7.1438559554717616</v>
      </c>
      <c r="S284" s="183">
        <f t="shared" si="37"/>
        <v>7.522729067016602</v>
      </c>
      <c r="T284" s="183">
        <f t="shared" si="39"/>
        <v>7.1588286535034182</v>
      </c>
      <c r="U284" s="183">
        <f t="shared" si="39"/>
        <v>7.3641601888427735</v>
      </c>
      <c r="V284" s="183">
        <f t="shared" si="40"/>
        <v>6.5387198724563556</v>
      </c>
      <c r="W284" s="183">
        <f t="shared" si="39"/>
        <v>7.069873212982178</v>
      </c>
      <c r="X284" s="183">
        <f t="shared" si="39"/>
        <v>7.246409056420771</v>
      </c>
      <c r="Y284" s="183">
        <f t="shared" si="39"/>
        <v>6.6933258679688139</v>
      </c>
      <c r="Z284" s="183">
        <f t="shared" si="39"/>
        <v>7.4084762517700193</v>
      </c>
      <c r="AA284" s="183">
        <f t="shared" si="39"/>
        <v>7.3492680684814458</v>
      </c>
      <c r="AB284" s="183">
        <f t="shared" si="42"/>
        <v>7.552830470881144</v>
      </c>
      <c r="AC284" s="183">
        <f t="shared" si="42"/>
        <v>7.0593031100136541</v>
      </c>
      <c r="AE284" s="34"/>
    </row>
    <row r="285" spans="1:45" ht="14.4" x14ac:dyDescent="0.3">
      <c r="A285" s="181">
        <v>51898</v>
      </c>
      <c r="B285" s="131">
        <f t="shared" si="41"/>
        <v>2042</v>
      </c>
      <c r="C285" s="171">
        <v>7.4329010000000002</v>
      </c>
      <c r="D285" s="182"/>
      <c r="E285" s="290">
        <v>-0.23464692782796565</v>
      </c>
      <c r="F285" s="324">
        <v>8.8804922103881828E-2</v>
      </c>
      <c r="G285" s="290">
        <v>-0.25417114257812501</v>
      </c>
      <c r="H285" s="290">
        <v>-8.413795471191407E-2</v>
      </c>
      <c r="I285" s="290">
        <v>-0.83456800214147908</v>
      </c>
      <c r="J285" s="290">
        <v>-0.34161834716796874</v>
      </c>
      <c r="K285" s="290">
        <v>-0.12962574175738784</v>
      </c>
      <c r="L285" s="290">
        <v>-0.65004192363384405</v>
      </c>
      <c r="M285" s="290">
        <v>7.0917320251464855E-3</v>
      </c>
      <c r="N285" s="324">
        <v>-8.6752243041992194E-2</v>
      </c>
      <c r="O285" s="290">
        <v>-7.1726512908935586E-2</v>
      </c>
      <c r="P285" s="290">
        <v>-0.16234763077327183</v>
      </c>
      <c r="Q285" s="171"/>
      <c r="R285" s="183">
        <f t="shared" si="39"/>
        <v>7.1982540721720349</v>
      </c>
      <c r="S285" s="183">
        <f t="shared" si="37"/>
        <v>7.521705922103882</v>
      </c>
      <c r="T285" s="183">
        <f t="shared" si="39"/>
        <v>7.1787298574218754</v>
      </c>
      <c r="U285" s="183">
        <f t="shared" si="39"/>
        <v>7.3487630452880861</v>
      </c>
      <c r="V285" s="183">
        <f t="shared" si="40"/>
        <v>6.5983329978585212</v>
      </c>
      <c r="W285" s="183">
        <f t="shared" si="39"/>
        <v>7.0912826528320316</v>
      </c>
      <c r="X285" s="183">
        <f t="shared" si="39"/>
        <v>7.3032752582426124</v>
      </c>
      <c r="Y285" s="183">
        <f t="shared" si="39"/>
        <v>6.7828590763661563</v>
      </c>
      <c r="Z285" s="183">
        <f t="shared" si="39"/>
        <v>7.4399927320251464</v>
      </c>
      <c r="AA285" s="183">
        <f t="shared" si="39"/>
        <v>7.3461487569580077</v>
      </c>
      <c r="AB285" s="183">
        <f t="shared" si="42"/>
        <v>7.3611744870910645</v>
      </c>
      <c r="AC285" s="183">
        <f t="shared" si="42"/>
        <v>7.2705533692267288</v>
      </c>
      <c r="AE285" s="34"/>
    </row>
    <row r="286" spans="1:45" ht="14.4" x14ac:dyDescent="0.3">
      <c r="A286" s="181">
        <v>51926</v>
      </c>
      <c r="B286" s="131">
        <f t="shared" si="41"/>
        <v>2042</v>
      </c>
      <c r="C286" s="171">
        <v>7.2755859999999997</v>
      </c>
      <c r="D286" s="182"/>
      <c r="E286" s="290">
        <v>-0.26243975643874695</v>
      </c>
      <c r="F286" s="324">
        <v>3.3256950378417964E-2</v>
      </c>
      <c r="G286" s="290">
        <v>-0.24804187774658204</v>
      </c>
      <c r="H286" s="290">
        <v>-0.1170859718322754</v>
      </c>
      <c r="I286" s="290">
        <v>-0.90949052423877919</v>
      </c>
      <c r="J286" s="290">
        <v>-0.33030824661254882</v>
      </c>
      <c r="K286" s="290">
        <v>-0.16610897883661324</v>
      </c>
      <c r="L286" s="290">
        <v>-0.8053893617122726</v>
      </c>
      <c r="M286" s="290">
        <v>4.6670150756835949E-3</v>
      </c>
      <c r="N286" s="324">
        <v>-0.13799911499023437</v>
      </c>
      <c r="O286" s="290">
        <v>-4.564841588338215E-2</v>
      </c>
      <c r="P286" s="290">
        <v>-0.11600859165191645</v>
      </c>
      <c r="Q286" s="171"/>
      <c r="R286" s="183">
        <f t="shared" si="39"/>
        <v>7.0131462435612528</v>
      </c>
      <c r="S286" s="183">
        <f t="shared" si="37"/>
        <v>7.308842950378418</v>
      </c>
      <c r="T286" s="183">
        <f t="shared" si="39"/>
        <v>7.0275441222534178</v>
      </c>
      <c r="U286" s="183">
        <f t="shared" si="39"/>
        <v>7.1585000281677242</v>
      </c>
      <c r="V286" s="183">
        <f t="shared" si="40"/>
        <v>6.3660954757612203</v>
      </c>
      <c r="W286" s="183">
        <f t="shared" si="39"/>
        <v>6.945277753387451</v>
      </c>
      <c r="X286" s="183">
        <f t="shared" si="39"/>
        <v>7.1094770211633866</v>
      </c>
      <c r="Y286" s="183">
        <f t="shared" si="39"/>
        <v>6.4701966382877272</v>
      </c>
      <c r="Z286" s="183">
        <f t="shared" si="39"/>
        <v>7.280253015075683</v>
      </c>
      <c r="AA286" s="183">
        <f t="shared" si="39"/>
        <v>7.1375868850097657</v>
      </c>
      <c r="AB286" s="183">
        <f t="shared" si="42"/>
        <v>7.2299375841166178</v>
      </c>
      <c r="AC286" s="183">
        <f t="shared" si="42"/>
        <v>7.159577408348083</v>
      </c>
      <c r="AE286" s="34"/>
    </row>
    <row r="287" spans="1:45" ht="14.4" x14ac:dyDescent="0.3">
      <c r="A287" s="181">
        <v>51957</v>
      </c>
      <c r="B287" s="131">
        <f t="shared" si="41"/>
        <v>2042</v>
      </c>
      <c r="C287" s="171">
        <v>7.0716559999999999</v>
      </c>
      <c r="D287" s="182"/>
      <c r="E287" s="290">
        <v>-0.35666189486252403</v>
      </c>
      <c r="F287" s="324">
        <v>4.5052719116210942E-2</v>
      </c>
      <c r="G287" s="290">
        <v>-0.31735206604003907</v>
      </c>
      <c r="H287" s="290">
        <v>-0.16547540664672852</v>
      </c>
      <c r="I287" s="290">
        <v>-0.83390991325795316</v>
      </c>
      <c r="J287" s="290">
        <v>-0.41910867691040038</v>
      </c>
      <c r="K287" s="290">
        <v>-0.26992513710533605</v>
      </c>
      <c r="L287" s="290">
        <v>-0.88041400507342593</v>
      </c>
      <c r="M287" s="290">
        <v>-3.0101566314697265E-2</v>
      </c>
      <c r="N287" s="324">
        <v>-0.16197784423828124</v>
      </c>
      <c r="O287" s="290">
        <v>-0.2008593050638835</v>
      </c>
      <c r="P287" s="290">
        <v>-9.6486122131347593E-2</v>
      </c>
      <c r="Q287" s="171"/>
      <c r="R287" s="183">
        <f t="shared" si="39"/>
        <v>6.7149941051374755</v>
      </c>
      <c r="S287" s="183">
        <f t="shared" si="37"/>
        <v>7.1167087191162111</v>
      </c>
      <c r="T287" s="183">
        <f t="shared" si="39"/>
        <v>6.7543039339599611</v>
      </c>
      <c r="U287" s="183">
        <f t="shared" si="39"/>
        <v>6.9061805933532714</v>
      </c>
      <c r="V287" s="183">
        <f t="shared" si="40"/>
        <v>6.2377460867420469</v>
      </c>
      <c r="W287" s="183">
        <f t="shared" si="39"/>
        <v>6.6525473230895997</v>
      </c>
      <c r="X287" s="183">
        <f t="shared" si="39"/>
        <v>6.8017308628946642</v>
      </c>
      <c r="Y287" s="183">
        <f t="shared" si="39"/>
        <v>6.1912419949265738</v>
      </c>
      <c r="Z287" s="183">
        <f t="shared" si="39"/>
        <v>7.0415544336853024</v>
      </c>
      <c r="AA287" s="183">
        <f t="shared" si="39"/>
        <v>6.9096781557617186</v>
      </c>
      <c r="AB287" s="183">
        <f t="shared" si="42"/>
        <v>6.8707966949361161</v>
      </c>
      <c r="AC287" s="183">
        <f t="shared" si="42"/>
        <v>6.9751698778686526</v>
      </c>
      <c r="AE287" s="34"/>
    </row>
    <row r="288" spans="1:45" ht="14.4" x14ac:dyDescent="0.3">
      <c r="A288" s="181">
        <v>51987</v>
      </c>
      <c r="B288" s="131">
        <f t="shared" si="41"/>
        <v>2042</v>
      </c>
      <c r="C288" s="171">
        <v>7.1154890000000002</v>
      </c>
      <c r="D288" s="182"/>
      <c r="E288" s="290">
        <v>-0.38642121775892885</v>
      </c>
      <c r="F288" s="324">
        <v>6.3057990074157716E-2</v>
      </c>
      <c r="G288" s="290">
        <v>-0.32163215637207032</v>
      </c>
      <c r="H288" s="290">
        <v>-0.16068796157836915</v>
      </c>
      <c r="I288" s="290">
        <v>-1.0448777180956621</v>
      </c>
      <c r="J288" s="290">
        <v>-0.42631559371948241</v>
      </c>
      <c r="K288" s="290">
        <v>-0.40235789428946733</v>
      </c>
      <c r="L288" s="290">
        <v>-0.97629883976968179</v>
      </c>
      <c r="M288" s="290">
        <v>-3.0096797943115233E-2</v>
      </c>
      <c r="N288" s="324">
        <v>-0.15646083831787111</v>
      </c>
      <c r="O288" s="290">
        <v>-0.19724395751953125</v>
      </c>
      <c r="P288" s="290">
        <v>-0.22128379621813377</v>
      </c>
      <c r="Q288" s="171"/>
      <c r="R288" s="183">
        <f t="shared" si="39"/>
        <v>6.7290677822410716</v>
      </c>
      <c r="S288" s="183">
        <f t="shared" si="37"/>
        <v>7.1785469900741576</v>
      </c>
      <c r="T288" s="183">
        <f t="shared" si="39"/>
        <v>6.7938568436279301</v>
      </c>
      <c r="U288" s="183">
        <f t="shared" si="39"/>
        <v>6.954801038421631</v>
      </c>
      <c r="V288" s="183">
        <f t="shared" si="40"/>
        <v>6.0706112819043376</v>
      </c>
      <c r="W288" s="183">
        <f t="shared" si="39"/>
        <v>6.6891734062805179</v>
      </c>
      <c r="X288" s="183">
        <f t="shared" si="39"/>
        <v>6.7131311057105325</v>
      </c>
      <c r="Y288" s="183">
        <f t="shared" si="39"/>
        <v>6.139190160230318</v>
      </c>
      <c r="Z288" s="183">
        <f t="shared" si="39"/>
        <v>7.0853922020568847</v>
      </c>
      <c r="AA288" s="183">
        <f t="shared" si="39"/>
        <v>6.959028161682129</v>
      </c>
      <c r="AB288" s="183">
        <f t="shared" si="42"/>
        <v>6.9182450424804687</v>
      </c>
      <c r="AC288" s="183">
        <f t="shared" si="42"/>
        <v>6.8942052037818664</v>
      </c>
      <c r="AE288" s="34"/>
    </row>
    <row r="289" spans="1:31" ht="14.4" x14ac:dyDescent="0.3">
      <c r="A289" s="181">
        <v>52018</v>
      </c>
      <c r="B289" s="131">
        <f t="shared" si="41"/>
        <v>2042</v>
      </c>
      <c r="C289" s="171">
        <v>7.1849920000000003</v>
      </c>
      <c r="D289" s="182"/>
      <c r="E289" s="290">
        <v>-0.28236638219688637</v>
      </c>
      <c r="F289" s="324">
        <v>0.13398501396179197</v>
      </c>
      <c r="G289" s="290">
        <v>-0.27729488372802735</v>
      </c>
      <c r="H289" s="290">
        <v>-5.3250827789306641E-2</v>
      </c>
      <c r="I289" s="290">
        <v>-1.0879583158948327</v>
      </c>
      <c r="J289" s="290">
        <v>-0.38273029327392577</v>
      </c>
      <c r="K289" s="290">
        <v>-0.5021518181394633</v>
      </c>
      <c r="L289" s="290">
        <v>-0.9673416681658592</v>
      </c>
      <c r="M289" s="290">
        <v>6.8337631225585949E-3</v>
      </c>
      <c r="N289" s="324">
        <v>-8.2955913543701174E-2</v>
      </c>
      <c r="O289" s="290">
        <v>-9.0240200360616085E-2</v>
      </c>
      <c r="P289" s="290">
        <v>-0.20431952635447187</v>
      </c>
      <c r="Q289" s="171"/>
      <c r="R289" s="183">
        <f t="shared" si="39"/>
        <v>6.902625617803114</v>
      </c>
      <c r="S289" s="183">
        <f t="shared" si="37"/>
        <v>7.318977013961792</v>
      </c>
      <c r="T289" s="183">
        <f t="shared" si="39"/>
        <v>6.9076971162719731</v>
      </c>
      <c r="U289" s="183">
        <f t="shared" si="39"/>
        <v>7.1317411722106936</v>
      </c>
      <c r="V289" s="183">
        <f t="shared" si="40"/>
        <v>6.0970336841051678</v>
      </c>
      <c r="W289" s="183">
        <f t="shared" si="39"/>
        <v>6.8022617067260747</v>
      </c>
      <c r="X289" s="183">
        <f t="shared" si="39"/>
        <v>6.682840181860537</v>
      </c>
      <c r="Y289" s="183">
        <f t="shared" si="39"/>
        <v>6.2176503318341414</v>
      </c>
      <c r="Z289" s="183">
        <f t="shared" si="39"/>
        <v>7.1918257631225586</v>
      </c>
      <c r="AA289" s="183">
        <f t="shared" si="39"/>
        <v>7.102036086456299</v>
      </c>
      <c r="AB289" s="183">
        <f t="shared" si="42"/>
        <v>7.0947517996393845</v>
      </c>
      <c r="AC289" s="183">
        <f t="shared" si="42"/>
        <v>6.9806724736455283</v>
      </c>
      <c r="AE289" s="34"/>
    </row>
    <row r="290" spans="1:31" ht="14.4" x14ac:dyDescent="0.3">
      <c r="A290" s="181">
        <v>52048</v>
      </c>
      <c r="B290" s="131">
        <f t="shared" si="41"/>
        <v>2042</v>
      </c>
      <c r="C290" s="171">
        <v>7.5514190000000001</v>
      </c>
      <c r="D290" s="182"/>
      <c r="E290" s="290">
        <v>-0.22702234868204121</v>
      </c>
      <c r="F290" s="324">
        <v>0.1676740550994873</v>
      </c>
      <c r="G290" s="290">
        <v>-0.26634908676147462</v>
      </c>
      <c r="H290" s="290">
        <v>-8.0259513854980535E-3</v>
      </c>
      <c r="I290" s="290">
        <v>-0.99816708140467969</v>
      </c>
      <c r="J290" s="290">
        <v>-0.37234001159667968</v>
      </c>
      <c r="K290" s="290">
        <v>-0.48647070368699313</v>
      </c>
      <c r="L290" s="290">
        <v>-1.052617934010166</v>
      </c>
      <c r="M290" s="290">
        <v>2.4976463317871095E-2</v>
      </c>
      <c r="N290" s="324">
        <v>-4.5701808929443366E-2</v>
      </c>
      <c r="O290" s="290">
        <v>-0.25909120559692389</v>
      </c>
      <c r="P290" s="290">
        <v>-0.52833608811901456</v>
      </c>
      <c r="Q290" s="171"/>
      <c r="R290" s="183">
        <f t="shared" si="39"/>
        <v>7.3243966513179588</v>
      </c>
      <c r="S290" s="183">
        <f t="shared" si="37"/>
        <v>7.7190930550994876</v>
      </c>
      <c r="T290" s="183">
        <f t="shared" si="39"/>
        <v>7.2850699132385257</v>
      </c>
      <c r="U290" s="183">
        <f t="shared" si="39"/>
        <v>7.5433930486145018</v>
      </c>
      <c r="V290" s="183">
        <f t="shared" si="40"/>
        <v>6.5532519185953202</v>
      </c>
      <c r="W290" s="183">
        <f t="shared" si="39"/>
        <v>7.1790789884033206</v>
      </c>
      <c r="X290" s="183">
        <f t="shared" si="39"/>
        <v>7.0649482963130072</v>
      </c>
      <c r="Y290" s="183">
        <f t="shared" si="39"/>
        <v>6.4988010659898343</v>
      </c>
      <c r="Z290" s="183">
        <f t="shared" si="39"/>
        <v>7.5763954633178709</v>
      </c>
      <c r="AA290" s="183">
        <f t="shared" si="39"/>
        <v>7.5057171910705565</v>
      </c>
      <c r="AB290" s="183">
        <f t="shared" si="42"/>
        <v>7.292327794403076</v>
      </c>
      <c r="AC290" s="183">
        <f t="shared" si="42"/>
        <v>7.0230829118809854</v>
      </c>
      <c r="AE290" s="34"/>
    </row>
    <row r="291" spans="1:31" ht="14.4" x14ac:dyDescent="0.3">
      <c r="A291" s="181">
        <v>52079</v>
      </c>
      <c r="B291" s="131">
        <f t="shared" si="41"/>
        <v>2042</v>
      </c>
      <c r="C291" s="171">
        <v>7.5990169999999999</v>
      </c>
      <c r="D291" s="182"/>
      <c r="E291" s="290">
        <v>-0.20234878884802915</v>
      </c>
      <c r="F291" s="324">
        <v>0.17106686115264894</v>
      </c>
      <c r="G291" s="290">
        <v>-0.27179599761962892</v>
      </c>
      <c r="H291" s="290">
        <v>-6.5506172180175848E-3</v>
      </c>
      <c r="I291" s="290">
        <v>-0.97958341082275824</v>
      </c>
      <c r="J291" s="290">
        <v>-0.38260822296142577</v>
      </c>
      <c r="K291" s="290">
        <v>-0.49986897472368069</v>
      </c>
      <c r="L291" s="290">
        <v>-1.0208031416302683</v>
      </c>
      <c r="M291" s="290">
        <v>2.5160045623779298E-2</v>
      </c>
      <c r="N291" s="324">
        <v>-1.1420783996582027E-2</v>
      </c>
      <c r="O291" s="290">
        <v>-0.23088901361592601</v>
      </c>
      <c r="P291" s="290">
        <v>-0.48199198968948848</v>
      </c>
      <c r="Q291" s="171"/>
      <c r="R291" s="183">
        <f t="shared" si="39"/>
        <v>7.3966682111519706</v>
      </c>
      <c r="S291" s="183">
        <f t="shared" si="37"/>
        <v>7.7700838611526493</v>
      </c>
      <c r="T291" s="183">
        <f t="shared" si="39"/>
        <v>7.3272210023803712</v>
      </c>
      <c r="U291" s="183">
        <f t="shared" si="39"/>
        <v>7.592466382781982</v>
      </c>
      <c r="V291" s="183">
        <f t="shared" si="40"/>
        <v>6.619433589177242</v>
      </c>
      <c r="W291" s="183">
        <f t="shared" si="39"/>
        <v>7.2164087770385743</v>
      </c>
      <c r="X291" s="183">
        <f t="shared" si="39"/>
        <v>7.0991480252763193</v>
      </c>
      <c r="Y291" s="183">
        <f t="shared" si="39"/>
        <v>6.5782138583697316</v>
      </c>
      <c r="Z291" s="183">
        <f t="shared" si="39"/>
        <v>7.624177045623779</v>
      </c>
      <c r="AA291" s="183">
        <f t="shared" si="39"/>
        <v>7.5875962160034183</v>
      </c>
      <c r="AB291" s="183">
        <f t="shared" si="42"/>
        <v>7.3681279863840743</v>
      </c>
      <c r="AC291" s="183">
        <f t="shared" si="42"/>
        <v>7.1170250103105115</v>
      </c>
      <c r="AE291" s="34"/>
    </row>
    <row r="292" spans="1:31" ht="14.4" x14ac:dyDescent="0.3">
      <c r="A292" s="181">
        <v>52110</v>
      </c>
      <c r="B292" s="131">
        <f t="shared" si="41"/>
        <v>2042</v>
      </c>
      <c r="C292" s="171">
        <v>7.5738690000000002</v>
      </c>
      <c r="D292" s="182"/>
      <c r="E292" s="290">
        <v>-0.26198720932006836</v>
      </c>
      <c r="F292" s="324">
        <v>0.12012547492980956</v>
      </c>
      <c r="G292" s="290">
        <v>-0.27198720932006837</v>
      </c>
      <c r="H292" s="290">
        <v>-3.2418289184570313E-2</v>
      </c>
      <c r="I292" s="290">
        <v>-1.2883991030231401</v>
      </c>
      <c r="J292" s="290">
        <v>-0.39252643585205077</v>
      </c>
      <c r="K292" s="290">
        <v>-0.4837513088606043</v>
      </c>
      <c r="L292" s="290">
        <v>-1.377200483038165</v>
      </c>
      <c r="M292" s="290">
        <v>2.5255889892578126E-2</v>
      </c>
      <c r="N292" s="324">
        <v>-7.2280006408691422E-2</v>
      </c>
      <c r="O292" s="290">
        <v>-0.33783459822336842</v>
      </c>
      <c r="P292" s="290">
        <v>-0.45353820927937821</v>
      </c>
      <c r="Q292" s="171"/>
      <c r="R292" s="183">
        <f t="shared" si="39"/>
        <v>7.3118817906799318</v>
      </c>
      <c r="S292" s="183">
        <f t="shared" si="37"/>
        <v>7.6939944749298101</v>
      </c>
      <c r="T292" s="183">
        <f t="shared" si="39"/>
        <v>7.301881790679932</v>
      </c>
      <c r="U292" s="183">
        <f t="shared" ref="U292:Z334" si="43">$C292+H292</f>
        <v>7.5414507108154298</v>
      </c>
      <c r="V292" s="183">
        <f t="shared" si="40"/>
        <v>6.2854698969768599</v>
      </c>
      <c r="W292" s="183">
        <f t="shared" si="43"/>
        <v>7.1813425641479496</v>
      </c>
      <c r="X292" s="183">
        <f t="shared" si="43"/>
        <v>7.0901176911393957</v>
      </c>
      <c r="Y292" s="183">
        <f t="shared" si="43"/>
        <v>6.196668516961835</v>
      </c>
      <c r="Z292" s="183">
        <f t="shared" si="43"/>
        <v>7.5991248898925781</v>
      </c>
      <c r="AA292" s="183">
        <f t="shared" si="39"/>
        <v>7.5015889935913087</v>
      </c>
      <c r="AB292" s="183">
        <f t="shared" si="42"/>
        <v>7.2360344017766316</v>
      </c>
      <c r="AC292" s="183">
        <f t="shared" si="42"/>
        <v>7.1203307907206224</v>
      </c>
      <c r="AE292" s="34"/>
    </row>
    <row r="293" spans="1:31" ht="14.4" x14ac:dyDescent="0.3">
      <c r="A293" s="181">
        <v>52140</v>
      </c>
      <c r="B293" s="131">
        <f t="shared" si="41"/>
        <v>2042</v>
      </c>
      <c r="C293" s="171">
        <v>7.3141879999999997</v>
      </c>
      <c r="D293" s="182"/>
      <c r="E293" s="290">
        <v>-0.28839445114135742</v>
      </c>
      <c r="F293" s="324">
        <v>7.9931478500366207E-2</v>
      </c>
      <c r="G293" s="290">
        <v>-0.2978561019897461</v>
      </c>
      <c r="H293" s="290">
        <v>-0.11445001602172852</v>
      </c>
      <c r="I293" s="290">
        <v>-1.2591100690985468</v>
      </c>
      <c r="J293" s="290">
        <v>-0.41827421188354491</v>
      </c>
      <c r="K293" s="290">
        <v>-0.24339400646423362</v>
      </c>
      <c r="L293" s="290">
        <v>-1.3136733037200705</v>
      </c>
      <c r="M293" s="290">
        <v>-1.1375694274902343E-2</v>
      </c>
      <c r="N293" s="324">
        <v>-0.15421731948852541</v>
      </c>
      <c r="O293" s="290">
        <v>-0.27828713099161773</v>
      </c>
      <c r="P293" s="290">
        <v>-7.9804174669327307E-2</v>
      </c>
      <c r="Q293" s="171"/>
      <c r="R293" s="183">
        <f t="shared" ref="R293:W356" si="44">$C293+E293</f>
        <v>7.0257935488586423</v>
      </c>
      <c r="S293" s="183">
        <f t="shared" si="37"/>
        <v>7.3941194785003663</v>
      </c>
      <c r="T293" s="183">
        <f t="shared" si="44"/>
        <v>7.0163318980102538</v>
      </c>
      <c r="U293" s="183">
        <f t="shared" si="43"/>
        <v>7.1997379839782711</v>
      </c>
      <c r="V293" s="183">
        <f t="shared" si="40"/>
        <v>6.0550779309014526</v>
      </c>
      <c r="W293" s="183">
        <f t="shared" si="43"/>
        <v>6.8959137881164549</v>
      </c>
      <c r="X293" s="183">
        <f t="shared" si="43"/>
        <v>7.0707939935357658</v>
      </c>
      <c r="Y293" s="183">
        <f t="shared" si="43"/>
        <v>6.0005146962799287</v>
      </c>
      <c r="Z293" s="183">
        <f t="shared" si="43"/>
        <v>7.3028123057250971</v>
      </c>
      <c r="AA293" s="183">
        <f t="shared" ref="AA293:AA356" si="45">$C293+N293</f>
        <v>7.1599706805114742</v>
      </c>
      <c r="AB293" s="183">
        <f t="shared" si="42"/>
        <v>7.0359008690083815</v>
      </c>
      <c r="AC293" s="183">
        <f t="shared" si="42"/>
        <v>7.2343838253306725</v>
      </c>
      <c r="AE293" s="34"/>
    </row>
    <row r="294" spans="1:31" ht="14.4" x14ac:dyDescent="0.3">
      <c r="A294" s="181">
        <v>52171</v>
      </c>
      <c r="B294" s="131">
        <f t="shared" si="41"/>
        <v>2042</v>
      </c>
      <c r="C294" s="171">
        <v>7.3546760000000004</v>
      </c>
      <c r="D294" s="182"/>
      <c r="E294" s="290">
        <v>-0.23347187042236328</v>
      </c>
      <c r="F294" s="324">
        <v>7.4822773933410636E-2</v>
      </c>
      <c r="G294" s="290">
        <v>-0.24347187042236329</v>
      </c>
      <c r="H294" s="290">
        <v>-0.10198549270629884</v>
      </c>
      <c r="I294" s="290">
        <v>-1.0101459022477819</v>
      </c>
      <c r="J294" s="290">
        <v>-0.35343389511108397</v>
      </c>
      <c r="K294" s="290">
        <v>-6.1202586597883177E-2</v>
      </c>
      <c r="L294" s="290">
        <v>-1.163178153103855</v>
      </c>
      <c r="M294" s="290">
        <v>2.4285526275634767E-2</v>
      </c>
      <c r="N294" s="324">
        <v>-0.13877063751220703</v>
      </c>
      <c r="O294" s="290">
        <v>-8.614587783813478E-2</v>
      </c>
      <c r="P294" s="290">
        <v>-8.0836215972900319E-2</v>
      </c>
      <c r="Q294" s="171"/>
      <c r="R294" s="183">
        <f t="shared" si="44"/>
        <v>7.1212041295776372</v>
      </c>
      <c r="S294" s="183">
        <f t="shared" si="37"/>
        <v>7.4294987739334113</v>
      </c>
      <c r="T294" s="183">
        <f t="shared" si="44"/>
        <v>7.1112041295776374</v>
      </c>
      <c r="U294" s="183">
        <f t="shared" si="43"/>
        <v>7.2526905072937016</v>
      </c>
      <c r="V294" s="183">
        <f t="shared" si="40"/>
        <v>6.3445300977522185</v>
      </c>
      <c r="W294" s="183">
        <f t="shared" si="43"/>
        <v>7.0012421048889166</v>
      </c>
      <c r="X294" s="183">
        <f t="shared" si="43"/>
        <v>7.2934734134021175</v>
      </c>
      <c r="Y294" s="183">
        <f t="shared" si="43"/>
        <v>6.1914978468961452</v>
      </c>
      <c r="Z294" s="183">
        <f t="shared" si="43"/>
        <v>7.378961526275635</v>
      </c>
      <c r="AA294" s="183">
        <f t="shared" si="45"/>
        <v>7.2159053624877938</v>
      </c>
      <c r="AB294" s="183">
        <f t="shared" si="42"/>
        <v>7.2685301221618657</v>
      </c>
      <c r="AC294" s="183">
        <f t="shared" si="42"/>
        <v>7.2738397840270999</v>
      </c>
      <c r="AE294" s="34"/>
    </row>
    <row r="295" spans="1:31" ht="14.4" x14ac:dyDescent="0.3">
      <c r="A295" s="181">
        <v>52201</v>
      </c>
      <c r="B295" s="131">
        <f t="shared" si="41"/>
        <v>2042</v>
      </c>
      <c r="C295" s="171">
        <v>7.5870920000000002</v>
      </c>
      <c r="D295" s="182"/>
      <c r="E295" s="290">
        <v>-0.22876214981079102</v>
      </c>
      <c r="F295" s="324">
        <v>0.10158798217773436</v>
      </c>
      <c r="G295" s="290">
        <v>-0.24406505584716798</v>
      </c>
      <c r="H295" s="290">
        <v>-8.0601730346679695E-2</v>
      </c>
      <c r="I295" s="290">
        <v>-0.68967357057855838</v>
      </c>
      <c r="J295" s="290">
        <v>-0.340956974029541</v>
      </c>
      <c r="K295" s="290">
        <v>-0.21398534611161629</v>
      </c>
      <c r="L295" s="290">
        <v>-0.95904199222975628</v>
      </c>
      <c r="M295" s="290">
        <v>2.5155277252197267E-2</v>
      </c>
      <c r="N295" s="324">
        <v>-0.13137966156005859</v>
      </c>
      <c r="O295" s="290">
        <v>-5.9560667673746709E-2</v>
      </c>
      <c r="P295" s="290">
        <v>-0.19028746312664407</v>
      </c>
      <c r="Q295" s="171"/>
      <c r="R295" s="183">
        <f t="shared" si="44"/>
        <v>7.3583298501892092</v>
      </c>
      <c r="S295" s="183">
        <f t="shared" ref="S295:S358" si="46">$C295+F295</f>
        <v>7.6886799821777343</v>
      </c>
      <c r="T295" s="183">
        <f t="shared" si="44"/>
        <v>7.3430269441528324</v>
      </c>
      <c r="U295" s="183">
        <f t="shared" si="43"/>
        <v>7.5064902696533204</v>
      </c>
      <c r="V295" s="183">
        <f t="shared" si="40"/>
        <v>6.8974184294214416</v>
      </c>
      <c r="W295" s="183">
        <f t="shared" si="43"/>
        <v>7.2461350259704593</v>
      </c>
      <c r="X295" s="183">
        <f t="shared" si="43"/>
        <v>7.3731066538883843</v>
      </c>
      <c r="Y295" s="183">
        <f t="shared" si="43"/>
        <v>6.628050007770244</v>
      </c>
      <c r="Z295" s="183">
        <f t="shared" si="43"/>
        <v>7.6122472772521972</v>
      </c>
      <c r="AA295" s="183">
        <f t="shared" si="45"/>
        <v>7.455712338439942</v>
      </c>
      <c r="AB295" s="183">
        <f t="shared" si="42"/>
        <v>7.5275313323262534</v>
      </c>
      <c r="AC295" s="183">
        <f t="shared" si="42"/>
        <v>7.3968045368733559</v>
      </c>
      <c r="AE295" s="34"/>
    </row>
    <row r="296" spans="1:31" ht="14.4" x14ac:dyDescent="0.3">
      <c r="A296" s="181">
        <v>52232</v>
      </c>
      <c r="B296" s="131">
        <f t="shared" si="41"/>
        <v>2043</v>
      </c>
      <c r="C296" s="171">
        <v>7.6319749999999997</v>
      </c>
      <c r="D296" s="182"/>
      <c r="E296" s="290">
        <v>-0.25187546850880599</v>
      </c>
      <c r="F296" s="324">
        <v>0.10469649314880372</v>
      </c>
      <c r="G296" s="290">
        <v>-0.23594070434570313</v>
      </c>
      <c r="H296" s="290">
        <v>5.0164184570312499E-2</v>
      </c>
      <c r="I296" s="290">
        <v>-0.781921401331518</v>
      </c>
      <c r="J296" s="290">
        <v>-0.32533245086669921</v>
      </c>
      <c r="K296" s="290">
        <v>-0.15745627442126203</v>
      </c>
      <c r="L296" s="290">
        <v>-0.6679866288402122</v>
      </c>
      <c r="M296" s="290">
        <v>2.2038192749023439E-2</v>
      </c>
      <c r="N296" s="324">
        <v>-0.10356956481933594</v>
      </c>
      <c r="O296" s="290">
        <v>0.15302038795979808</v>
      </c>
      <c r="P296" s="290">
        <v>-0.30860648755104303</v>
      </c>
      <c r="Q296" s="171"/>
      <c r="R296" s="183">
        <f t="shared" si="44"/>
        <v>7.3800995314911937</v>
      </c>
      <c r="S296" s="183">
        <f t="shared" si="46"/>
        <v>7.7366714931488039</v>
      </c>
      <c r="T296" s="183">
        <f t="shared" si="44"/>
        <v>7.3960342956542968</v>
      </c>
      <c r="U296" s="183">
        <f t="shared" si="43"/>
        <v>7.6821391845703122</v>
      </c>
      <c r="V296" s="183">
        <f t="shared" si="40"/>
        <v>6.8500535986684818</v>
      </c>
      <c r="W296" s="183">
        <f t="shared" si="43"/>
        <v>7.3066425491333007</v>
      </c>
      <c r="X296" s="183">
        <f t="shared" si="43"/>
        <v>7.4745187255787373</v>
      </c>
      <c r="Y296" s="183">
        <f t="shared" si="43"/>
        <v>6.9639883711597879</v>
      </c>
      <c r="Z296" s="183">
        <f t="shared" si="43"/>
        <v>7.6540131927490229</v>
      </c>
      <c r="AA296" s="183">
        <f t="shared" si="45"/>
        <v>7.5284054351806642</v>
      </c>
      <c r="AB296" s="183">
        <f t="shared" si="42"/>
        <v>7.784995387959798</v>
      </c>
      <c r="AC296" s="183">
        <f t="shared" si="42"/>
        <v>7.3233685124489565</v>
      </c>
      <c r="AE296" s="34"/>
    </row>
    <row r="297" spans="1:31" ht="14.4" x14ac:dyDescent="0.3">
      <c r="A297" s="181">
        <v>52263</v>
      </c>
      <c r="B297" s="131">
        <f t="shared" si="41"/>
        <v>2043</v>
      </c>
      <c r="C297" s="171">
        <v>7.6561500000000002</v>
      </c>
      <c r="D297" s="182"/>
      <c r="E297" s="290">
        <v>-0.21488797012659897</v>
      </c>
      <c r="F297" s="324">
        <v>5.837150573730468E-2</v>
      </c>
      <c r="G297" s="290">
        <v>-0.23691535949707032</v>
      </c>
      <c r="H297" s="290">
        <v>-7.1649589538574227E-2</v>
      </c>
      <c r="I297" s="290">
        <v>-0.77285929761835348</v>
      </c>
      <c r="J297" s="290">
        <v>-0.33818082809448241</v>
      </c>
      <c r="K297" s="290">
        <v>-0.13093515666757072</v>
      </c>
      <c r="L297" s="290">
        <v>-0.61215791755642179</v>
      </c>
      <c r="M297" s="290">
        <v>2.5669784545898439E-2</v>
      </c>
      <c r="N297" s="324">
        <v>-0.15167409896850589</v>
      </c>
      <c r="O297" s="290">
        <v>-4.2385450998942101E-2</v>
      </c>
      <c r="P297" s="290">
        <v>-0.14536793640681675</v>
      </c>
      <c r="Q297" s="171"/>
      <c r="R297" s="183">
        <f t="shared" si="44"/>
        <v>7.4412620298734016</v>
      </c>
      <c r="S297" s="183">
        <f t="shared" si="46"/>
        <v>7.7145215057373049</v>
      </c>
      <c r="T297" s="183">
        <f t="shared" si="44"/>
        <v>7.4192346405029301</v>
      </c>
      <c r="U297" s="183">
        <f t="shared" si="43"/>
        <v>7.584500410461426</v>
      </c>
      <c r="V297" s="183">
        <f t="shared" si="40"/>
        <v>6.8832907023816468</v>
      </c>
      <c r="W297" s="183">
        <f t="shared" si="43"/>
        <v>7.317969171905518</v>
      </c>
      <c r="X297" s="183">
        <f t="shared" si="43"/>
        <v>7.5252148433324297</v>
      </c>
      <c r="Y297" s="183">
        <f t="shared" si="43"/>
        <v>7.0439920824435784</v>
      </c>
      <c r="Z297" s="183">
        <f t="shared" si="43"/>
        <v>7.6818197845458984</v>
      </c>
      <c r="AA297" s="183">
        <f t="shared" si="45"/>
        <v>7.5044759010314941</v>
      </c>
      <c r="AB297" s="183">
        <f t="shared" si="42"/>
        <v>7.6137645490010577</v>
      </c>
      <c r="AC297" s="183">
        <f t="shared" si="42"/>
        <v>7.5107820635931839</v>
      </c>
      <c r="AE297" s="34"/>
    </row>
    <row r="298" spans="1:31" ht="14.4" x14ac:dyDescent="0.3">
      <c r="A298" s="181">
        <v>52291</v>
      </c>
      <c r="B298" s="131">
        <f t="shared" si="41"/>
        <v>2043</v>
      </c>
      <c r="C298" s="171">
        <v>7.5066030000000001</v>
      </c>
      <c r="D298" s="182"/>
      <c r="E298" s="290">
        <v>-0.25172591535767569</v>
      </c>
      <c r="F298" s="324">
        <v>3.5077276229858394E-2</v>
      </c>
      <c r="G298" s="290">
        <v>-0.23472381591796876</v>
      </c>
      <c r="H298" s="290">
        <v>-0.11447195053100587</v>
      </c>
      <c r="I298" s="290">
        <v>-0.90995513138096784</v>
      </c>
      <c r="J298" s="290">
        <v>-0.33557729721069335</v>
      </c>
      <c r="K298" s="290">
        <v>-0.16797519724031912</v>
      </c>
      <c r="L298" s="290">
        <v>-0.75820060957904722</v>
      </c>
      <c r="M298" s="290">
        <v>1.6029090881347657E-2</v>
      </c>
      <c r="N298" s="324">
        <v>-0.14023595809936523</v>
      </c>
      <c r="O298" s="290">
        <v>-2.7726014455159497E-2</v>
      </c>
      <c r="P298" s="290">
        <v>-0.11266214847564691</v>
      </c>
      <c r="Q298" s="171"/>
      <c r="R298" s="183">
        <f t="shared" si="44"/>
        <v>7.2548770846423247</v>
      </c>
      <c r="S298" s="183">
        <f t="shared" si="46"/>
        <v>7.5416802762298589</v>
      </c>
      <c r="T298" s="183">
        <f t="shared" si="44"/>
        <v>7.2718791840820316</v>
      </c>
      <c r="U298" s="183">
        <f t="shared" si="43"/>
        <v>7.3921310494689942</v>
      </c>
      <c r="V298" s="183">
        <f t="shared" si="40"/>
        <v>6.5966478686190326</v>
      </c>
      <c r="W298" s="183">
        <f t="shared" si="43"/>
        <v>7.171025702789307</v>
      </c>
      <c r="X298" s="183">
        <f t="shared" si="43"/>
        <v>7.3386278027596807</v>
      </c>
      <c r="Y298" s="183">
        <f t="shared" si="43"/>
        <v>6.7484023904209529</v>
      </c>
      <c r="Z298" s="183">
        <f t="shared" si="43"/>
        <v>7.5226320908813475</v>
      </c>
      <c r="AA298" s="183">
        <f t="shared" si="45"/>
        <v>7.3663670419006353</v>
      </c>
      <c r="AB298" s="183">
        <f t="shared" si="42"/>
        <v>7.4788769855448409</v>
      </c>
      <c r="AC298" s="183">
        <f t="shared" si="42"/>
        <v>7.393940851524353</v>
      </c>
      <c r="AE298" s="34"/>
    </row>
    <row r="299" spans="1:31" ht="14.4" x14ac:dyDescent="0.3">
      <c r="A299" s="181">
        <v>52322</v>
      </c>
      <c r="B299" s="131">
        <f t="shared" si="41"/>
        <v>2043</v>
      </c>
      <c r="C299" s="171">
        <v>7.2462840000000002</v>
      </c>
      <c r="D299" s="182"/>
      <c r="E299" s="290">
        <v>-0.37516614541260307</v>
      </c>
      <c r="F299" s="324">
        <v>2.8291654586791996E-2</v>
      </c>
      <c r="G299" s="290">
        <v>-0.31344104766845704</v>
      </c>
      <c r="H299" s="290">
        <v>-0.16266874313354493</v>
      </c>
      <c r="I299" s="290">
        <v>-0.7335491953440646</v>
      </c>
      <c r="J299" s="290">
        <v>-0.43466978073120116</v>
      </c>
      <c r="K299" s="290">
        <v>-0.27883689945168816</v>
      </c>
      <c r="L299" s="290">
        <v>-0.8270859255768418</v>
      </c>
      <c r="M299" s="290">
        <v>-3.0096797943115233E-2</v>
      </c>
      <c r="N299" s="324">
        <v>-0.19375331878662105</v>
      </c>
      <c r="O299" s="290">
        <v>-0.2531494267781576</v>
      </c>
      <c r="P299" s="290">
        <v>-7.9794914245605406E-2</v>
      </c>
      <c r="Q299" s="171"/>
      <c r="R299" s="183">
        <f t="shared" si="44"/>
        <v>6.8711178545873972</v>
      </c>
      <c r="S299" s="183">
        <f t="shared" si="46"/>
        <v>7.2745756545867923</v>
      </c>
      <c r="T299" s="183">
        <f t="shared" si="44"/>
        <v>6.9328429523315434</v>
      </c>
      <c r="U299" s="183">
        <f t="shared" si="43"/>
        <v>7.0836152568664552</v>
      </c>
      <c r="V299" s="183">
        <f t="shared" si="40"/>
        <v>6.5127348046559357</v>
      </c>
      <c r="W299" s="183">
        <f t="shared" si="43"/>
        <v>6.8116142192687992</v>
      </c>
      <c r="X299" s="183">
        <f t="shared" si="43"/>
        <v>6.9674471005483118</v>
      </c>
      <c r="Y299" s="183">
        <f t="shared" si="43"/>
        <v>6.419198074423158</v>
      </c>
      <c r="Z299" s="183">
        <f t="shared" si="43"/>
        <v>7.2161872020568847</v>
      </c>
      <c r="AA299" s="183">
        <f t="shared" si="45"/>
        <v>7.052530681213379</v>
      </c>
      <c r="AB299" s="183">
        <f t="shared" si="42"/>
        <v>6.9931345732218428</v>
      </c>
      <c r="AC299" s="183">
        <f t="shared" si="42"/>
        <v>7.166489085754395</v>
      </c>
      <c r="AE299" s="34"/>
    </row>
    <row r="300" spans="1:31" ht="14.4" x14ac:dyDescent="0.3">
      <c r="A300" s="181">
        <v>52352</v>
      </c>
      <c r="B300" s="131">
        <f t="shared" si="41"/>
        <v>2043</v>
      </c>
      <c r="C300" s="171">
        <v>7.2907209999999996</v>
      </c>
      <c r="D300" s="182"/>
      <c r="E300" s="290">
        <v>-0.39814230044936733</v>
      </c>
      <c r="F300" s="324">
        <v>5.0242037773132325E-2</v>
      </c>
      <c r="G300" s="290">
        <v>-0.32024646759033204</v>
      </c>
      <c r="H300" s="290">
        <v>-0.16041664123535157</v>
      </c>
      <c r="I300" s="290">
        <v>-0.92185123466045582</v>
      </c>
      <c r="J300" s="290">
        <v>-0.43829040527343749</v>
      </c>
      <c r="K300" s="290">
        <v>-0.41431725434731215</v>
      </c>
      <c r="L300" s="290">
        <v>-0.9169555444907701</v>
      </c>
      <c r="M300" s="290">
        <v>-3.0103473663330077E-2</v>
      </c>
      <c r="N300" s="324">
        <v>-0.18596656799316408</v>
      </c>
      <c r="O300" s="290">
        <v>-0.21036778767903647</v>
      </c>
      <c r="P300" s="290">
        <v>-0.21528661527941303</v>
      </c>
      <c r="Q300" s="171"/>
      <c r="R300" s="183">
        <f t="shared" si="44"/>
        <v>6.892578699550632</v>
      </c>
      <c r="S300" s="183">
        <f t="shared" si="46"/>
        <v>7.3409630377731316</v>
      </c>
      <c r="T300" s="183">
        <f t="shared" si="44"/>
        <v>6.9704745324096677</v>
      </c>
      <c r="U300" s="183">
        <f t="shared" si="43"/>
        <v>7.130304358764648</v>
      </c>
      <c r="V300" s="183">
        <f t="shared" si="40"/>
        <v>6.3688697653395439</v>
      </c>
      <c r="W300" s="183">
        <f t="shared" si="43"/>
        <v>6.8524305947265622</v>
      </c>
      <c r="X300" s="183">
        <f t="shared" si="43"/>
        <v>6.8764037456526879</v>
      </c>
      <c r="Y300" s="183">
        <f t="shared" si="43"/>
        <v>6.3737654555092291</v>
      </c>
      <c r="Z300" s="183">
        <f t="shared" si="43"/>
        <v>7.2606175263366692</v>
      </c>
      <c r="AA300" s="183">
        <f t="shared" si="45"/>
        <v>7.1047544320068354</v>
      </c>
      <c r="AB300" s="183">
        <f t="shared" si="42"/>
        <v>7.0803532123209632</v>
      </c>
      <c r="AC300" s="183">
        <f t="shared" si="42"/>
        <v>7.0754343847205865</v>
      </c>
      <c r="AE300" s="34"/>
    </row>
    <row r="301" spans="1:31" ht="14.4" x14ac:dyDescent="0.3">
      <c r="A301" s="181">
        <v>52383</v>
      </c>
      <c r="B301" s="131">
        <f t="shared" si="41"/>
        <v>2043</v>
      </c>
      <c r="C301" s="171">
        <v>7.3456659999999996</v>
      </c>
      <c r="D301" s="182"/>
      <c r="E301" s="290">
        <v>-0.30329337327836536</v>
      </c>
      <c r="F301" s="324">
        <v>0.10605666160583492</v>
      </c>
      <c r="G301" s="290">
        <v>-0.28410173416137696</v>
      </c>
      <c r="H301" s="290">
        <v>-5.4707565307617188E-2</v>
      </c>
      <c r="I301" s="290">
        <v>-0.97923259745592972</v>
      </c>
      <c r="J301" s="290">
        <v>-0.4053476333618164</v>
      </c>
      <c r="K301" s="290">
        <v>-0.51396285585063439</v>
      </c>
      <c r="L301" s="290">
        <v>-0.9090350688060308</v>
      </c>
      <c r="M301" s="290">
        <v>2.7534675598144542E-3</v>
      </c>
      <c r="N301" s="324">
        <v>-0.15868337631225587</v>
      </c>
      <c r="O301" s="290">
        <v>-0.10235885779062907</v>
      </c>
      <c r="P301" s="290">
        <v>-0.18291478315989179</v>
      </c>
      <c r="Q301" s="171"/>
      <c r="R301" s="183">
        <f t="shared" si="44"/>
        <v>7.042372626721634</v>
      </c>
      <c r="S301" s="183">
        <f t="shared" si="46"/>
        <v>7.4517226616058343</v>
      </c>
      <c r="T301" s="183">
        <f t="shared" si="44"/>
        <v>7.0615642658386228</v>
      </c>
      <c r="U301" s="183">
        <f t="shared" si="43"/>
        <v>7.2909584346923824</v>
      </c>
      <c r="V301" s="183">
        <f t="shared" si="40"/>
        <v>6.3664334025440699</v>
      </c>
      <c r="W301" s="183">
        <f t="shared" si="43"/>
        <v>6.9403183666381834</v>
      </c>
      <c r="X301" s="183">
        <f t="shared" si="43"/>
        <v>6.8317031441493654</v>
      </c>
      <c r="Y301" s="183">
        <f t="shared" si="43"/>
        <v>6.4366309311939691</v>
      </c>
      <c r="Z301" s="183">
        <f t="shared" si="43"/>
        <v>7.3484194675598138</v>
      </c>
      <c r="AA301" s="183">
        <f t="shared" si="45"/>
        <v>7.1869826236877437</v>
      </c>
      <c r="AB301" s="183">
        <f t="shared" si="42"/>
        <v>7.2433071422093702</v>
      </c>
      <c r="AC301" s="183">
        <f t="shared" si="42"/>
        <v>7.1627512168401077</v>
      </c>
      <c r="AE301" s="34"/>
    </row>
    <row r="302" spans="1:31" ht="14.4" x14ac:dyDescent="0.3">
      <c r="A302" s="181">
        <v>52413</v>
      </c>
      <c r="B302" s="131">
        <f t="shared" si="41"/>
        <v>2043</v>
      </c>
      <c r="C302" s="171">
        <v>7.7045830000000004</v>
      </c>
      <c r="D302" s="182"/>
      <c r="E302" s="290">
        <v>-0.224582760931509</v>
      </c>
      <c r="F302" s="324">
        <v>0.16425751686096193</v>
      </c>
      <c r="G302" s="290">
        <v>-0.2700383758544922</v>
      </c>
      <c r="H302" s="290">
        <v>-5.1763725280761785E-3</v>
      </c>
      <c r="I302" s="290">
        <v>-0.89300342159540613</v>
      </c>
      <c r="J302" s="290">
        <v>-0.37502746582031249</v>
      </c>
      <c r="K302" s="290">
        <v>-0.49766858389729812</v>
      </c>
      <c r="L302" s="290">
        <v>-0.98951832818255159</v>
      </c>
      <c r="M302" s="290">
        <v>3.2596321105957032E-2</v>
      </c>
      <c r="N302" s="324">
        <v>-7.6404399871826179E-2</v>
      </c>
      <c r="O302" s="290">
        <v>-0.21934889475504565</v>
      </c>
      <c r="P302" s="290">
        <v>-0.48562339967296958</v>
      </c>
      <c r="Q302" s="171"/>
      <c r="R302" s="183">
        <f t="shared" si="44"/>
        <v>7.4800002390684917</v>
      </c>
      <c r="S302" s="183">
        <f t="shared" si="46"/>
        <v>7.8688405168609625</v>
      </c>
      <c r="T302" s="183">
        <f t="shared" si="44"/>
        <v>7.4345446241455084</v>
      </c>
      <c r="U302" s="183">
        <f t="shared" si="43"/>
        <v>7.6994066274719239</v>
      </c>
      <c r="V302" s="183">
        <f t="shared" ref="V302:V365" si="47">$C302+I302</f>
        <v>6.8115795784045945</v>
      </c>
      <c r="W302" s="183">
        <f t="shared" si="43"/>
        <v>7.3295555341796881</v>
      </c>
      <c r="X302" s="183">
        <f t="shared" si="43"/>
        <v>7.2069144161027019</v>
      </c>
      <c r="Y302" s="183">
        <f t="shared" si="43"/>
        <v>6.7150646718174487</v>
      </c>
      <c r="Z302" s="183">
        <f t="shared" si="43"/>
        <v>7.7371793211059572</v>
      </c>
      <c r="AA302" s="183">
        <f t="shared" si="45"/>
        <v>7.6281786001281739</v>
      </c>
      <c r="AB302" s="183">
        <f t="shared" si="42"/>
        <v>7.4852341052449551</v>
      </c>
      <c r="AC302" s="183">
        <f t="shared" si="42"/>
        <v>7.2189596003270307</v>
      </c>
      <c r="AE302" s="34"/>
    </row>
    <row r="303" spans="1:31" ht="14.4" x14ac:dyDescent="0.3">
      <c r="A303" s="181">
        <v>52444</v>
      </c>
      <c r="B303" s="131">
        <f t="shared" si="41"/>
        <v>2043</v>
      </c>
      <c r="C303" s="171">
        <v>7.7505829999999998</v>
      </c>
      <c r="D303" s="182"/>
      <c r="E303" s="290">
        <v>-0.19988462884699715</v>
      </c>
      <c r="F303" s="324">
        <v>0.15594325542449952</v>
      </c>
      <c r="G303" s="290">
        <v>-0.26901794433593751</v>
      </c>
      <c r="H303" s="290">
        <v>-2.3883056640625067E-3</v>
      </c>
      <c r="I303" s="290">
        <v>-0.9639921099864398</v>
      </c>
      <c r="J303" s="290">
        <v>-0.37423925399780272</v>
      </c>
      <c r="K303" s="290">
        <v>-0.51110268173973705</v>
      </c>
      <c r="L303" s="290">
        <v>-0.95884795757207808</v>
      </c>
      <c r="M303" s="290">
        <v>3.3012123107910157E-2</v>
      </c>
      <c r="N303" s="324">
        <v>-6.0102996826171873E-2</v>
      </c>
      <c r="O303" s="290">
        <v>-0.25058159352111803</v>
      </c>
      <c r="P303" s="290">
        <v>-0.4483659101301623</v>
      </c>
      <c r="Q303" s="171"/>
      <c r="R303" s="183">
        <f t="shared" si="44"/>
        <v>7.5506983711530022</v>
      </c>
      <c r="S303" s="183">
        <f t="shared" si="46"/>
        <v>7.9065262554244997</v>
      </c>
      <c r="T303" s="183">
        <f t="shared" si="44"/>
        <v>7.4815650556640625</v>
      </c>
      <c r="U303" s="183">
        <f t="shared" si="43"/>
        <v>7.748194694335937</v>
      </c>
      <c r="V303" s="183">
        <f t="shared" si="47"/>
        <v>6.7865908900135601</v>
      </c>
      <c r="W303" s="183">
        <f t="shared" si="43"/>
        <v>7.3763437460021972</v>
      </c>
      <c r="X303" s="183">
        <f t="shared" si="43"/>
        <v>7.2394803182602629</v>
      </c>
      <c r="Y303" s="183">
        <f t="shared" si="43"/>
        <v>6.7917350424279217</v>
      </c>
      <c r="Z303" s="183">
        <f t="shared" si="43"/>
        <v>7.7835951231079097</v>
      </c>
      <c r="AA303" s="183">
        <f t="shared" si="45"/>
        <v>7.6904800031738283</v>
      </c>
      <c r="AB303" s="183">
        <f t="shared" si="42"/>
        <v>7.5000014064788818</v>
      </c>
      <c r="AC303" s="183">
        <f t="shared" si="42"/>
        <v>7.3022170898698375</v>
      </c>
      <c r="AE303" s="34"/>
    </row>
    <row r="304" spans="1:31" ht="14.4" x14ac:dyDescent="0.3">
      <c r="A304" s="181">
        <v>52475</v>
      </c>
      <c r="B304" s="131">
        <f t="shared" si="41"/>
        <v>2043</v>
      </c>
      <c r="C304" s="171">
        <v>7.7757040000000002</v>
      </c>
      <c r="D304" s="182"/>
      <c r="E304" s="290">
        <v>-0.25401782989501953</v>
      </c>
      <c r="F304" s="324">
        <v>9.0746107101440418E-2</v>
      </c>
      <c r="G304" s="290">
        <v>-0.26513601303100587</v>
      </c>
      <c r="H304" s="290">
        <v>-2.5643863677978516E-2</v>
      </c>
      <c r="I304" s="290">
        <v>-1.3049283480979139</v>
      </c>
      <c r="J304" s="290">
        <v>-0.38337306976318358</v>
      </c>
      <c r="K304" s="290">
        <v>-0.49349046574945737</v>
      </c>
      <c r="L304" s="290">
        <v>-1.2942752643953859</v>
      </c>
      <c r="M304" s="290">
        <v>3.6002845764160157E-2</v>
      </c>
      <c r="N304" s="324">
        <v>-0.16885192871093752</v>
      </c>
      <c r="O304" s="290">
        <v>-0.40565864404042579</v>
      </c>
      <c r="P304" s="290">
        <v>-0.46325281270345053</v>
      </c>
      <c r="Q304" s="171"/>
      <c r="R304" s="183">
        <f t="shared" si="44"/>
        <v>7.5216861701049806</v>
      </c>
      <c r="S304" s="183">
        <f t="shared" si="46"/>
        <v>7.866450107101441</v>
      </c>
      <c r="T304" s="183">
        <f t="shared" si="44"/>
        <v>7.5105679869689945</v>
      </c>
      <c r="U304" s="183">
        <f t="shared" si="43"/>
        <v>7.7500601363220216</v>
      </c>
      <c r="V304" s="183">
        <f t="shared" si="47"/>
        <v>6.4707756519020858</v>
      </c>
      <c r="W304" s="183">
        <f t="shared" si="43"/>
        <v>7.3923309302368168</v>
      </c>
      <c r="X304" s="183">
        <f t="shared" si="43"/>
        <v>7.282213534250543</v>
      </c>
      <c r="Y304" s="183">
        <f t="shared" si="43"/>
        <v>6.4814287356046147</v>
      </c>
      <c r="Z304" s="183">
        <f t="shared" si="43"/>
        <v>7.8117068457641601</v>
      </c>
      <c r="AA304" s="183">
        <f t="shared" si="45"/>
        <v>7.6068520712890626</v>
      </c>
      <c r="AB304" s="183">
        <f t="shared" si="42"/>
        <v>7.370045355959574</v>
      </c>
      <c r="AC304" s="183">
        <f t="shared" si="42"/>
        <v>7.3124511872965492</v>
      </c>
      <c r="AE304" s="34"/>
    </row>
    <row r="305" spans="1:34" ht="14.4" x14ac:dyDescent="0.3">
      <c r="A305" s="181">
        <v>52505</v>
      </c>
      <c r="B305" s="131">
        <f t="shared" si="41"/>
        <v>2043</v>
      </c>
      <c r="C305" s="171">
        <v>7.485894</v>
      </c>
      <c r="D305" s="182"/>
      <c r="E305" s="290">
        <v>-0.28890848159790039</v>
      </c>
      <c r="F305" s="324">
        <v>7.651851654052734E-2</v>
      </c>
      <c r="G305" s="290">
        <v>-0.29188657760620118</v>
      </c>
      <c r="H305" s="290">
        <v>-0.10557416915893555</v>
      </c>
      <c r="I305" s="290">
        <v>-1.3683753961330527</v>
      </c>
      <c r="J305" s="290">
        <v>-0.41186933517456054</v>
      </c>
      <c r="K305" s="290">
        <v>-0.24468323583754961</v>
      </c>
      <c r="L305" s="290">
        <v>-1.2355680668703686</v>
      </c>
      <c r="M305" s="290">
        <v>1.5375328063964855E-3</v>
      </c>
      <c r="N305" s="324">
        <v>-0.16554410934448244</v>
      </c>
      <c r="O305" s="290">
        <v>-0.32838459650675456</v>
      </c>
      <c r="P305" s="290">
        <v>-7.5687162645401526E-2</v>
      </c>
      <c r="Q305" s="171"/>
      <c r="R305" s="183">
        <f t="shared" si="44"/>
        <v>7.1969855184020997</v>
      </c>
      <c r="S305" s="183">
        <f t="shared" si="46"/>
        <v>7.5624125165405278</v>
      </c>
      <c r="T305" s="183">
        <f t="shared" si="44"/>
        <v>7.1940074223937991</v>
      </c>
      <c r="U305" s="183">
        <f t="shared" si="43"/>
        <v>7.3803198308410645</v>
      </c>
      <c r="V305" s="183">
        <f t="shared" si="47"/>
        <v>6.1175186038669471</v>
      </c>
      <c r="W305" s="183">
        <f t="shared" si="43"/>
        <v>7.0740246648254397</v>
      </c>
      <c r="X305" s="183">
        <f t="shared" si="43"/>
        <v>7.2412107641624504</v>
      </c>
      <c r="Y305" s="183">
        <f t="shared" si="43"/>
        <v>6.2503259331296315</v>
      </c>
      <c r="Z305" s="183">
        <f t="shared" si="43"/>
        <v>7.4874315328063963</v>
      </c>
      <c r="AA305" s="183">
        <f t="shared" si="45"/>
        <v>7.3203498906555176</v>
      </c>
      <c r="AB305" s="183">
        <f t="shared" si="42"/>
        <v>7.1575094034932452</v>
      </c>
      <c r="AC305" s="183">
        <f t="shared" si="42"/>
        <v>7.4102068373545986</v>
      </c>
      <c r="AE305" s="34"/>
    </row>
    <row r="306" spans="1:34" ht="14.4" x14ac:dyDescent="0.3">
      <c r="A306" s="181">
        <v>52536</v>
      </c>
      <c r="B306" s="131">
        <f t="shared" si="41"/>
        <v>2043</v>
      </c>
      <c r="C306" s="171">
        <v>7.5507229999999996</v>
      </c>
      <c r="D306" s="182"/>
      <c r="E306" s="290">
        <v>-0.23669576644897461</v>
      </c>
      <c r="F306" s="324">
        <v>6.6321005821228018E-2</v>
      </c>
      <c r="G306" s="290">
        <v>-0.24669576644897462</v>
      </c>
      <c r="H306" s="290">
        <v>-0.10353855133056641</v>
      </c>
      <c r="I306" s="290">
        <v>-1.2376973989685536</v>
      </c>
      <c r="J306" s="290">
        <v>-0.36592988967895507</v>
      </c>
      <c r="K306" s="290">
        <v>-5.8263319082845572E-2</v>
      </c>
      <c r="L306" s="290">
        <v>-1.0955821332445357</v>
      </c>
      <c r="M306" s="290">
        <v>2.7049751281738282E-2</v>
      </c>
      <c r="N306" s="324">
        <v>-0.16024881362915039</v>
      </c>
      <c r="O306" s="290">
        <v>-0.15435584386189782</v>
      </c>
      <c r="P306" s="290">
        <v>-9.0314785003662038E-2</v>
      </c>
      <c r="Q306" s="171"/>
      <c r="R306" s="183">
        <f t="shared" si="44"/>
        <v>7.314027233551025</v>
      </c>
      <c r="S306" s="183">
        <f t="shared" si="46"/>
        <v>7.6170440058212279</v>
      </c>
      <c r="T306" s="183">
        <f t="shared" si="44"/>
        <v>7.3040272335510252</v>
      </c>
      <c r="U306" s="183">
        <f t="shared" si="43"/>
        <v>7.4471844486694332</v>
      </c>
      <c r="V306" s="183">
        <f t="shared" si="47"/>
        <v>6.3130256010314465</v>
      </c>
      <c r="W306" s="183">
        <f t="shared" si="43"/>
        <v>7.1847931103210447</v>
      </c>
      <c r="X306" s="183">
        <f t="shared" si="43"/>
        <v>7.492459680917154</v>
      </c>
      <c r="Y306" s="183">
        <f t="shared" si="43"/>
        <v>6.4551408667554639</v>
      </c>
      <c r="Z306" s="183">
        <f t="shared" si="43"/>
        <v>7.5777727512817377</v>
      </c>
      <c r="AA306" s="183">
        <f t="shared" si="45"/>
        <v>7.3904741863708496</v>
      </c>
      <c r="AB306" s="183">
        <f t="shared" si="42"/>
        <v>7.3963671561381021</v>
      </c>
      <c r="AC306" s="183">
        <f t="shared" si="42"/>
        <v>7.4604082149963373</v>
      </c>
      <c r="AE306" s="34"/>
    </row>
    <row r="307" spans="1:34" ht="14.4" x14ac:dyDescent="0.3">
      <c r="A307" s="181">
        <v>52566</v>
      </c>
      <c r="B307" s="131">
        <f t="shared" si="41"/>
        <v>2043</v>
      </c>
      <c r="C307" s="171">
        <v>7.7951280000000001</v>
      </c>
      <c r="D307" s="182"/>
      <c r="E307" s="290">
        <v>-0.24685573577880859</v>
      </c>
      <c r="F307" s="324">
        <v>9.6973628997802708E-2</v>
      </c>
      <c r="G307" s="290">
        <v>-0.2568557357788086</v>
      </c>
      <c r="H307" s="290">
        <v>-8.1287899017333992E-2</v>
      </c>
      <c r="I307" s="290">
        <v>-0.81878643295620523</v>
      </c>
      <c r="J307" s="290">
        <v>-0.37399845123291015</v>
      </c>
      <c r="K307" s="290">
        <v>-0.21357040456677578</v>
      </c>
      <c r="L307" s="290">
        <v>-0.90537503266224362</v>
      </c>
      <c r="M307" s="290">
        <v>2.5986881256103517E-2</v>
      </c>
      <c r="N307" s="324">
        <v>-0.14301448822021484</v>
      </c>
      <c r="O307" s="290">
        <v>-0.11354896545410152</v>
      </c>
      <c r="P307" s="290">
        <v>-0.21810375875042337</v>
      </c>
      <c r="Q307" s="171"/>
      <c r="R307" s="183">
        <f t="shared" si="44"/>
        <v>7.5482722642211915</v>
      </c>
      <c r="S307" s="183">
        <f t="shared" si="46"/>
        <v>7.8921016289978025</v>
      </c>
      <c r="T307" s="183">
        <f t="shared" si="44"/>
        <v>7.5382722642211917</v>
      </c>
      <c r="U307" s="183">
        <f t="shared" si="43"/>
        <v>7.713840100982666</v>
      </c>
      <c r="V307" s="183">
        <f t="shared" si="47"/>
        <v>6.9763415670437947</v>
      </c>
      <c r="W307" s="183">
        <f t="shared" si="43"/>
        <v>7.4211295487670901</v>
      </c>
      <c r="X307" s="183">
        <f t="shared" si="43"/>
        <v>7.5815575954332246</v>
      </c>
      <c r="Y307" s="183">
        <f t="shared" si="43"/>
        <v>6.8897529673377562</v>
      </c>
      <c r="Z307" s="183">
        <f t="shared" si="43"/>
        <v>7.8211148812561033</v>
      </c>
      <c r="AA307" s="183">
        <f t="shared" si="45"/>
        <v>7.6521135117797856</v>
      </c>
      <c r="AB307" s="183">
        <f t="shared" si="42"/>
        <v>7.6815790345458987</v>
      </c>
      <c r="AC307" s="183">
        <f t="shared" si="42"/>
        <v>7.5770242412495765</v>
      </c>
      <c r="AE307" s="34"/>
    </row>
    <row r="308" spans="1:34" ht="14.4" x14ac:dyDescent="0.3">
      <c r="A308" s="181">
        <v>52597</v>
      </c>
      <c r="B308" s="131">
        <f t="shared" si="41"/>
        <v>2044</v>
      </c>
      <c r="C308" s="171">
        <v>7.8426280000000004</v>
      </c>
      <c r="D308" s="182"/>
      <c r="E308" s="290">
        <v>-0.26178023560922253</v>
      </c>
      <c r="F308" s="324">
        <v>9.9091033935546857E-2</v>
      </c>
      <c r="G308" s="290">
        <v>-0.24482561111450196</v>
      </c>
      <c r="H308" s="290">
        <v>-1.5253582000732423E-2</v>
      </c>
      <c r="I308" s="290">
        <v>-0.9296945220680034</v>
      </c>
      <c r="J308" s="290">
        <v>-0.32739524841308593</v>
      </c>
      <c r="K308" s="290">
        <v>-0.17063717618904578</v>
      </c>
      <c r="L308" s="290">
        <v>-0.63169688537916036</v>
      </c>
      <c r="M308" s="290">
        <v>2.5943489074707032E-2</v>
      </c>
      <c r="N308" s="324">
        <v>-0.11976057052612304</v>
      </c>
      <c r="O308" s="290">
        <v>0.13161230690511058</v>
      </c>
      <c r="P308" s="290">
        <v>-0.36238608960182433</v>
      </c>
      <c r="Q308" s="171"/>
      <c r="R308" s="183">
        <f t="shared" si="44"/>
        <v>7.5808477643907777</v>
      </c>
      <c r="S308" s="183">
        <f t="shared" si="46"/>
        <v>7.9417190339355468</v>
      </c>
      <c r="T308" s="183">
        <f t="shared" si="44"/>
        <v>7.5978023888854986</v>
      </c>
      <c r="U308" s="183">
        <f t="shared" si="43"/>
        <v>7.8273744179992679</v>
      </c>
      <c r="V308" s="183">
        <f t="shared" si="47"/>
        <v>6.9129334779319969</v>
      </c>
      <c r="W308" s="183">
        <f t="shared" si="43"/>
        <v>7.5152327515869146</v>
      </c>
      <c r="X308" s="183">
        <f t="shared" si="43"/>
        <v>7.6719908238109547</v>
      </c>
      <c r="Y308" s="183">
        <f t="shared" si="43"/>
        <v>7.2109311146208404</v>
      </c>
      <c r="Z308" s="183">
        <f t="shared" si="43"/>
        <v>7.8685714890747072</v>
      </c>
      <c r="AA308" s="183">
        <f t="shared" si="45"/>
        <v>7.7228674294738777</v>
      </c>
      <c r="AB308" s="183">
        <f t="shared" si="42"/>
        <v>7.9742403069051111</v>
      </c>
      <c r="AC308" s="183">
        <f t="shared" si="42"/>
        <v>7.4802419103981759</v>
      </c>
      <c r="AE308" s="34"/>
    </row>
    <row r="309" spans="1:34" ht="14.4" x14ac:dyDescent="0.3">
      <c r="A309" s="181">
        <v>52628</v>
      </c>
      <c r="B309" s="131">
        <f t="shared" si="41"/>
        <v>2044</v>
      </c>
      <c r="C309" s="171">
        <v>7.8767529999999999</v>
      </c>
      <c r="D309" s="182"/>
      <c r="E309" s="290">
        <v>-0.22027357544498083</v>
      </c>
      <c r="F309" s="324">
        <v>5.9327087402343742E-2</v>
      </c>
      <c r="G309" s="290">
        <v>-0.24563337326049806</v>
      </c>
      <c r="H309" s="290">
        <v>-7.9845943450927742E-2</v>
      </c>
      <c r="I309" s="290">
        <v>-0.87826396550617347</v>
      </c>
      <c r="J309" s="290">
        <v>-0.34561376571655272</v>
      </c>
      <c r="K309" s="290">
        <v>-0.14136073045480319</v>
      </c>
      <c r="L309" s="290">
        <v>-0.57843494545784535</v>
      </c>
      <c r="M309" s="290">
        <v>2.848217010498047E-2</v>
      </c>
      <c r="N309" s="324">
        <v>-0.15533382415771485</v>
      </c>
      <c r="O309" s="290">
        <v>-7.4558925628662148E-2</v>
      </c>
      <c r="P309" s="290">
        <v>-0.16234763077327183</v>
      </c>
      <c r="Q309" s="171"/>
      <c r="R309" s="183">
        <f t="shared" si="44"/>
        <v>7.6564794245550187</v>
      </c>
      <c r="S309" s="183">
        <f t="shared" si="46"/>
        <v>7.9360800874023436</v>
      </c>
      <c r="T309" s="183">
        <f t="shared" si="44"/>
        <v>7.6311196267395021</v>
      </c>
      <c r="U309" s="183">
        <f t="shared" si="43"/>
        <v>7.7969070565490721</v>
      </c>
      <c r="V309" s="183">
        <f t="shared" si="47"/>
        <v>6.9984890344938266</v>
      </c>
      <c r="W309" s="183">
        <f t="shared" si="43"/>
        <v>7.5311392342834473</v>
      </c>
      <c r="X309" s="183">
        <f t="shared" si="43"/>
        <v>7.7353922695451969</v>
      </c>
      <c r="Y309" s="183">
        <f t="shared" si="43"/>
        <v>7.2983180545421549</v>
      </c>
      <c r="Z309" s="183">
        <f t="shared" si="43"/>
        <v>7.9052351701049801</v>
      </c>
      <c r="AA309" s="183">
        <f t="shared" si="45"/>
        <v>7.7214191758422848</v>
      </c>
      <c r="AB309" s="183">
        <f t="shared" si="42"/>
        <v>7.8021940743713376</v>
      </c>
      <c r="AC309" s="183">
        <f t="shared" si="42"/>
        <v>7.7144053692267285</v>
      </c>
      <c r="AE309" s="34"/>
    </row>
    <row r="310" spans="1:34" ht="14.4" x14ac:dyDescent="0.3">
      <c r="A310" s="181">
        <v>52657</v>
      </c>
      <c r="B310" s="131">
        <f t="shared" si="41"/>
        <v>2044</v>
      </c>
      <c r="C310" s="171">
        <v>7.7119109999999997</v>
      </c>
      <c r="D310" s="182"/>
      <c r="E310" s="290">
        <v>-0.25842504872852368</v>
      </c>
      <c r="F310" s="324">
        <v>2.5256814956665031E-2</v>
      </c>
      <c r="G310" s="290">
        <v>-0.23722625732421876</v>
      </c>
      <c r="H310" s="290">
        <v>-0.10356096267700196</v>
      </c>
      <c r="I310" s="290">
        <v>-0.98095931136222003</v>
      </c>
      <c r="J310" s="290">
        <v>-0.33832435607910155</v>
      </c>
      <c r="K310" s="290">
        <v>-0.181845160770191</v>
      </c>
      <c r="L310" s="290">
        <v>-0.71565914263274244</v>
      </c>
      <c r="M310" s="290">
        <v>2.2406787872314454E-2</v>
      </c>
      <c r="N310" s="324">
        <v>-0.16452032089233398</v>
      </c>
      <c r="O310" s="290">
        <v>-5.609528223673501E-2</v>
      </c>
      <c r="P310" s="290">
        <v>-0.12740547657012935</v>
      </c>
      <c r="Q310" s="171"/>
      <c r="R310" s="183">
        <f t="shared" si="44"/>
        <v>7.4534859512714764</v>
      </c>
      <c r="S310" s="183">
        <f t="shared" si="46"/>
        <v>7.7371678149566652</v>
      </c>
      <c r="T310" s="183">
        <f t="shared" si="44"/>
        <v>7.4746847426757812</v>
      </c>
      <c r="U310" s="183">
        <f t="shared" si="43"/>
        <v>7.6083500373229977</v>
      </c>
      <c r="V310" s="183">
        <f t="shared" si="47"/>
        <v>6.7309516886377798</v>
      </c>
      <c r="W310" s="183">
        <f t="shared" si="43"/>
        <v>7.3735866439208984</v>
      </c>
      <c r="X310" s="183">
        <f t="shared" si="43"/>
        <v>7.5300658392298088</v>
      </c>
      <c r="Y310" s="183">
        <f t="shared" si="43"/>
        <v>6.9962518573672572</v>
      </c>
      <c r="Z310" s="183">
        <f t="shared" si="43"/>
        <v>7.7343177878723139</v>
      </c>
      <c r="AA310" s="183">
        <f t="shared" si="45"/>
        <v>7.5473906791076661</v>
      </c>
      <c r="AB310" s="183">
        <f t="shared" si="42"/>
        <v>7.6558157177632644</v>
      </c>
      <c r="AC310" s="183">
        <f t="shared" si="42"/>
        <v>7.5845055234298702</v>
      </c>
      <c r="AE310" s="34"/>
    </row>
    <row r="311" spans="1:34" ht="14.4" x14ac:dyDescent="0.3">
      <c r="A311" s="181">
        <v>52688</v>
      </c>
      <c r="B311" s="131">
        <f t="shared" si="41"/>
        <v>2044</v>
      </c>
      <c r="C311" s="171">
        <v>7.5712700000000002</v>
      </c>
      <c r="D311" s="182"/>
      <c r="E311" s="290">
        <v>-0.38820324402465461</v>
      </c>
      <c r="F311" s="324">
        <v>2.902622222900391E-2</v>
      </c>
      <c r="G311" s="290">
        <v>-0.32539344787597657</v>
      </c>
      <c r="H311" s="290">
        <v>-0.16787342071533204</v>
      </c>
      <c r="I311" s="290">
        <v>-0.74295390551223184</v>
      </c>
      <c r="J311" s="290">
        <v>-0.44448451995849608</v>
      </c>
      <c r="K311" s="290">
        <v>-0.29488450417531781</v>
      </c>
      <c r="L311" s="290">
        <v>-0.77927108569668868</v>
      </c>
      <c r="M311" s="290">
        <v>-3.009775161743164E-2</v>
      </c>
      <c r="N311" s="324">
        <v>-0.21489532470703121</v>
      </c>
      <c r="O311" s="290">
        <v>-0.23062777201334639</v>
      </c>
      <c r="P311" s="290">
        <v>-0.10391905975341792</v>
      </c>
      <c r="Q311" s="171"/>
      <c r="R311" s="183">
        <f t="shared" si="44"/>
        <v>7.1830667559753456</v>
      </c>
      <c r="S311" s="183">
        <f t="shared" si="46"/>
        <v>7.6002962222290043</v>
      </c>
      <c r="T311" s="183">
        <f t="shared" si="44"/>
        <v>7.2458765521240238</v>
      </c>
      <c r="U311" s="183">
        <f t="shared" si="43"/>
        <v>7.4033965792846681</v>
      </c>
      <c r="V311" s="183">
        <f t="shared" si="47"/>
        <v>6.8283160944877679</v>
      </c>
      <c r="W311" s="183">
        <f t="shared" si="43"/>
        <v>7.1267854800415043</v>
      </c>
      <c r="X311" s="183">
        <f t="shared" si="43"/>
        <v>7.2763854958246821</v>
      </c>
      <c r="Y311" s="183">
        <f t="shared" si="43"/>
        <v>6.7919989143033117</v>
      </c>
      <c r="Z311" s="183">
        <f t="shared" si="43"/>
        <v>7.5411722483825683</v>
      </c>
      <c r="AA311" s="183">
        <f t="shared" si="45"/>
        <v>7.3563746752929688</v>
      </c>
      <c r="AB311" s="183">
        <f t="shared" si="42"/>
        <v>7.3406422279866534</v>
      </c>
      <c r="AC311" s="183">
        <f t="shared" si="42"/>
        <v>7.4673509402465825</v>
      </c>
      <c r="AE311" s="34"/>
    </row>
    <row r="312" spans="1:34" ht="14.4" x14ac:dyDescent="0.3">
      <c r="A312" s="181">
        <v>52718</v>
      </c>
      <c r="B312" s="131">
        <f t="shared" si="41"/>
        <v>2044</v>
      </c>
      <c r="C312" s="171">
        <v>7.6151289999999996</v>
      </c>
      <c r="D312" s="182"/>
      <c r="E312" s="290">
        <v>-0.41136946130687313</v>
      </c>
      <c r="F312" s="324">
        <v>3.9527506828308107E-2</v>
      </c>
      <c r="G312" s="290">
        <v>-0.32723880767822267</v>
      </c>
      <c r="H312" s="290">
        <v>-0.1512661361694336</v>
      </c>
      <c r="I312" s="290">
        <v>-0.84569152633908629</v>
      </c>
      <c r="J312" s="290">
        <v>-0.44599323272705077</v>
      </c>
      <c r="K312" s="290">
        <v>-0.43634858486663342</v>
      </c>
      <c r="L312" s="290">
        <v>-0.86344647881719139</v>
      </c>
      <c r="M312" s="290">
        <v>-3.0098228454589843E-2</v>
      </c>
      <c r="N312" s="324">
        <v>-0.21524007797241212</v>
      </c>
      <c r="O312" s="290">
        <v>-0.18396642684936523</v>
      </c>
      <c r="P312" s="290">
        <v>-0.22535550871203025</v>
      </c>
      <c r="Q312" s="171"/>
      <c r="R312" s="183">
        <f t="shared" si="44"/>
        <v>7.2037595386931264</v>
      </c>
      <c r="S312" s="183">
        <f t="shared" si="46"/>
        <v>7.6546565068283074</v>
      </c>
      <c r="T312" s="183">
        <f t="shared" si="44"/>
        <v>7.2878901923217771</v>
      </c>
      <c r="U312" s="183">
        <f t="shared" si="43"/>
        <v>7.463862863830566</v>
      </c>
      <c r="V312" s="183">
        <f t="shared" si="47"/>
        <v>6.7694374736609131</v>
      </c>
      <c r="W312" s="183">
        <f t="shared" si="43"/>
        <v>7.169135767272949</v>
      </c>
      <c r="X312" s="183">
        <f t="shared" si="43"/>
        <v>7.1787804151333665</v>
      </c>
      <c r="Y312" s="183">
        <f t="shared" si="43"/>
        <v>6.7516825211828078</v>
      </c>
      <c r="Z312" s="183">
        <f t="shared" si="43"/>
        <v>7.5850307715454095</v>
      </c>
      <c r="AA312" s="183">
        <f t="shared" si="45"/>
        <v>7.3998889220275874</v>
      </c>
      <c r="AB312" s="183">
        <f t="shared" si="42"/>
        <v>7.4311625731506341</v>
      </c>
      <c r="AC312" s="183">
        <f t="shared" si="42"/>
        <v>7.3897734912879693</v>
      </c>
      <c r="AE312" s="34"/>
    </row>
    <row r="313" spans="1:34" ht="14.4" x14ac:dyDescent="0.3">
      <c r="A313" s="181">
        <v>52749</v>
      </c>
      <c r="B313" s="131">
        <f t="shared" si="41"/>
        <v>2044</v>
      </c>
      <c r="C313" s="171">
        <v>7.6608549999999997</v>
      </c>
      <c r="D313" s="182"/>
      <c r="E313" s="290">
        <v>-0.31483769833856656</v>
      </c>
      <c r="F313" s="324">
        <v>0.10507747650146482</v>
      </c>
      <c r="G313" s="290">
        <v>-0.29453493118286134</v>
      </c>
      <c r="H313" s="290">
        <v>-5.767253875732422E-2</v>
      </c>
      <c r="I313" s="290">
        <v>-0.87217403652792835</v>
      </c>
      <c r="J313" s="290">
        <v>-0.41293649673461913</v>
      </c>
      <c r="K313" s="290">
        <v>-0.54222671975076309</v>
      </c>
      <c r="L313" s="290">
        <v>-0.85632797312982378</v>
      </c>
      <c r="M313" s="290">
        <v>4.389019012451173E-3</v>
      </c>
      <c r="N313" s="324">
        <v>-0.16864355087280275</v>
      </c>
      <c r="O313" s="290">
        <v>-6.6183606783549037E-2</v>
      </c>
      <c r="P313" s="290">
        <v>-0.18143706480662031</v>
      </c>
      <c r="Q313" s="171"/>
      <c r="R313" s="183">
        <f t="shared" si="44"/>
        <v>7.3460173016614334</v>
      </c>
      <c r="S313" s="183">
        <f t="shared" si="46"/>
        <v>7.7659324765014643</v>
      </c>
      <c r="T313" s="183">
        <f t="shared" si="44"/>
        <v>7.3663200688171386</v>
      </c>
      <c r="U313" s="183">
        <f t="shared" si="43"/>
        <v>7.6031824612426755</v>
      </c>
      <c r="V313" s="183">
        <f t="shared" si="47"/>
        <v>6.7886809634720713</v>
      </c>
      <c r="W313" s="183">
        <f t="shared" si="43"/>
        <v>7.2479185032653808</v>
      </c>
      <c r="X313" s="183">
        <f t="shared" si="43"/>
        <v>7.1186282802492364</v>
      </c>
      <c r="Y313" s="183">
        <f t="shared" si="43"/>
        <v>6.8045270268701756</v>
      </c>
      <c r="Z313" s="183">
        <f t="shared" si="43"/>
        <v>7.6652440190124507</v>
      </c>
      <c r="AA313" s="183">
        <f t="shared" si="45"/>
        <v>7.4922114491271969</v>
      </c>
      <c r="AB313" s="183">
        <f t="shared" si="42"/>
        <v>7.5946713932164505</v>
      </c>
      <c r="AC313" s="183">
        <f t="shared" si="42"/>
        <v>7.4794179351933794</v>
      </c>
      <c r="AE313" s="34"/>
    </row>
    <row r="314" spans="1:34" ht="14.4" x14ac:dyDescent="0.3">
      <c r="A314" s="181">
        <v>52779</v>
      </c>
      <c r="B314" s="131">
        <f t="shared" si="41"/>
        <v>2044</v>
      </c>
      <c r="C314" s="171">
        <v>8.0124580000000005</v>
      </c>
      <c r="D314" s="182"/>
      <c r="E314" s="290">
        <v>-0.23000886592125538</v>
      </c>
      <c r="F314" s="324">
        <v>0.16027807235717773</v>
      </c>
      <c r="G314" s="290">
        <v>-0.27689291000366212</v>
      </c>
      <c r="H314" s="290">
        <v>-1.2285232543945979E-4</v>
      </c>
      <c r="I314" s="290">
        <v>-0.79294258429510045</v>
      </c>
      <c r="J314" s="290">
        <v>-0.38377122879028319</v>
      </c>
      <c r="K314" s="290">
        <v>-0.52470687937610805</v>
      </c>
      <c r="L314" s="290">
        <v>-0.93206990223029684</v>
      </c>
      <c r="M314" s="290">
        <v>3.6083908081054689E-2</v>
      </c>
      <c r="N314" s="324">
        <v>-8.2021064758300788E-2</v>
      </c>
      <c r="O314" s="290">
        <v>-0.16120893478393561</v>
      </c>
      <c r="P314" s="290">
        <v>-0.41233448213146578</v>
      </c>
      <c r="Q314" s="171"/>
      <c r="R314" s="183">
        <f t="shared" si="44"/>
        <v>7.7824491340787452</v>
      </c>
      <c r="S314" s="183">
        <f t="shared" si="46"/>
        <v>8.1727360723571785</v>
      </c>
      <c r="T314" s="183">
        <f t="shared" si="44"/>
        <v>7.7355650899963386</v>
      </c>
      <c r="U314" s="183">
        <f t="shared" si="43"/>
        <v>8.0123351476745608</v>
      </c>
      <c r="V314" s="183">
        <f t="shared" si="47"/>
        <v>7.2195154157049002</v>
      </c>
      <c r="W314" s="183">
        <f t="shared" si="43"/>
        <v>7.6286867712097175</v>
      </c>
      <c r="X314" s="183">
        <f t="shared" si="43"/>
        <v>7.4877511206238925</v>
      </c>
      <c r="Y314" s="183">
        <f t="shared" si="43"/>
        <v>7.0803880977697036</v>
      </c>
      <c r="Z314" s="183">
        <f t="shared" si="43"/>
        <v>8.0485419080810559</v>
      </c>
      <c r="AA314" s="183">
        <f t="shared" si="45"/>
        <v>7.9304369352416995</v>
      </c>
      <c r="AB314" s="183">
        <f t="shared" si="42"/>
        <v>7.8512490652160647</v>
      </c>
      <c r="AC314" s="183">
        <f t="shared" si="42"/>
        <v>7.6001235178685347</v>
      </c>
      <c r="AE314" s="34"/>
    </row>
    <row r="315" spans="1:34" ht="14.4" x14ac:dyDescent="0.3">
      <c r="A315" s="181">
        <v>52810</v>
      </c>
      <c r="B315" s="131">
        <f t="shared" si="41"/>
        <v>2044</v>
      </c>
      <c r="C315" s="171">
        <v>8.0618649999999992</v>
      </c>
      <c r="D315" s="182"/>
      <c r="E315" s="290">
        <v>-0.2047317336572822</v>
      </c>
      <c r="F315" s="324">
        <v>0.16218815326690675</v>
      </c>
      <c r="G315" s="290">
        <v>-0.27704454421997071</v>
      </c>
      <c r="H315" s="290">
        <v>-5.3913116455078791E-4</v>
      </c>
      <c r="I315" s="290">
        <v>-0.71139644446793349</v>
      </c>
      <c r="J315" s="290">
        <v>-0.38416223526000975</v>
      </c>
      <c r="K315" s="290">
        <v>-0.53878710081149694</v>
      </c>
      <c r="L315" s="290">
        <v>-0.90280079748378628</v>
      </c>
      <c r="M315" s="290">
        <v>3.6517353057861329E-2</v>
      </c>
      <c r="N315" s="324">
        <v>-6.0249862670898435E-2</v>
      </c>
      <c r="O315" s="290">
        <v>-8.9059681900024265E-2</v>
      </c>
      <c r="P315" s="290">
        <v>-0.34936831720413691</v>
      </c>
      <c r="Q315" s="171"/>
      <c r="R315" s="183">
        <f t="shared" si="44"/>
        <v>7.8571332663427169</v>
      </c>
      <c r="S315" s="183">
        <f t="shared" si="46"/>
        <v>8.2240531532669063</v>
      </c>
      <c r="T315" s="183">
        <f t="shared" si="44"/>
        <v>7.7848204557800287</v>
      </c>
      <c r="U315" s="183">
        <f t="shared" si="43"/>
        <v>8.0613258688354481</v>
      </c>
      <c r="V315" s="183">
        <f t="shared" si="47"/>
        <v>7.3504685555320659</v>
      </c>
      <c r="W315" s="183">
        <f t="shared" si="43"/>
        <v>7.6777027647399896</v>
      </c>
      <c r="X315" s="183">
        <f t="shared" si="43"/>
        <v>7.5230778991885021</v>
      </c>
      <c r="Y315" s="183">
        <f t="shared" si="43"/>
        <v>7.1590642025162126</v>
      </c>
      <c r="Z315" s="183">
        <f t="shared" si="43"/>
        <v>8.0983823530578611</v>
      </c>
      <c r="AA315" s="183">
        <f t="shared" si="45"/>
        <v>8.0016151373291002</v>
      </c>
      <c r="AB315" s="183">
        <f t="shared" si="42"/>
        <v>7.9728053180999749</v>
      </c>
      <c r="AC315" s="183">
        <f t="shared" si="42"/>
        <v>7.7124966827958623</v>
      </c>
      <c r="AE315" s="34"/>
    </row>
    <row r="316" spans="1:34" ht="14.4" x14ac:dyDescent="0.3">
      <c r="A316" s="181">
        <v>52841</v>
      </c>
      <c r="B316" s="131">
        <f t="shared" ref="B316:B379" si="48">YEAR(A316)</f>
        <v>2044</v>
      </c>
      <c r="C316" s="171">
        <v>8.0471050000000002</v>
      </c>
      <c r="D316" s="182"/>
      <c r="E316" s="290">
        <v>-0.26389312744140625</v>
      </c>
      <c r="F316" s="324">
        <v>8.0082836151123035E-2</v>
      </c>
      <c r="G316" s="290">
        <v>-0.26811243057250977</v>
      </c>
      <c r="H316" s="290">
        <v>-2.9810943603515626E-2</v>
      </c>
      <c r="I316" s="290">
        <v>-0.92707081032628735</v>
      </c>
      <c r="J316" s="290">
        <v>-0.38524942398071288</v>
      </c>
      <c r="K316" s="290">
        <v>-0.52013691145443564</v>
      </c>
      <c r="L316" s="290">
        <v>-1.2179090299410609</v>
      </c>
      <c r="M316" s="290">
        <v>3.495189666748047E-2</v>
      </c>
      <c r="N316" s="324">
        <v>-0.19359739303588869</v>
      </c>
      <c r="O316" s="290">
        <v>-0.24688585758209233</v>
      </c>
      <c r="P316" s="290">
        <v>-0.3337157071431478</v>
      </c>
      <c r="Q316" s="171"/>
      <c r="R316" s="183">
        <f t="shared" si="44"/>
        <v>7.7832118725585939</v>
      </c>
      <c r="S316" s="183">
        <f t="shared" si="46"/>
        <v>8.1271878361511227</v>
      </c>
      <c r="T316" s="183">
        <f t="shared" si="44"/>
        <v>7.7789925694274906</v>
      </c>
      <c r="U316" s="183">
        <f t="shared" si="43"/>
        <v>8.0172940563964854</v>
      </c>
      <c r="V316" s="183">
        <f t="shared" si="47"/>
        <v>7.1200341896737127</v>
      </c>
      <c r="W316" s="183">
        <f t="shared" si="43"/>
        <v>7.6618555760192875</v>
      </c>
      <c r="X316" s="183">
        <f t="shared" si="43"/>
        <v>7.5269680885455648</v>
      </c>
      <c r="Y316" s="183">
        <f t="shared" si="43"/>
        <v>6.8291959700589393</v>
      </c>
      <c r="Z316" s="183">
        <f t="shared" si="43"/>
        <v>8.0820568966674813</v>
      </c>
      <c r="AA316" s="183">
        <f t="shared" si="45"/>
        <v>7.8535076069641114</v>
      </c>
      <c r="AB316" s="183">
        <f t="shared" si="42"/>
        <v>7.8002191424179079</v>
      </c>
      <c r="AC316" s="183">
        <f t="shared" si="42"/>
        <v>7.7133892928568528</v>
      </c>
      <c r="AE316" s="34"/>
    </row>
    <row r="317" spans="1:34" ht="14.4" x14ac:dyDescent="0.3">
      <c r="A317" s="181">
        <v>52871</v>
      </c>
      <c r="B317" s="131">
        <f t="shared" si="48"/>
        <v>2044</v>
      </c>
      <c r="C317" s="171">
        <v>7.8435059999999996</v>
      </c>
      <c r="D317" s="182"/>
      <c r="E317" s="290">
        <v>-0.29404258728027344</v>
      </c>
      <c r="F317" s="324">
        <v>4.5027236938476559E-2</v>
      </c>
      <c r="G317" s="290">
        <v>-0.29037214279174806</v>
      </c>
      <c r="H317" s="290">
        <v>-0.10251764297485352</v>
      </c>
      <c r="I317" s="290">
        <v>-1.0345563463253964</v>
      </c>
      <c r="J317" s="290">
        <v>-0.4072869300842285</v>
      </c>
      <c r="K317" s="290">
        <v>-0.25917936945025083</v>
      </c>
      <c r="L317" s="290">
        <v>-1.1634396060787848</v>
      </c>
      <c r="M317" s="290">
        <v>5.1958274841308605E-3</v>
      </c>
      <c r="N317" s="324">
        <v>-0.21846111297607423</v>
      </c>
      <c r="O317" s="290">
        <v>-0.24868333180745444</v>
      </c>
      <c r="P317" s="290">
        <v>-7.8133814104141761E-2</v>
      </c>
      <c r="Q317" s="171"/>
      <c r="R317" s="183">
        <f t="shared" si="44"/>
        <v>7.5494634127197262</v>
      </c>
      <c r="S317" s="183">
        <f t="shared" si="46"/>
        <v>7.8885332369384766</v>
      </c>
      <c r="T317" s="183">
        <f t="shared" si="44"/>
        <v>7.5531338572082518</v>
      </c>
      <c r="U317" s="183">
        <f t="shared" si="43"/>
        <v>7.7409883570251461</v>
      </c>
      <c r="V317" s="183">
        <f t="shared" si="47"/>
        <v>6.8089496536746035</v>
      </c>
      <c r="W317" s="183">
        <f t="shared" si="43"/>
        <v>7.4362190699157713</v>
      </c>
      <c r="X317" s="183">
        <f t="shared" si="43"/>
        <v>7.5843266305497492</v>
      </c>
      <c r="Y317" s="183">
        <f t="shared" si="43"/>
        <v>6.6800663939212148</v>
      </c>
      <c r="Z317" s="183">
        <f t="shared" si="43"/>
        <v>7.8487018274841303</v>
      </c>
      <c r="AA317" s="183">
        <f t="shared" si="45"/>
        <v>7.6250448870239254</v>
      </c>
      <c r="AB317" s="183">
        <f t="shared" si="42"/>
        <v>7.5948226681925455</v>
      </c>
      <c r="AC317" s="183">
        <f t="shared" si="42"/>
        <v>7.765372185895858</v>
      </c>
      <c r="AE317" s="34"/>
      <c r="AH317" s="289"/>
    </row>
    <row r="318" spans="1:34" ht="14.4" x14ac:dyDescent="0.3">
      <c r="A318" s="181">
        <v>52902</v>
      </c>
      <c r="B318" s="131">
        <f t="shared" si="48"/>
        <v>2044</v>
      </c>
      <c r="C318" s="171">
        <v>7.9654759999999998</v>
      </c>
      <c r="D318" s="182"/>
      <c r="E318" s="290">
        <v>-0.25147581100463867</v>
      </c>
      <c r="F318" s="324">
        <v>6.0011019706726065E-2</v>
      </c>
      <c r="G318" s="290">
        <v>-0.29956604003906251</v>
      </c>
      <c r="H318" s="290">
        <v>-0.10479358673095704</v>
      </c>
      <c r="I318" s="290">
        <v>-0.96148580817960927</v>
      </c>
      <c r="J318" s="290">
        <v>-0.37794761657714843</v>
      </c>
      <c r="K318" s="290">
        <v>-6.4248059935701929E-2</v>
      </c>
      <c r="L318" s="290">
        <v>-1.0413303939984559</v>
      </c>
      <c r="M318" s="290">
        <v>2.6117534637451173E-2</v>
      </c>
      <c r="N318" s="324">
        <v>-0.18293004989624023</v>
      </c>
      <c r="O318" s="290">
        <v>-8.6846987406412807E-2</v>
      </c>
      <c r="P318" s="290">
        <v>-8.9724937438964772E-2</v>
      </c>
      <c r="Q318" s="171"/>
      <c r="R318" s="183">
        <f t="shared" si="44"/>
        <v>7.7140001889953611</v>
      </c>
      <c r="S318" s="183">
        <f t="shared" si="46"/>
        <v>8.0254870197067252</v>
      </c>
      <c r="T318" s="183">
        <f t="shared" si="44"/>
        <v>7.6659099599609375</v>
      </c>
      <c r="U318" s="183">
        <f t="shared" si="43"/>
        <v>7.8606824132690427</v>
      </c>
      <c r="V318" s="183">
        <f t="shared" si="47"/>
        <v>7.0039901918203906</v>
      </c>
      <c r="W318" s="183">
        <f t="shared" si="43"/>
        <v>7.5875283834228515</v>
      </c>
      <c r="X318" s="183">
        <f t="shared" si="43"/>
        <v>7.901227940064298</v>
      </c>
      <c r="Y318" s="183">
        <f t="shared" si="43"/>
        <v>6.9241456060015434</v>
      </c>
      <c r="Z318" s="183">
        <f t="shared" si="43"/>
        <v>7.9915935346374507</v>
      </c>
      <c r="AA318" s="183">
        <f t="shared" si="45"/>
        <v>7.7825459501037599</v>
      </c>
      <c r="AB318" s="183">
        <f t="shared" si="42"/>
        <v>7.8786290125935867</v>
      </c>
      <c r="AC318" s="183">
        <f t="shared" si="42"/>
        <v>7.8757510625610347</v>
      </c>
      <c r="AE318" s="34"/>
      <c r="AH318" s="289"/>
    </row>
    <row r="319" spans="1:34" ht="14.4" x14ac:dyDescent="0.3">
      <c r="A319" s="181">
        <v>52932</v>
      </c>
      <c r="B319" s="131">
        <f t="shared" si="48"/>
        <v>2044</v>
      </c>
      <c r="C319" s="171">
        <v>8.2124489999999994</v>
      </c>
      <c r="D319" s="182"/>
      <c r="E319" s="290">
        <v>-0.26405000686645508</v>
      </c>
      <c r="F319" s="324">
        <v>9.8923177719116198E-2</v>
      </c>
      <c r="G319" s="290">
        <v>-0.28908802032470704</v>
      </c>
      <c r="H319" s="290">
        <v>-8.3599605560302742E-2</v>
      </c>
      <c r="I319" s="290">
        <v>-0.6594545356370517</v>
      </c>
      <c r="J319" s="290">
        <v>-0.38769130706787108</v>
      </c>
      <c r="K319" s="290">
        <v>-0.22680613109847933</v>
      </c>
      <c r="L319" s="290">
        <v>-0.87168930273269474</v>
      </c>
      <c r="M319" s="290">
        <v>2.8432579040527345E-2</v>
      </c>
      <c r="N319" s="324">
        <v>-0.15221363067626953</v>
      </c>
      <c r="O319" s="290">
        <v>-4.4474016825358037E-2</v>
      </c>
      <c r="P319" s="290">
        <v>-0.19946085637615579</v>
      </c>
      <c r="Q319" s="171"/>
      <c r="R319" s="183">
        <f t="shared" si="44"/>
        <v>7.9483989931335444</v>
      </c>
      <c r="S319" s="183">
        <f t="shared" si="46"/>
        <v>8.3113721777191163</v>
      </c>
      <c r="T319" s="183">
        <f t="shared" si="44"/>
        <v>7.9233609796752926</v>
      </c>
      <c r="U319" s="183">
        <f t="shared" si="43"/>
        <v>8.1288493944396976</v>
      </c>
      <c r="V319" s="183">
        <f t="shared" si="47"/>
        <v>7.5529944643629481</v>
      </c>
      <c r="W319" s="183">
        <f t="shared" si="43"/>
        <v>7.8247576929321285</v>
      </c>
      <c r="X319" s="183">
        <f t="shared" si="43"/>
        <v>7.98564286890152</v>
      </c>
      <c r="Y319" s="183">
        <f t="shared" si="43"/>
        <v>7.3407596972673046</v>
      </c>
      <c r="Z319" s="183">
        <f t="shared" si="43"/>
        <v>8.2408815790405274</v>
      </c>
      <c r="AA319" s="183">
        <f t="shared" si="45"/>
        <v>8.0602353693237294</v>
      </c>
      <c r="AB319" s="183">
        <f t="shared" si="42"/>
        <v>8.1679749831746413</v>
      </c>
      <c r="AC319" s="183">
        <f t="shared" si="42"/>
        <v>8.0129881436238435</v>
      </c>
      <c r="AE319" s="34"/>
    </row>
    <row r="320" spans="1:34" ht="14.4" x14ac:dyDescent="0.3">
      <c r="A320" s="181">
        <v>52963</v>
      </c>
      <c r="B320" s="131">
        <f t="shared" si="48"/>
        <v>2045</v>
      </c>
      <c r="C320" s="171">
        <v>8.2610530000000004</v>
      </c>
      <c r="D320" s="182"/>
      <c r="E320" s="290">
        <v>-0.29551002613263433</v>
      </c>
      <c r="F320" s="324">
        <v>0.10672352790832521</v>
      </c>
      <c r="G320" s="290">
        <v>-0.26945734024047852</v>
      </c>
      <c r="H320" s="290">
        <v>5.0110778808593749E-2</v>
      </c>
      <c r="I320" s="290">
        <v>-0.74773896882946944</v>
      </c>
      <c r="J320" s="290">
        <v>-0.36459903717041015</v>
      </c>
      <c r="K320" s="290">
        <v>-0.18864835857803544</v>
      </c>
      <c r="L320" s="290">
        <v>-0.76050876836378201</v>
      </c>
      <c r="M320" s="290">
        <v>1.2041778564453126E-2</v>
      </c>
      <c r="N320" s="324">
        <v>-0.11913639068603515</v>
      </c>
      <c r="O320" s="290">
        <v>0.1604401330871581</v>
      </c>
      <c r="P320" s="290">
        <v>-0.3015974581626153</v>
      </c>
      <c r="Q320" s="171"/>
      <c r="R320" s="183">
        <f t="shared" si="44"/>
        <v>7.9655429738673664</v>
      </c>
      <c r="S320" s="183">
        <f t="shared" si="46"/>
        <v>8.367776527908326</v>
      </c>
      <c r="T320" s="183">
        <f t="shared" si="44"/>
        <v>7.9915956597595219</v>
      </c>
      <c r="U320" s="183">
        <f t="shared" si="43"/>
        <v>8.311163778808595</v>
      </c>
      <c r="V320" s="183">
        <f t="shared" si="47"/>
        <v>7.5133140311705313</v>
      </c>
      <c r="W320" s="183">
        <f t="shared" si="43"/>
        <v>7.8964539628295904</v>
      </c>
      <c r="X320" s="183">
        <f t="shared" si="43"/>
        <v>8.072404641421965</v>
      </c>
      <c r="Y320" s="183">
        <f t="shared" si="43"/>
        <v>7.5005442316362183</v>
      </c>
      <c r="Z320" s="183">
        <f t="shared" si="43"/>
        <v>8.2730947785644542</v>
      </c>
      <c r="AA320" s="183">
        <f t="shared" si="45"/>
        <v>8.1419166093139648</v>
      </c>
      <c r="AB320" s="183">
        <f t="shared" si="42"/>
        <v>8.421493133087159</v>
      </c>
      <c r="AC320" s="183">
        <f t="shared" si="42"/>
        <v>7.9594555418373849</v>
      </c>
      <c r="AE320" s="34"/>
    </row>
    <row r="321" spans="1:31" ht="14.4" x14ac:dyDescent="0.3">
      <c r="A321" s="181">
        <v>52994</v>
      </c>
      <c r="B321" s="131">
        <f t="shared" si="48"/>
        <v>2045</v>
      </c>
      <c r="C321" s="171">
        <v>8.3099209999999992</v>
      </c>
      <c r="D321" s="182"/>
      <c r="E321" s="290">
        <v>-0.24421683021004975</v>
      </c>
      <c r="F321" s="324">
        <v>5.5658063888549797E-2</v>
      </c>
      <c r="G321" s="290">
        <v>-0.26981401443481445</v>
      </c>
      <c r="H321" s="290">
        <v>-3.9902725219726563E-2</v>
      </c>
      <c r="I321" s="290">
        <v>-0.74652451742754133</v>
      </c>
      <c r="J321" s="290">
        <v>-0.35920219421386718</v>
      </c>
      <c r="K321" s="290">
        <v>-0.15532527308058319</v>
      </c>
      <c r="L321" s="290">
        <v>-0.69251026025749074</v>
      </c>
      <c r="M321" s="290">
        <v>3.0420989990234376E-2</v>
      </c>
      <c r="N321" s="324">
        <v>-0.17332298278808594</v>
      </c>
      <c r="O321" s="290">
        <v>-3.1023693084716836E-2</v>
      </c>
      <c r="P321" s="290">
        <v>-0.15925867966243198</v>
      </c>
      <c r="Q321" s="171"/>
      <c r="R321" s="183">
        <f t="shared" si="44"/>
        <v>8.0657041697899494</v>
      </c>
      <c r="S321" s="183">
        <f t="shared" si="46"/>
        <v>8.3655790638885499</v>
      </c>
      <c r="T321" s="183">
        <f t="shared" si="44"/>
        <v>8.0401069855651848</v>
      </c>
      <c r="U321" s="183">
        <f t="shared" si="43"/>
        <v>8.2700182747802735</v>
      </c>
      <c r="V321" s="183">
        <f t="shared" si="47"/>
        <v>7.5633964825724576</v>
      </c>
      <c r="W321" s="183">
        <f t="shared" si="43"/>
        <v>7.9507188057861322</v>
      </c>
      <c r="X321" s="183">
        <f t="shared" si="43"/>
        <v>8.1545957269194158</v>
      </c>
      <c r="Y321" s="183">
        <f t="shared" si="43"/>
        <v>7.6174107397425086</v>
      </c>
      <c r="Z321" s="183">
        <f t="shared" si="43"/>
        <v>8.3403419899902342</v>
      </c>
      <c r="AA321" s="183">
        <f t="shared" si="45"/>
        <v>8.136598017211913</v>
      </c>
      <c r="AB321" s="183">
        <f t="shared" si="42"/>
        <v>8.2788973069152831</v>
      </c>
      <c r="AC321" s="183">
        <f t="shared" si="42"/>
        <v>8.1506623203375668</v>
      </c>
      <c r="AE321" s="34"/>
    </row>
    <row r="322" spans="1:31" ht="14.4" x14ac:dyDescent="0.3">
      <c r="A322" s="181">
        <v>53022</v>
      </c>
      <c r="B322" s="131">
        <f t="shared" si="48"/>
        <v>2045</v>
      </c>
      <c r="C322" s="171">
        <v>8.1767050000000001</v>
      </c>
      <c r="D322" s="182"/>
      <c r="E322" s="290">
        <v>-0.28716738408470788</v>
      </c>
      <c r="F322" s="324">
        <v>3.1349840164184566E-2</v>
      </c>
      <c r="G322" s="290">
        <v>-0.2927088737487793</v>
      </c>
      <c r="H322" s="290">
        <v>-0.10626605987548829</v>
      </c>
      <c r="I322" s="290">
        <v>-0.94184006824854005</v>
      </c>
      <c r="J322" s="290">
        <v>-0.34747343063354491</v>
      </c>
      <c r="K322" s="290">
        <v>-0.19609801970576371</v>
      </c>
      <c r="L322" s="290">
        <v>-0.85036440703593241</v>
      </c>
      <c r="M322" s="290">
        <v>2.4913520812988282E-2</v>
      </c>
      <c r="N322" s="324">
        <v>-0.16426139831542969</v>
      </c>
      <c r="O322" s="290">
        <v>-3.4173011779785142E-2</v>
      </c>
      <c r="P322" s="290">
        <v>-0.13586838245391841</v>
      </c>
      <c r="Q322" s="171"/>
      <c r="R322" s="183">
        <f t="shared" si="44"/>
        <v>7.8895376159152919</v>
      </c>
      <c r="S322" s="183">
        <f t="shared" si="46"/>
        <v>8.2080548401641842</v>
      </c>
      <c r="T322" s="183">
        <f t="shared" si="44"/>
        <v>7.8839961262512208</v>
      </c>
      <c r="U322" s="183">
        <f t="shared" si="43"/>
        <v>8.0704389401245127</v>
      </c>
      <c r="V322" s="183">
        <f t="shared" si="47"/>
        <v>7.2348649317514599</v>
      </c>
      <c r="W322" s="183">
        <f t="shared" si="43"/>
        <v>7.8292315693664554</v>
      </c>
      <c r="X322" s="183">
        <f t="shared" si="43"/>
        <v>7.9806069802942368</v>
      </c>
      <c r="Y322" s="183">
        <f t="shared" si="43"/>
        <v>7.3263405929640673</v>
      </c>
      <c r="Z322" s="183">
        <f t="shared" si="43"/>
        <v>8.201618520812989</v>
      </c>
      <c r="AA322" s="183">
        <f t="shared" si="45"/>
        <v>8.0124436016845699</v>
      </c>
      <c r="AB322" s="183">
        <f t="shared" si="42"/>
        <v>8.142531988220215</v>
      </c>
      <c r="AC322" s="183">
        <f t="shared" si="42"/>
        <v>8.0408366175460824</v>
      </c>
      <c r="AE322" s="34"/>
    </row>
    <row r="323" spans="1:31" ht="14.4" x14ac:dyDescent="0.3">
      <c r="A323" s="181">
        <v>53053</v>
      </c>
      <c r="B323" s="131">
        <f t="shared" si="48"/>
        <v>2045</v>
      </c>
      <c r="C323" s="171">
        <v>7.9887990000000002</v>
      </c>
      <c r="D323" s="182"/>
      <c r="E323" s="290">
        <v>-0.41627329483282838</v>
      </c>
      <c r="F323" s="324">
        <v>2.5786113739013676E-2</v>
      </c>
      <c r="G323" s="290">
        <v>-0.37770557403564453</v>
      </c>
      <c r="H323" s="290">
        <v>-0.1688437843322754</v>
      </c>
      <c r="I323" s="290">
        <v>-0.77919123192047646</v>
      </c>
      <c r="J323" s="290">
        <v>-0.44887905120849608</v>
      </c>
      <c r="K323" s="290">
        <v>-0.30948438099771997</v>
      </c>
      <c r="L323" s="290">
        <v>-0.92190521549447113</v>
      </c>
      <c r="M323" s="290">
        <v>-2.5165348052978515E-2</v>
      </c>
      <c r="N323" s="324">
        <v>-0.22550971984863277</v>
      </c>
      <c r="O323" s="290">
        <v>-0.254758275349935</v>
      </c>
      <c r="P323" s="290">
        <v>-0.11428931427001948</v>
      </c>
      <c r="Q323" s="171"/>
      <c r="R323" s="183">
        <f t="shared" si="44"/>
        <v>7.5725257051671715</v>
      </c>
      <c r="S323" s="183">
        <f t="shared" si="46"/>
        <v>8.0145851137390132</v>
      </c>
      <c r="T323" s="183">
        <f t="shared" si="44"/>
        <v>7.6110934259643557</v>
      </c>
      <c r="U323" s="183">
        <f t="shared" si="43"/>
        <v>7.8199552156677248</v>
      </c>
      <c r="V323" s="183">
        <f t="shared" si="47"/>
        <v>7.2096077680795236</v>
      </c>
      <c r="W323" s="183">
        <f t="shared" si="43"/>
        <v>7.5399199487915043</v>
      </c>
      <c r="X323" s="183">
        <f t="shared" si="43"/>
        <v>7.6793146190022803</v>
      </c>
      <c r="Y323" s="183">
        <f t="shared" si="43"/>
        <v>7.0668937845055293</v>
      </c>
      <c r="Z323" s="183">
        <f t="shared" si="43"/>
        <v>7.9636336519470214</v>
      </c>
      <c r="AA323" s="183">
        <f t="shared" si="45"/>
        <v>7.7632892801513673</v>
      </c>
      <c r="AB323" s="183">
        <f t="shared" si="42"/>
        <v>7.7340407246500655</v>
      </c>
      <c r="AC323" s="183">
        <f t="shared" si="42"/>
        <v>7.874509685729981</v>
      </c>
      <c r="AE323" s="34"/>
    </row>
    <row r="324" spans="1:31" ht="14.4" x14ac:dyDescent="0.3">
      <c r="A324" s="181">
        <v>53083</v>
      </c>
      <c r="B324" s="131">
        <f t="shared" si="48"/>
        <v>2045</v>
      </c>
      <c r="C324" s="171">
        <v>8.0305009999999992</v>
      </c>
      <c r="D324" s="182"/>
      <c r="E324" s="290">
        <v>-0.43504523257496858</v>
      </c>
      <c r="F324" s="324">
        <v>4.1907401084899903E-2</v>
      </c>
      <c r="G324" s="290">
        <v>-0.37586259841918945</v>
      </c>
      <c r="H324" s="290">
        <v>-0.14779905319213868</v>
      </c>
      <c r="I324" s="290">
        <v>-0.8928172339121152</v>
      </c>
      <c r="J324" s="290">
        <v>-0.45167760848999022</v>
      </c>
      <c r="K324" s="290">
        <v>-0.45706404762549374</v>
      </c>
      <c r="L324" s="290">
        <v>-1.0176047789637772</v>
      </c>
      <c r="M324" s="290">
        <v>-2.2806911468505858E-2</v>
      </c>
      <c r="N324" s="324">
        <v>-0.22135980606079103</v>
      </c>
      <c r="O324" s="290">
        <v>-0.20564201354980471</v>
      </c>
      <c r="P324" s="290">
        <v>-0.23096645155260639</v>
      </c>
      <c r="Q324" s="171"/>
      <c r="R324" s="183">
        <f t="shared" si="44"/>
        <v>7.5954557674250305</v>
      </c>
      <c r="S324" s="183">
        <f t="shared" si="46"/>
        <v>8.0724084010848998</v>
      </c>
      <c r="T324" s="183">
        <f t="shared" si="44"/>
        <v>7.6546384015808098</v>
      </c>
      <c r="U324" s="183">
        <f t="shared" si="43"/>
        <v>7.8827019468078605</v>
      </c>
      <c r="V324" s="183">
        <f t="shared" si="47"/>
        <v>7.1376837660878838</v>
      </c>
      <c r="W324" s="183">
        <f t="shared" si="43"/>
        <v>7.5788233915100092</v>
      </c>
      <c r="X324" s="183">
        <f t="shared" si="43"/>
        <v>7.5734369523745055</v>
      </c>
      <c r="Y324" s="183">
        <f t="shared" si="43"/>
        <v>7.0128962210362218</v>
      </c>
      <c r="Z324" s="183">
        <f t="shared" si="43"/>
        <v>8.007694088531494</v>
      </c>
      <c r="AA324" s="183">
        <f t="shared" si="45"/>
        <v>7.8091411939392081</v>
      </c>
      <c r="AB324" s="183">
        <f t="shared" si="42"/>
        <v>7.8248589864501943</v>
      </c>
      <c r="AC324" s="183">
        <f t="shared" si="42"/>
        <v>7.7995345484473928</v>
      </c>
      <c r="AE324" s="34"/>
    </row>
    <row r="325" spans="1:31" ht="14.4" x14ac:dyDescent="0.3">
      <c r="A325" s="181">
        <v>53114</v>
      </c>
      <c r="B325" s="131">
        <f t="shared" si="48"/>
        <v>2045</v>
      </c>
      <c r="C325" s="171">
        <v>8.0801700000000007</v>
      </c>
      <c r="D325" s="182"/>
      <c r="E325" s="290">
        <v>-0.33446305094090861</v>
      </c>
      <c r="F325" s="324">
        <v>0.10932228088378904</v>
      </c>
      <c r="G325" s="290">
        <v>-0.34147453308105469</v>
      </c>
      <c r="H325" s="290">
        <v>-4.7135734558105477E-3</v>
      </c>
      <c r="I325" s="290">
        <v>-0.91898409769174161</v>
      </c>
      <c r="J325" s="290">
        <v>-0.41822032928466796</v>
      </c>
      <c r="K325" s="290">
        <v>-0.56238889608432552</v>
      </c>
      <c r="L325" s="290">
        <v>-1.0097597639655278</v>
      </c>
      <c r="M325" s="290">
        <v>1.1766643524169923E-2</v>
      </c>
      <c r="N325" s="324">
        <v>-0.17352350234985353</v>
      </c>
      <c r="O325" s="290">
        <v>-7.3648174603780162E-2</v>
      </c>
      <c r="P325" s="290">
        <v>-0.18852524916330976</v>
      </c>
      <c r="Q325" s="171"/>
      <c r="R325" s="183">
        <f t="shared" si="44"/>
        <v>7.745706949059092</v>
      </c>
      <c r="S325" s="183">
        <f t="shared" si="46"/>
        <v>8.1894922808837904</v>
      </c>
      <c r="T325" s="183">
        <f t="shared" si="44"/>
        <v>7.7386954669189461</v>
      </c>
      <c r="U325" s="183">
        <f t="shared" si="43"/>
        <v>8.075456426544191</v>
      </c>
      <c r="V325" s="183">
        <f t="shared" si="47"/>
        <v>7.1611859023082589</v>
      </c>
      <c r="W325" s="183">
        <f t="shared" si="43"/>
        <v>7.6619496707153329</v>
      </c>
      <c r="X325" s="183">
        <f t="shared" si="43"/>
        <v>7.5177811039156754</v>
      </c>
      <c r="Y325" s="183">
        <f t="shared" si="43"/>
        <v>7.0704102360344727</v>
      </c>
      <c r="Z325" s="183">
        <f t="shared" si="43"/>
        <v>8.0919366435241713</v>
      </c>
      <c r="AA325" s="183">
        <f t="shared" si="45"/>
        <v>7.9066464976501472</v>
      </c>
      <c r="AB325" s="183">
        <f t="shared" si="42"/>
        <v>8.00652182539622</v>
      </c>
      <c r="AC325" s="183">
        <f t="shared" si="42"/>
        <v>7.8916447508366909</v>
      </c>
      <c r="AE325" s="34"/>
    </row>
    <row r="326" spans="1:31" ht="14.4" x14ac:dyDescent="0.3">
      <c r="A326" s="181">
        <v>53144</v>
      </c>
      <c r="B326" s="131">
        <f t="shared" si="48"/>
        <v>2045</v>
      </c>
      <c r="C326" s="171">
        <v>8.4534490000000009</v>
      </c>
      <c r="D326" s="182"/>
      <c r="E326" s="290">
        <v>-0.27533046237001191</v>
      </c>
      <c r="F326" s="324">
        <v>0.15688919067382812</v>
      </c>
      <c r="G326" s="290">
        <v>-0.33902072906494141</v>
      </c>
      <c r="H326" s="290">
        <v>-6.1200332641601629E-3</v>
      </c>
      <c r="I326" s="290">
        <v>-0.83002017839530318</v>
      </c>
      <c r="J326" s="290">
        <v>-0.3927133560180664</v>
      </c>
      <c r="K326" s="290">
        <v>-0.5534062269479908</v>
      </c>
      <c r="L326" s="290">
        <v>-1.0962268702217246</v>
      </c>
      <c r="M326" s="290">
        <v>4.5337886810302735E-2</v>
      </c>
      <c r="N326" s="324">
        <v>-9.0071029663085958E-2</v>
      </c>
      <c r="O326" s="290">
        <v>-0.17505358378092453</v>
      </c>
      <c r="P326" s="290">
        <v>-0.43870786851452243</v>
      </c>
      <c r="Q326" s="171"/>
      <c r="R326" s="183">
        <f t="shared" si="44"/>
        <v>8.1781185376299881</v>
      </c>
      <c r="S326" s="183">
        <f t="shared" si="46"/>
        <v>8.6103381906738292</v>
      </c>
      <c r="T326" s="183">
        <f t="shared" si="44"/>
        <v>8.1144282709350595</v>
      </c>
      <c r="U326" s="183">
        <f t="shared" si="43"/>
        <v>8.4473289667358404</v>
      </c>
      <c r="V326" s="183">
        <f t="shared" si="47"/>
        <v>7.6234288216046977</v>
      </c>
      <c r="W326" s="183">
        <f t="shared" si="43"/>
        <v>8.0607356439819338</v>
      </c>
      <c r="X326" s="183">
        <f t="shared" si="43"/>
        <v>7.90004277305201</v>
      </c>
      <c r="Y326" s="183">
        <f t="shared" si="43"/>
        <v>7.3572221297782763</v>
      </c>
      <c r="Z326" s="183">
        <f t="shared" si="43"/>
        <v>8.4987868868103043</v>
      </c>
      <c r="AA326" s="183">
        <f t="shared" si="45"/>
        <v>8.3633779703369147</v>
      </c>
      <c r="AB326" s="183">
        <f t="shared" si="42"/>
        <v>8.2783954162190767</v>
      </c>
      <c r="AC326" s="183">
        <f t="shared" si="42"/>
        <v>8.0147411314854793</v>
      </c>
      <c r="AE326" s="34"/>
    </row>
    <row r="327" spans="1:31" ht="14.4" x14ac:dyDescent="0.3">
      <c r="A327" s="181">
        <v>53175</v>
      </c>
      <c r="B327" s="131">
        <f t="shared" si="48"/>
        <v>2045</v>
      </c>
      <c r="C327" s="171">
        <v>8.5063999999999993</v>
      </c>
      <c r="D327" s="182"/>
      <c r="E327" s="290">
        <v>-0.24591618511454297</v>
      </c>
      <c r="F327" s="324">
        <v>0.16941986560821534</v>
      </c>
      <c r="G327" s="290">
        <v>-0.33617782592773438</v>
      </c>
      <c r="H327" s="290">
        <v>-5.9111785888671942E-3</v>
      </c>
      <c r="I327" s="290">
        <v>-0.81412351297010033</v>
      </c>
      <c r="J327" s="290">
        <v>-0.39364748001098632</v>
      </c>
      <c r="K327" s="290">
        <v>-0.56832127450347847</v>
      </c>
      <c r="L327" s="290">
        <v>-1.0624664739015885</v>
      </c>
      <c r="M327" s="290">
        <v>4.5266361236572267E-2</v>
      </c>
      <c r="N327" s="324">
        <v>-6.3665924072265623E-2</v>
      </c>
      <c r="O327" s="290">
        <v>-0.14209653060404445</v>
      </c>
      <c r="P327" s="290">
        <v>-0.37661002405228144</v>
      </c>
      <c r="Q327" s="171"/>
      <c r="R327" s="183">
        <f t="shared" si="44"/>
        <v>8.2604838148854558</v>
      </c>
      <c r="S327" s="183">
        <f t="shared" si="46"/>
        <v>8.6758198656082151</v>
      </c>
      <c r="T327" s="183">
        <f t="shared" si="44"/>
        <v>8.1702221740722649</v>
      </c>
      <c r="U327" s="183">
        <f t="shared" si="43"/>
        <v>8.5004888214111318</v>
      </c>
      <c r="V327" s="183">
        <f t="shared" si="47"/>
        <v>7.6922764870298987</v>
      </c>
      <c r="W327" s="183">
        <f t="shared" si="43"/>
        <v>8.1127525199890123</v>
      </c>
      <c r="X327" s="183">
        <f t="shared" si="43"/>
        <v>7.9380787254965206</v>
      </c>
      <c r="Y327" s="183">
        <f t="shared" si="43"/>
        <v>7.4439335260984105</v>
      </c>
      <c r="Z327" s="183">
        <f t="shared" si="43"/>
        <v>8.5516663612365722</v>
      </c>
      <c r="AA327" s="183">
        <f t="shared" si="45"/>
        <v>8.4427340759277332</v>
      </c>
      <c r="AB327" s="183">
        <f t="shared" si="42"/>
        <v>8.3643034693959546</v>
      </c>
      <c r="AC327" s="183">
        <f t="shared" si="42"/>
        <v>8.1297899759477179</v>
      </c>
      <c r="AE327" s="34"/>
    </row>
    <row r="328" spans="1:31" ht="14.4" x14ac:dyDescent="0.3">
      <c r="A328" s="181">
        <v>53206</v>
      </c>
      <c r="B328" s="131">
        <f t="shared" si="48"/>
        <v>2045</v>
      </c>
      <c r="C328" s="171">
        <v>8.5213750000000008</v>
      </c>
      <c r="D328" s="182"/>
      <c r="E328" s="290">
        <v>-0.27740955352783203</v>
      </c>
      <c r="F328" s="324">
        <v>8.4536495208740223E-2</v>
      </c>
      <c r="G328" s="290">
        <v>-0.31703805923461914</v>
      </c>
      <c r="H328" s="290">
        <v>2.3860893249511718E-2</v>
      </c>
      <c r="I328" s="290">
        <v>-1.0883262426465312</v>
      </c>
      <c r="J328" s="290">
        <v>-0.38953857421874999</v>
      </c>
      <c r="K328" s="290">
        <v>-0.54850214641841122</v>
      </c>
      <c r="L328" s="290">
        <v>-1.4220227075180698</v>
      </c>
      <c r="M328" s="290">
        <v>4.5319766998291017E-2</v>
      </c>
      <c r="N328" s="324">
        <v>-0.1969414520263672</v>
      </c>
      <c r="O328" s="290">
        <v>-0.30860209623972573</v>
      </c>
      <c r="P328" s="290">
        <v>-0.41747692235310874</v>
      </c>
      <c r="Q328" s="171"/>
      <c r="R328" s="183">
        <f t="shared" si="44"/>
        <v>8.2439654464721688</v>
      </c>
      <c r="S328" s="183">
        <f t="shared" si="46"/>
        <v>8.6059114952087405</v>
      </c>
      <c r="T328" s="183">
        <f t="shared" si="44"/>
        <v>8.2043369407653817</v>
      </c>
      <c r="U328" s="183">
        <f t="shared" si="43"/>
        <v>8.5452358932495134</v>
      </c>
      <c r="V328" s="183">
        <f t="shared" si="47"/>
        <v>7.43304875735347</v>
      </c>
      <c r="W328" s="183">
        <f t="shared" si="43"/>
        <v>8.1318364257812501</v>
      </c>
      <c r="X328" s="183">
        <f t="shared" si="43"/>
        <v>7.97287285358159</v>
      </c>
      <c r="Y328" s="183">
        <f t="shared" si="43"/>
        <v>7.0993522924819308</v>
      </c>
      <c r="Z328" s="183">
        <f t="shared" si="43"/>
        <v>8.5666947669982925</v>
      </c>
      <c r="AA328" s="183">
        <f t="shared" si="45"/>
        <v>8.3244335479736336</v>
      </c>
      <c r="AB328" s="183">
        <f t="shared" si="42"/>
        <v>8.2127729037602748</v>
      </c>
      <c r="AC328" s="183">
        <f t="shared" si="42"/>
        <v>8.1038980776468925</v>
      </c>
      <c r="AE328" s="34"/>
    </row>
    <row r="329" spans="1:31" ht="14.4" x14ac:dyDescent="0.3">
      <c r="A329" s="181">
        <v>53236</v>
      </c>
      <c r="B329" s="131">
        <f t="shared" si="48"/>
        <v>2045</v>
      </c>
      <c r="C329" s="171">
        <v>8.2682649999999995</v>
      </c>
      <c r="D329" s="182"/>
      <c r="E329" s="290">
        <v>-0.31404685974121094</v>
      </c>
      <c r="F329" s="324">
        <v>6.2247734069824215E-2</v>
      </c>
      <c r="G329" s="290">
        <v>-0.35330343246459961</v>
      </c>
      <c r="H329" s="290">
        <v>-0.11473421096801759</v>
      </c>
      <c r="I329" s="290">
        <v>-1.2050623277675347</v>
      </c>
      <c r="J329" s="290">
        <v>-0.42153339385986327</v>
      </c>
      <c r="K329" s="290">
        <v>-0.28343755101584689</v>
      </c>
      <c r="L329" s="290">
        <v>-1.3604330493760364</v>
      </c>
      <c r="M329" s="290">
        <v>7.009716033935548E-3</v>
      </c>
      <c r="N329" s="324">
        <v>-0.22109992980957033</v>
      </c>
      <c r="O329" s="290">
        <v>-0.28168046315511064</v>
      </c>
      <c r="P329" s="290">
        <v>-8.6039774187149573E-2</v>
      </c>
      <c r="Q329" s="171"/>
      <c r="R329" s="183">
        <f t="shared" si="44"/>
        <v>7.9542181402587886</v>
      </c>
      <c r="S329" s="183">
        <f t="shared" si="46"/>
        <v>8.3305127340698242</v>
      </c>
      <c r="T329" s="183">
        <f t="shared" si="44"/>
        <v>7.9149615675353999</v>
      </c>
      <c r="U329" s="183">
        <f t="shared" si="43"/>
        <v>8.1535307890319828</v>
      </c>
      <c r="V329" s="183">
        <f t="shared" si="47"/>
        <v>7.0632026722324648</v>
      </c>
      <c r="W329" s="183">
        <f t="shared" si="43"/>
        <v>7.8467316061401364</v>
      </c>
      <c r="X329" s="183">
        <f t="shared" si="43"/>
        <v>7.9848274489841522</v>
      </c>
      <c r="Y329" s="183">
        <f t="shared" si="43"/>
        <v>6.9078319506239634</v>
      </c>
      <c r="Z329" s="183">
        <f t="shared" si="43"/>
        <v>8.2752747160339357</v>
      </c>
      <c r="AA329" s="183">
        <f t="shared" si="45"/>
        <v>8.0471650701904291</v>
      </c>
      <c r="AB329" s="183">
        <f t="shared" si="42"/>
        <v>7.9865845368448891</v>
      </c>
      <c r="AC329" s="183">
        <f t="shared" si="42"/>
        <v>8.1822252258128501</v>
      </c>
      <c r="AE329" s="34"/>
    </row>
    <row r="330" spans="1:31" ht="14.4" x14ac:dyDescent="0.3">
      <c r="A330" s="181">
        <v>53267</v>
      </c>
      <c r="B330" s="131">
        <f t="shared" si="48"/>
        <v>2045</v>
      </c>
      <c r="C330" s="171">
        <v>8.4023420000000009</v>
      </c>
      <c r="D330" s="182"/>
      <c r="E330" s="290">
        <v>-0.27664613723754883</v>
      </c>
      <c r="F330" s="324">
        <v>6.1739554405212393E-2</v>
      </c>
      <c r="G330" s="290">
        <v>-0.28637170791625977</v>
      </c>
      <c r="H330" s="290">
        <v>-9.8905124664306648E-2</v>
      </c>
      <c r="I330" s="290">
        <v>-1.1685794544900878</v>
      </c>
      <c r="J330" s="290">
        <v>-0.396315860748291</v>
      </c>
      <c r="K330" s="290">
        <v>-7.552051909322828E-2</v>
      </c>
      <c r="L330" s="290">
        <v>-1.1965365972767514</v>
      </c>
      <c r="M330" s="290">
        <v>3.3447952270507814E-2</v>
      </c>
      <c r="N330" s="324">
        <v>-0.19048171997070312</v>
      </c>
      <c r="O330" s="290">
        <v>-0.13367223739624029</v>
      </c>
      <c r="P330" s="290">
        <v>-0.11584560012817376</v>
      </c>
      <c r="Q330" s="171"/>
      <c r="R330" s="183">
        <f t="shared" si="44"/>
        <v>8.125695862762452</v>
      </c>
      <c r="S330" s="183">
        <f t="shared" si="46"/>
        <v>8.4640815544052135</v>
      </c>
      <c r="T330" s="183">
        <f t="shared" si="44"/>
        <v>8.1159702920837411</v>
      </c>
      <c r="U330" s="183">
        <f t="shared" si="43"/>
        <v>8.3034368753356951</v>
      </c>
      <c r="V330" s="183">
        <f t="shared" si="47"/>
        <v>7.2337625455099133</v>
      </c>
      <c r="W330" s="183">
        <f t="shared" si="43"/>
        <v>8.0060261392517091</v>
      </c>
      <c r="X330" s="183">
        <f t="shared" si="43"/>
        <v>8.3268214809067729</v>
      </c>
      <c r="Y330" s="183">
        <f t="shared" si="43"/>
        <v>7.2058054027232492</v>
      </c>
      <c r="Z330" s="183">
        <f t="shared" si="43"/>
        <v>8.4357899522705093</v>
      </c>
      <c r="AA330" s="183">
        <f t="shared" si="45"/>
        <v>8.2118602800292972</v>
      </c>
      <c r="AB330" s="183">
        <f t="shared" si="42"/>
        <v>8.2686697626037606</v>
      </c>
      <c r="AC330" s="183">
        <f t="shared" si="42"/>
        <v>8.2864963998718277</v>
      </c>
      <c r="AE330" s="34"/>
    </row>
    <row r="331" spans="1:31" ht="14.4" x14ac:dyDescent="0.3">
      <c r="A331" s="181">
        <v>53297</v>
      </c>
      <c r="B331" s="131">
        <f t="shared" si="48"/>
        <v>2045</v>
      </c>
      <c r="C331" s="171">
        <v>8.6521819999999998</v>
      </c>
      <c r="D331" s="182"/>
      <c r="E331" s="290">
        <v>-0.28569793701171875</v>
      </c>
      <c r="F331" s="324">
        <v>9.6096963882446262E-2</v>
      </c>
      <c r="G331" s="290">
        <v>-0.29431676864624023</v>
      </c>
      <c r="H331" s="290">
        <v>-3.9897956848144532E-2</v>
      </c>
      <c r="I331" s="290">
        <v>-0.81143193672466818</v>
      </c>
      <c r="J331" s="290">
        <v>-0.4009078025817871</v>
      </c>
      <c r="K331" s="290">
        <v>-0.24643106711456916</v>
      </c>
      <c r="L331" s="290">
        <v>-1.0071283800806372</v>
      </c>
      <c r="M331" s="290">
        <v>3.238079071044922E-2</v>
      </c>
      <c r="N331" s="324">
        <v>-0.16019588470458984</v>
      </c>
      <c r="O331" s="290">
        <v>-9.8792126973470021E-2</v>
      </c>
      <c r="P331" s="290">
        <v>-0.23499666875408548</v>
      </c>
      <c r="Q331" s="171"/>
      <c r="R331" s="183">
        <f t="shared" si="44"/>
        <v>8.3664840629882811</v>
      </c>
      <c r="S331" s="183">
        <f t="shared" si="46"/>
        <v>8.7482789638824467</v>
      </c>
      <c r="T331" s="183">
        <f t="shared" si="44"/>
        <v>8.3578652313537596</v>
      </c>
      <c r="U331" s="183">
        <f t="shared" si="43"/>
        <v>8.6122840431518561</v>
      </c>
      <c r="V331" s="183">
        <f t="shared" si="47"/>
        <v>7.8407500632753315</v>
      </c>
      <c r="W331" s="183">
        <f t="shared" si="43"/>
        <v>8.251274197418212</v>
      </c>
      <c r="X331" s="183">
        <f t="shared" si="43"/>
        <v>8.4057509328854305</v>
      </c>
      <c r="Y331" s="183">
        <f t="shared" si="43"/>
        <v>7.6450536199193628</v>
      </c>
      <c r="Z331" s="183">
        <f t="shared" si="43"/>
        <v>8.6845627907104497</v>
      </c>
      <c r="AA331" s="183">
        <f t="shared" si="45"/>
        <v>8.4919861152954095</v>
      </c>
      <c r="AB331" s="183">
        <f t="shared" si="42"/>
        <v>8.5533898730265303</v>
      </c>
      <c r="AC331" s="183">
        <f t="shared" si="42"/>
        <v>8.4171853312459142</v>
      </c>
      <c r="AE331" s="34"/>
    </row>
    <row r="332" spans="1:31" ht="14.4" x14ac:dyDescent="0.3">
      <c r="A332" s="181">
        <v>53328</v>
      </c>
      <c r="B332" s="131">
        <f t="shared" si="48"/>
        <v>2046</v>
      </c>
      <c r="C332" s="171">
        <v>8.7034050000000001</v>
      </c>
      <c r="D332" s="182"/>
      <c r="E332" s="290">
        <v>-0.33095785493590157</v>
      </c>
      <c r="F332" s="324">
        <v>0.114993314743042</v>
      </c>
      <c r="G332" s="290">
        <v>-0.28880500793457031</v>
      </c>
      <c r="H332" s="290">
        <v>6.8288764953613273E-2</v>
      </c>
      <c r="I332" s="290">
        <v>-0.7908307709706498</v>
      </c>
      <c r="J332" s="290">
        <v>-0.38434152603149413</v>
      </c>
      <c r="K332" s="290">
        <v>-0.18859098481531369</v>
      </c>
      <c r="L332" s="290">
        <v>-0.78707339812676158</v>
      </c>
      <c r="M332" s="290">
        <v>2.1957130432128907E-2</v>
      </c>
      <c r="N332" s="324">
        <v>-0.11028629302978515</v>
      </c>
      <c r="O332" s="290">
        <v>0.14031545924377431</v>
      </c>
      <c r="P332" s="290">
        <v>-0.39887128476173639</v>
      </c>
      <c r="Q332" s="171"/>
      <c r="R332" s="183">
        <f t="shared" si="44"/>
        <v>8.3724471450640987</v>
      </c>
      <c r="S332" s="183">
        <f t="shared" si="46"/>
        <v>8.8183983147430425</v>
      </c>
      <c r="T332" s="183">
        <f t="shared" si="44"/>
        <v>8.4145999920654297</v>
      </c>
      <c r="U332" s="183">
        <f t="shared" si="43"/>
        <v>8.7716937649536142</v>
      </c>
      <c r="V332" s="183">
        <f t="shared" si="47"/>
        <v>7.9125742290293504</v>
      </c>
      <c r="W332" s="183">
        <f t="shared" si="43"/>
        <v>8.3190634739685052</v>
      </c>
      <c r="X332" s="183">
        <f t="shared" si="43"/>
        <v>8.5148140151846867</v>
      </c>
      <c r="Y332" s="183">
        <f t="shared" si="43"/>
        <v>7.9163316018732388</v>
      </c>
      <c r="Z332" s="183">
        <f t="shared" si="43"/>
        <v>8.7253621304321296</v>
      </c>
      <c r="AA332" s="183">
        <f t="shared" si="45"/>
        <v>8.5931187069702144</v>
      </c>
      <c r="AB332" s="183">
        <f t="shared" si="42"/>
        <v>8.8437204592437748</v>
      </c>
      <c r="AC332" s="183">
        <f t="shared" si="42"/>
        <v>8.3045337152382643</v>
      </c>
      <c r="AE332" s="34"/>
    </row>
    <row r="333" spans="1:31" ht="14.4" x14ac:dyDescent="0.3">
      <c r="A333" s="181">
        <v>53359</v>
      </c>
      <c r="B333" s="131">
        <f t="shared" si="48"/>
        <v>2046</v>
      </c>
      <c r="C333" s="171">
        <v>8.7297039999999999</v>
      </c>
      <c r="D333" s="182"/>
      <c r="E333" s="290">
        <v>-0.26946347099986201</v>
      </c>
      <c r="F333" s="324">
        <v>6.1846456527709953E-2</v>
      </c>
      <c r="G333" s="290">
        <v>-0.28133678436279297</v>
      </c>
      <c r="H333" s="290">
        <v>2.6049575805664062E-2</v>
      </c>
      <c r="I333" s="290">
        <v>-0.7905638694597682</v>
      </c>
      <c r="J333" s="290">
        <v>-0.38777570724487304</v>
      </c>
      <c r="K333" s="290">
        <v>-0.15615646908118444</v>
      </c>
      <c r="L333" s="290">
        <v>-0.71508819862217909</v>
      </c>
      <c r="M333" s="290">
        <v>3.2276840209960939E-2</v>
      </c>
      <c r="N333" s="324">
        <v>-0.17380172729492188</v>
      </c>
      <c r="O333" s="290">
        <v>-7.9609266916910837E-2</v>
      </c>
      <c r="P333" s="290">
        <v>-0.20603259018489292</v>
      </c>
      <c r="Q333" s="171"/>
      <c r="R333" s="183">
        <f t="shared" si="44"/>
        <v>8.4602405290001386</v>
      </c>
      <c r="S333" s="183">
        <f t="shared" si="46"/>
        <v>8.7915504565277107</v>
      </c>
      <c r="T333" s="183">
        <f t="shared" si="44"/>
        <v>8.4483672156372069</v>
      </c>
      <c r="U333" s="183">
        <f t="shared" si="43"/>
        <v>8.7557535758056648</v>
      </c>
      <c r="V333" s="183">
        <f t="shared" si="47"/>
        <v>7.939140130540232</v>
      </c>
      <c r="W333" s="183">
        <f t="shared" si="43"/>
        <v>8.3419282927551262</v>
      </c>
      <c r="X333" s="183">
        <f t="shared" si="43"/>
        <v>8.5735475309188161</v>
      </c>
      <c r="Y333" s="183">
        <f t="shared" si="43"/>
        <v>8.0146158013778201</v>
      </c>
      <c r="Z333" s="183">
        <f t="shared" si="43"/>
        <v>8.7619808402099615</v>
      </c>
      <c r="AA333" s="183">
        <f t="shared" si="45"/>
        <v>8.5559022727050777</v>
      </c>
      <c r="AB333" s="183">
        <f t="shared" si="42"/>
        <v>8.6500947330830886</v>
      </c>
      <c r="AC333" s="183">
        <f t="shared" si="42"/>
        <v>8.5236714098151065</v>
      </c>
      <c r="AE333" s="34"/>
    </row>
    <row r="334" spans="1:31" ht="14.4" x14ac:dyDescent="0.3">
      <c r="A334" s="181">
        <v>53387</v>
      </c>
      <c r="B334" s="131">
        <f t="shared" si="48"/>
        <v>2046</v>
      </c>
      <c r="C334" s="171">
        <v>8.5261859999999992</v>
      </c>
      <c r="D334" s="182"/>
      <c r="E334" s="290">
        <v>-0.28488155496156981</v>
      </c>
      <c r="F334" s="324">
        <v>2.2335710525512691E-2</v>
      </c>
      <c r="G334" s="290">
        <v>-0.28570652008056641</v>
      </c>
      <c r="H334" s="290">
        <v>-8.3904304504394539E-2</v>
      </c>
      <c r="I334" s="290">
        <v>-0.97381487438084224</v>
      </c>
      <c r="J334" s="290">
        <v>-0.35234432220458983</v>
      </c>
      <c r="K334" s="290">
        <v>-0.20219255772641612</v>
      </c>
      <c r="L334" s="290">
        <v>-0.87539928438948456</v>
      </c>
      <c r="M334" s="290">
        <v>3.1116695404052735E-2</v>
      </c>
      <c r="N334" s="324">
        <v>-0.19057804107666015</v>
      </c>
      <c r="O334" s="290">
        <v>-7.3940277099609361E-2</v>
      </c>
      <c r="P334" s="290">
        <v>-0.14184410572051998</v>
      </c>
      <c r="Q334" s="171"/>
      <c r="R334" s="183">
        <f t="shared" si="44"/>
        <v>8.2413044450384287</v>
      </c>
      <c r="S334" s="183">
        <f t="shared" si="46"/>
        <v>8.5485217105255114</v>
      </c>
      <c r="T334" s="183">
        <f t="shared" si="44"/>
        <v>8.2404794799194327</v>
      </c>
      <c r="U334" s="183">
        <f t="shared" si="43"/>
        <v>8.4422816954956055</v>
      </c>
      <c r="V334" s="183">
        <f t="shared" si="47"/>
        <v>7.5523711256191568</v>
      </c>
      <c r="W334" s="183">
        <f t="shared" si="43"/>
        <v>8.1738416777954086</v>
      </c>
      <c r="X334" s="183">
        <f t="shared" ref="X334:AC380" si="49">$C334+K334</f>
        <v>8.3239934422735828</v>
      </c>
      <c r="Y334" s="183">
        <f t="shared" si="49"/>
        <v>7.6507867156105149</v>
      </c>
      <c r="Z334" s="183">
        <f t="shared" si="49"/>
        <v>8.5573026954040525</v>
      </c>
      <c r="AA334" s="183">
        <f t="shared" si="45"/>
        <v>8.3356079589233385</v>
      </c>
      <c r="AB334" s="183">
        <f t="shared" si="42"/>
        <v>8.4522457229003898</v>
      </c>
      <c r="AC334" s="183">
        <f t="shared" si="42"/>
        <v>8.3843418942794798</v>
      </c>
      <c r="AE334" s="34"/>
    </row>
    <row r="335" spans="1:31" ht="14.4" x14ac:dyDescent="0.3">
      <c r="A335" s="181">
        <v>53418</v>
      </c>
      <c r="B335" s="131">
        <f t="shared" si="48"/>
        <v>2046</v>
      </c>
      <c r="C335" s="171">
        <v>8.2879889999999996</v>
      </c>
      <c r="D335" s="182"/>
      <c r="E335" s="290">
        <v>-0.42273608605162011</v>
      </c>
      <c r="F335" s="324">
        <v>1.8366765975952153E-2</v>
      </c>
      <c r="G335" s="290">
        <v>-0.3824615478515625</v>
      </c>
      <c r="H335" s="290">
        <v>-0.14646295547485352</v>
      </c>
      <c r="I335" s="290">
        <v>-0.81255836513684532</v>
      </c>
      <c r="J335" s="290">
        <v>-0.45372610092163085</v>
      </c>
      <c r="K335" s="290">
        <v>-0.32645236083804263</v>
      </c>
      <c r="L335" s="290">
        <v>-0.94734286661917599</v>
      </c>
      <c r="M335" s="290">
        <v>-2.2263317108154296E-2</v>
      </c>
      <c r="N335" s="324">
        <v>-0.23825748443603512</v>
      </c>
      <c r="O335" s="290">
        <v>-0.30865660985310883</v>
      </c>
      <c r="P335" s="290">
        <v>-0.12256863784790031</v>
      </c>
      <c r="Q335" s="171"/>
      <c r="R335" s="183">
        <f t="shared" si="44"/>
        <v>7.8652529139483791</v>
      </c>
      <c r="S335" s="183">
        <f t="shared" si="46"/>
        <v>8.306355765975951</v>
      </c>
      <c r="T335" s="183">
        <f t="shared" si="44"/>
        <v>7.9055274521484371</v>
      </c>
      <c r="U335" s="183">
        <f t="shared" si="44"/>
        <v>8.1415260445251469</v>
      </c>
      <c r="V335" s="183">
        <f t="shared" si="47"/>
        <v>7.4754306348631543</v>
      </c>
      <c r="W335" s="183">
        <f t="shared" si="44"/>
        <v>7.8342628990783689</v>
      </c>
      <c r="X335" s="183">
        <f t="shared" si="49"/>
        <v>7.9615366391619569</v>
      </c>
      <c r="Y335" s="183">
        <f t="shared" si="49"/>
        <v>7.3406461333808233</v>
      </c>
      <c r="Z335" s="183">
        <f t="shared" si="49"/>
        <v>8.2657256828918459</v>
      </c>
      <c r="AA335" s="183">
        <f t="shared" si="45"/>
        <v>8.0497315155639644</v>
      </c>
      <c r="AB335" s="183">
        <f t="shared" si="42"/>
        <v>7.9793323901468911</v>
      </c>
      <c r="AC335" s="183">
        <f t="shared" si="42"/>
        <v>8.1654203621520995</v>
      </c>
      <c r="AE335" s="34"/>
    </row>
    <row r="336" spans="1:31" ht="14.4" x14ac:dyDescent="0.3">
      <c r="A336" s="181">
        <v>53448</v>
      </c>
      <c r="B336" s="131">
        <f t="shared" si="48"/>
        <v>2046</v>
      </c>
      <c r="C336" s="171">
        <v>8.3243799999999997</v>
      </c>
      <c r="D336" s="182"/>
      <c r="E336" s="290">
        <v>-0.44675024713559836</v>
      </c>
      <c r="F336" s="324">
        <v>4.31581449508667E-2</v>
      </c>
      <c r="G336" s="290">
        <v>-0.38289165496826172</v>
      </c>
      <c r="H336" s="290">
        <v>-0.13530735015869141</v>
      </c>
      <c r="I336" s="290">
        <v>-0.94153769371452267</v>
      </c>
      <c r="J336" s="290">
        <v>-0.45697956085205077</v>
      </c>
      <c r="K336" s="290">
        <v>-0.48339874695929635</v>
      </c>
      <c r="L336" s="290">
        <v>-1.0440400485376762</v>
      </c>
      <c r="M336" s="290">
        <v>-2.2136001586914061E-2</v>
      </c>
      <c r="N336" s="324">
        <v>-0.22653491973876955</v>
      </c>
      <c r="O336" s="290">
        <v>-0.25464179992675784</v>
      </c>
      <c r="P336" s="290">
        <v>-0.23323047437975489</v>
      </c>
      <c r="Q336" s="171"/>
      <c r="R336" s="183">
        <f t="shared" si="44"/>
        <v>7.8776297528644017</v>
      </c>
      <c r="S336" s="183">
        <f t="shared" si="46"/>
        <v>8.367538144950867</v>
      </c>
      <c r="T336" s="183">
        <f t="shared" si="44"/>
        <v>7.9414883450317379</v>
      </c>
      <c r="U336" s="183">
        <f t="shared" si="44"/>
        <v>8.1890726498413091</v>
      </c>
      <c r="V336" s="183">
        <f t="shared" si="47"/>
        <v>7.3828423062854771</v>
      </c>
      <c r="W336" s="183">
        <f t="shared" si="44"/>
        <v>7.8674004391479491</v>
      </c>
      <c r="X336" s="183">
        <f t="shared" si="49"/>
        <v>7.8409812530407033</v>
      </c>
      <c r="Y336" s="183">
        <f t="shared" si="49"/>
        <v>7.2803399514623237</v>
      </c>
      <c r="Z336" s="183">
        <f t="shared" si="49"/>
        <v>8.3022439984130862</v>
      </c>
      <c r="AA336" s="183">
        <f t="shared" si="45"/>
        <v>8.0978450802612301</v>
      </c>
      <c r="AB336" s="183">
        <f t="shared" si="42"/>
        <v>8.0697382000732425</v>
      </c>
      <c r="AC336" s="183">
        <f t="shared" si="42"/>
        <v>8.0911495256202439</v>
      </c>
      <c r="AE336" s="34"/>
    </row>
    <row r="337" spans="1:31" ht="14.4" x14ac:dyDescent="0.3">
      <c r="A337" s="181">
        <v>53479</v>
      </c>
      <c r="B337" s="131">
        <f t="shared" si="48"/>
        <v>2046</v>
      </c>
      <c r="C337" s="171">
        <v>8.374193</v>
      </c>
      <c r="D337" s="182"/>
      <c r="E337" s="290">
        <v>-0.32170889327727775</v>
      </c>
      <c r="F337" s="324">
        <v>0.1097743225097656</v>
      </c>
      <c r="G337" s="290">
        <v>-0.32663440704345703</v>
      </c>
      <c r="H337" s="290">
        <v>1.5692672729492187E-2</v>
      </c>
      <c r="I337" s="290">
        <v>-0.98674955086243166</v>
      </c>
      <c r="J337" s="290">
        <v>-0.40448455810546874</v>
      </c>
      <c r="K337" s="290">
        <v>-0.59317774552272795</v>
      </c>
      <c r="L337" s="290">
        <v>-1.0362223317456603</v>
      </c>
      <c r="M337" s="290">
        <v>3.1664581298828126E-2</v>
      </c>
      <c r="N337" s="324">
        <v>-0.17715843200683595</v>
      </c>
      <c r="O337" s="290">
        <v>-0.15619186560312912</v>
      </c>
      <c r="P337" s="290">
        <v>-0.18937354246775312</v>
      </c>
      <c r="Q337" s="171"/>
      <c r="R337" s="183">
        <f t="shared" si="44"/>
        <v>8.0524841067227229</v>
      </c>
      <c r="S337" s="183">
        <f t="shared" si="46"/>
        <v>8.4839673225097663</v>
      </c>
      <c r="T337" s="183">
        <f t="shared" si="44"/>
        <v>8.047558592956543</v>
      </c>
      <c r="U337" s="183">
        <f t="shared" si="44"/>
        <v>8.389885672729493</v>
      </c>
      <c r="V337" s="183">
        <f t="shared" si="47"/>
        <v>7.3874434491375682</v>
      </c>
      <c r="W337" s="183">
        <f t="shared" si="44"/>
        <v>7.9697084418945314</v>
      </c>
      <c r="X337" s="183">
        <f t="shared" si="49"/>
        <v>7.7810152544772722</v>
      </c>
      <c r="Y337" s="183">
        <f t="shared" si="49"/>
        <v>7.3379706682543393</v>
      </c>
      <c r="Z337" s="183">
        <f t="shared" si="49"/>
        <v>8.4058575812988288</v>
      </c>
      <c r="AA337" s="183">
        <f t="shared" si="45"/>
        <v>8.197034567993164</v>
      </c>
      <c r="AB337" s="183">
        <f t="shared" si="42"/>
        <v>8.2180011343968715</v>
      </c>
      <c r="AC337" s="183">
        <f t="shared" si="42"/>
        <v>8.1848194575322477</v>
      </c>
      <c r="AE337" s="34"/>
    </row>
    <row r="338" spans="1:31" ht="14.4" x14ac:dyDescent="0.3">
      <c r="A338" s="181">
        <v>53509</v>
      </c>
      <c r="B338" s="131">
        <f t="shared" si="48"/>
        <v>2046</v>
      </c>
      <c r="C338" s="171">
        <v>8.8007100000000005</v>
      </c>
      <c r="D338" s="182"/>
      <c r="E338" s="290">
        <v>-0.2962010179795605</v>
      </c>
      <c r="F338" s="324">
        <v>0.15825008392333983</v>
      </c>
      <c r="G338" s="290">
        <v>-0.35315465927124023</v>
      </c>
      <c r="H338" s="290">
        <v>-3.4483146667480535E-3</v>
      </c>
      <c r="I338" s="290">
        <v>-0.89864483628352931</v>
      </c>
      <c r="J338" s="290">
        <v>-0.39970569610595702</v>
      </c>
      <c r="K338" s="290">
        <v>-0.57862286938167351</v>
      </c>
      <c r="L338" s="290">
        <v>-1.1237472181953607</v>
      </c>
      <c r="M338" s="290">
        <v>4.4828624725341798E-2</v>
      </c>
      <c r="N338" s="324">
        <v>-9.6409149169921882E-2</v>
      </c>
      <c r="O338" s="290">
        <v>-0.21079924424489344</v>
      </c>
      <c r="P338" s="290">
        <v>-0.57274393266247159</v>
      </c>
      <c r="Q338" s="171"/>
      <c r="R338" s="183">
        <f t="shared" si="44"/>
        <v>8.5045089820204396</v>
      </c>
      <c r="S338" s="183">
        <f t="shared" si="46"/>
        <v>8.9589600839233405</v>
      </c>
      <c r="T338" s="183">
        <f t="shared" si="44"/>
        <v>8.4475553407287602</v>
      </c>
      <c r="U338" s="183">
        <f t="shared" si="44"/>
        <v>8.7972616853332521</v>
      </c>
      <c r="V338" s="183">
        <f t="shared" si="47"/>
        <v>7.9020651637164709</v>
      </c>
      <c r="W338" s="183">
        <f t="shared" si="44"/>
        <v>8.4010043038940427</v>
      </c>
      <c r="X338" s="183">
        <f t="shared" si="49"/>
        <v>8.222087130618327</v>
      </c>
      <c r="Y338" s="183">
        <f t="shared" si="49"/>
        <v>7.6769627818046402</v>
      </c>
      <c r="Z338" s="183">
        <f t="shared" si="49"/>
        <v>8.8455386247253429</v>
      </c>
      <c r="AA338" s="183">
        <f t="shared" si="45"/>
        <v>8.7043008508300783</v>
      </c>
      <c r="AB338" s="183">
        <f t="shared" si="42"/>
        <v>8.5899107557551062</v>
      </c>
      <c r="AC338" s="183">
        <f t="shared" si="42"/>
        <v>8.2279660673375297</v>
      </c>
      <c r="AE338" s="34"/>
    </row>
    <row r="339" spans="1:31" ht="14.4" x14ac:dyDescent="0.3">
      <c r="A339" s="181">
        <v>53540</v>
      </c>
      <c r="B339" s="131">
        <f t="shared" si="48"/>
        <v>2046</v>
      </c>
      <c r="C339" s="171">
        <v>8.8566939999999992</v>
      </c>
      <c r="D339" s="182"/>
      <c r="E339" s="290">
        <v>-0.26016831274102631</v>
      </c>
      <c r="F339" s="324">
        <v>0.17629156589508058</v>
      </c>
      <c r="G339" s="290">
        <v>-0.35442447662353516</v>
      </c>
      <c r="H339" s="290">
        <v>-3.2056045532226629E-3</v>
      </c>
      <c r="I339" s="290">
        <v>-0.91793312619117051</v>
      </c>
      <c r="J339" s="290">
        <v>-0.40068702697753905</v>
      </c>
      <c r="K339" s="290">
        <v>-0.59412098981898487</v>
      </c>
      <c r="L339" s="290">
        <v>-1.089421962812108</v>
      </c>
      <c r="M339" s="290">
        <v>4.4752807617187501E-2</v>
      </c>
      <c r="N339" s="324">
        <v>-5.7632026672363279E-2</v>
      </c>
      <c r="O339" s="290">
        <v>-0.20183051745859767</v>
      </c>
      <c r="P339" s="290">
        <v>-0.513099892216344</v>
      </c>
      <c r="Q339" s="171"/>
      <c r="R339" s="183">
        <f t="shared" si="44"/>
        <v>8.596525687258973</v>
      </c>
      <c r="S339" s="183">
        <f t="shared" si="46"/>
        <v>9.0329855658950802</v>
      </c>
      <c r="T339" s="183">
        <f t="shared" si="44"/>
        <v>8.502269523376464</v>
      </c>
      <c r="U339" s="183">
        <f t="shared" si="44"/>
        <v>8.8534883954467762</v>
      </c>
      <c r="V339" s="183">
        <f t="shared" si="47"/>
        <v>7.9387608738088282</v>
      </c>
      <c r="W339" s="183">
        <f t="shared" si="44"/>
        <v>8.4560069730224594</v>
      </c>
      <c r="X339" s="183">
        <f t="shared" si="49"/>
        <v>8.2625730101810149</v>
      </c>
      <c r="Y339" s="183">
        <f t="shared" si="49"/>
        <v>7.7672720371878912</v>
      </c>
      <c r="Z339" s="183">
        <f t="shared" si="49"/>
        <v>8.9014468076171873</v>
      </c>
      <c r="AA339" s="183">
        <f t="shared" si="45"/>
        <v>8.7990619733276354</v>
      </c>
      <c r="AB339" s="183">
        <f t="shared" si="42"/>
        <v>8.6548634825414013</v>
      </c>
      <c r="AC339" s="183">
        <f t="shared" si="42"/>
        <v>8.3435941077836553</v>
      </c>
      <c r="AE339" s="34"/>
    </row>
    <row r="340" spans="1:31" ht="14.4" x14ac:dyDescent="0.3">
      <c r="A340" s="181">
        <v>53571</v>
      </c>
      <c r="B340" s="131">
        <f t="shared" si="48"/>
        <v>2046</v>
      </c>
      <c r="C340" s="171">
        <v>8.8280790000000007</v>
      </c>
      <c r="D340" s="182"/>
      <c r="E340" s="290">
        <v>-0.29193210601806641</v>
      </c>
      <c r="F340" s="324">
        <v>8.1395092010498035E-2</v>
      </c>
      <c r="G340" s="290">
        <v>-0.31472253799438477</v>
      </c>
      <c r="H340" s="290">
        <v>2.0366630554199218E-2</v>
      </c>
      <c r="I340" s="290">
        <v>-1.2217567193651135</v>
      </c>
      <c r="J340" s="290">
        <v>-0.3990166664123535</v>
      </c>
      <c r="K340" s="290">
        <v>-0.57377462572395876</v>
      </c>
      <c r="L340" s="290">
        <v>-1.4533017321710899</v>
      </c>
      <c r="M340" s="290">
        <v>4.4874877929687501E-2</v>
      </c>
      <c r="N340" s="324">
        <v>-0.19918830871582033</v>
      </c>
      <c r="O340" s="290">
        <v>-0.36646604696909585</v>
      </c>
      <c r="P340" s="290">
        <v>-0.46803691991170249</v>
      </c>
      <c r="Q340" s="171"/>
      <c r="R340" s="183">
        <f t="shared" si="44"/>
        <v>8.5361468939819343</v>
      </c>
      <c r="S340" s="183">
        <f t="shared" si="46"/>
        <v>8.9094740920104982</v>
      </c>
      <c r="T340" s="183">
        <f t="shared" si="44"/>
        <v>8.5133564620056159</v>
      </c>
      <c r="U340" s="183">
        <f t="shared" si="44"/>
        <v>8.8484456305542007</v>
      </c>
      <c r="V340" s="183">
        <f t="shared" si="47"/>
        <v>7.6063222806348874</v>
      </c>
      <c r="W340" s="183">
        <f t="shared" si="44"/>
        <v>8.4290623335876464</v>
      </c>
      <c r="X340" s="183">
        <f t="shared" si="49"/>
        <v>8.2543043742760425</v>
      </c>
      <c r="Y340" s="183">
        <f t="shared" si="49"/>
        <v>7.374777267828911</v>
      </c>
      <c r="Z340" s="183">
        <f t="shared" si="49"/>
        <v>8.8729538779296888</v>
      </c>
      <c r="AA340" s="183">
        <f t="shared" si="45"/>
        <v>8.6288906912841803</v>
      </c>
      <c r="AB340" s="183">
        <f t="shared" si="49"/>
        <v>8.4616129530309045</v>
      </c>
      <c r="AC340" s="183">
        <f t="shared" si="49"/>
        <v>8.3600420800882986</v>
      </c>
      <c r="AE340" s="34"/>
    </row>
    <row r="341" spans="1:31" ht="14.4" x14ac:dyDescent="0.3">
      <c r="A341" s="181">
        <v>53601</v>
      </c>
      <c r="B341" s="131">
        <f t="shared" si="48"/>
        <v>2046</v>
      </c>
      <c r="C341" s="171">
        <v>8.5488669999999995</v>
      </c>
      <c r="D341" s="182"/>
      <c r="E341" s="290">
        <v>-0.3159947395324707</v>
      </c>
      <c r="F341" s="324">
        <v>6.2016468048095699E-2</v>
      </c>
      <c r="G341" s="290">
        <v>-0.35074186325073242</v>
      </c>
      <c r="H341" s="290">
        <v>-0.10449604034423829</v>
      </c>
      <c r="I341" s="290">
        <v>-1.2824183515730392</v>
      </c>
      <c r="J341" s="290">
        <v>-0.41715459823608397</v>
      </c>
      <c r="K341" s="290">
        <v>-0.28950285124701802</v>
      </c>
      <c r="L341" s="290">
        <v>-1.3912181595096222</v>
      </c>
      <c r="M341" s="290">
        <v>1.6626567840576173E-2</v>
      </c>
      <c r="N341" s="324">
        <v>-0.22218711853027345</v>
      </c>
      <c r="O341" s="290">
        <v>-0.30461191972096757</v>
      </c>
      <c r="P341" s="290">
        <v>-9.6036188371719886E-2</v>
      </c>
      <c r="Q341" s="171"/>
      <c r="R341" s="183">
        <f t="shared" si="44"/>
        <v>8.2328722604675288</v>
      </c>
      <c r="S341" s="183">
        <f t="shared" si="46"/>
        <v>8.6108834680480957</v>
      </c>
      <c r="T341" s="183">
        <f t="shared" si="44"/>
        <v>8.1981251367492671</v>
      </c>
      <c r="U341" s="183">
        <f t="shared" si="44"/>
        <v>8.4443709596557621</v>
      </c>
      <c r="V341" s="183">
        <f t="shared" si="47"/>
        <v>7.2664486484269606</v>
      </c>
      <c r="W341" s="183">
        <f t="shared" si="44"/>
        <v>8.1317124017639149</v>
      </c>
      <c r="X341" s="183">
        <f t="shared" si="49"/>
        <v>8.2593641487529812</v>
      </c>
      <c r="Y341" s="183">
        <f t="shared" si="49"/>
        <v>7.1576488404903778</v>
      </c>
      <c r="Z341" s="183">
        <f t="shared" si="49"/>
        <v>8.5654935678405764</v>
      </c>
      <c r="AA341" s="183">
        <f t="shared" si="45"/>
        <v>8.326679881469726</v>
      </c>
      <c r="AB341" s="183">
        <f t="shared" si="49"/>
        <v>8.2442550802790322</v>
      </c>
      <c r="AC341" s="183">
        <f t="shared" si="49"/>
        <v>8.4528308116282798</v>
      </c>
      <c r="AE341" s="34"/>
    </row>
    <row r="342" spans="1:31" ht="14.4" x14ac:dyDescent="0.3">
      <c r="A342" s="181">
        <v>53632</v>
      </c>
      <c r="B342" s="131">
        <f t="shared" si="48"/>
        <v>2046</v>
      </c>
      <c r="C342" s="171">
        <v>8.6276309999999992</v>
      </c>
      <c r="D342" s="182"/>
      <c r="E342" s="290">
        <v>-0.28225326538085938</v>
      </c>
      <c r="F342" s="324">
        <v>6.4184775352478018E-2</v>
      </c>
      <c r="G342" s="290">
        <v>-0.31580448150634766</v>
      </c>
      <c r="H342" s="290">
        <v>-8.3794155120849617E-2</v>
      </c>
      <c r="I342" s="290">
        <v>-1.2464093630869333</v>
      </c>
      <c r="J342" s="290">
        <v>-0.4027383804321289</v>
      </c>
      <c r="K342" s="290">
        <v>-7.2215159856715463E-2</v>
      </c>
      <c r="L342" s="290">
        <v>-1.2037131575340014</v>
      </c>
      <c r="M342" s="290">
        <v>3.2573432922363282E-2</v>
      </c>
      <c r="N342" s="324">
        <v>-0.1934390640258789</v>
      </c>
      <c r="O342" s="290">
        <v>-0.2101790110270183</v>
      </c>
      <c r="P342" s="290">
        <v>-0.1110324058532714</v>
      </c>
      <c r="Q342" s="171"/>
      <c r="R342" s="183">
        <f t="shared" si="44"/>
        <v>8.3453777346191398</v>
      </c>
      <c r="S342" s="183">
        <f t="shared" si="46"/>
        <v>8.6918157753524774</v>
      </c>
      <c r="T342" s="183">
        <f t="shared" si="44"/>
        <v>8.3118265184936515</v>
      </c>
      <c r="U342" s="183">
        <f t="shared" si="44"/>
        <v>8.5438368448791504</v>
      </c>
      <c r="V342" s="183">
        <f t="shared" si="47"/>
        <v>7.3812216369130663</v>
      </c>
      <c r="W342" s="183">
        <f t="shared" si="44"/>
        <v>8.2248926195678695</v>
      </c>
      <c r="X342" s="183">
        <f t="shared" si="49"/>
        <v>8.5554158401432829</v>
      </c>
      <c r="Y342" s="183">
        <f t="shared" si="49"/>
        <v>7.4239178424659977</v>
      </c>
      <c r="Z342" s="183">
        <f t="shared" si="49"/>
        <v>8.6602044329223631</v>
      </c>
      <c r="AA342" s="183">
        <f t="shared" si="45"/>
        <v>8.4341919359741198</v>
      </c>
      <c r="AB342" s="183">
        <f t="shared" si="49"/>
        <v>8.4174519889729815</v>
      </c>
      <c r="AC342" s="183">
        <f t="shared" si="49"/>
        <v>8.5165985941467284</v>
      </c>
      <c r="AE342" s="34"/>
    </row>
    <row r="343" spans="1:31" ht="14.4" x14ac:dyDescent="0.3">
      <c r="A343" s="181">
        <v>53662</v>
      </c>
      <c r="B343" s="131">
        <f t="shared" si="48"/>
        <v>2046</v>
      </c>
      <c r="C343" s="171">
        <v>8.8535730000000008</v>
      </c>
      <c r="D343" s="182"/>
      <c r="E343" s="290">
        <v>-0.29281139373779297</v>
      </c>
      <c r="F343" s="324">
        <v>0.10318562507629392</v>
      </c>
      <c r="G343" s="290">
        <v>-0.30136489868164063</v>
      </c>
      <c r="H343" s="290">
        <v>1.5814743041992187E-2</v>
      </c>
      <c r="I343" s="290">
        <v>-0.83007571653169987</v>
      </c>
      <c r="J343" s="290">
        <v>-0.4068735122680664</v>
      </c>
      <c r="K343" s="290">
        <v>-0.25154408151375179</v>
      </c>
      <c r="L343" s="290">
        <v>-1.0062942555342189</v>
      </c>
      <c r="M343" s="290">
        <v>3.1538696289062501E-2</v>
      </c>
      <c r="N343" s="324">
        <v>-0.15140872955322263</v>
      </c>
      <c r="O343" s="290">
        <v>-0.11718818664550776</v>
      </c>
      <c r="P343" s="290">
        <v>-0.23719774907635113</v>
      </c>
      <c r="Q343" s="171"/>
      <c r="R343" s="183">
        <f t="shared" si="44"/>
        <v>8.5607616062622078</v>
      </c>
      <c r="S343" s="183">
        <f t="shared" si="46"/>
        <v>8.9567586250762954</v>
      </c>
      <c r="T343" s="183">
        <f t="shared" si="44"/>
        <v>8.5522081013183602</v>
      </c>
      <c r="U343" s="183">
        <f t="shared" si="44"/>
        <v>8.8693877430419938</v>
      </c>
      <c r="V343" s="183">
        <f t="shared" si="47"/>
        <v>8.0234972834683003</v>
      </c>
      <c r="W343" s="183">
        <f t="shared" si="44"/>
        <v>8.4466994877319337</v>
      </c>
      <c r="X343" s="183">
        <f t="shared" si="49"/>
        <v>8.6020289184862495</v>
      </c>
      <c r="Y343" s="183">
        <f t="shared" si="49"/>
        <v>7.8472787444657817</v>
      </c>
      <c r="Z343" s="183">
        <f t="shared" si="49"/>
        <v>8.8851116962890639</v>
      </c>
      <c r="AA343" s="183">
        <f t="shared" si="45"/>
        <v>8.7021642704467776</v>
      </c>
      <c r="AB343" s="183">
        <f t="shared" si="49"/>
        <v>8.7363848133544924</v>
      </c>
      <c r="AC343" s="183">
        <f t="shared" si="49"/>
        <v>8.6163752509236495</v>
      </c>
      <c r="AE343" s="34"/>
    </row>
    <row r="344" spans="1:31" ht="14.4" x14ac:dyDescent="0.3">
      <c r="A344" s="181">
        <v>53693</v>
      </c>
      <c r="B344" s="131">
        <f t="shared" si="48"/>
        <v>2047</v>
      </c>
      <c r="C344" s="171">
        <v>8.9059989999999996</v>
      </c>
      <c r="D344" s="182"/>
      <c r="E344" s="290">
        <v>-0.34493126838347576</v>
      </c>
      <c r="F344" s="324">
        <v>0.12569735527038572</v>
      </c>
      <c r="G344" s="290">
        <v>-0.29614925384521484</v>
      </c>
      <c r="H344" s="290">
        <v>6.1804733276367187E-2</v>
      </c>
      <c r="I344" s="290">
        <v>-0.83933628171568053</v>
      </c>
      <c r="J344" s="290">
        <v>-0.3911121368408203</v>
      </c>
      <c r="K344" s="290">
        <v>-0.20305911948856678</v>
      </c>
      <c r="L344" s="290">
        <v>-0.76925992977047508</v>
      </c>
      <c r="M344" s="290">
        <v>1.6470642089843751E-2</v>
      </c>
      <c r="N344" s="324">
        <v>-0.1044877243041992</v>
      </c>
      <c r="O344" s="290">
        <v>0.13364673264058419</v>
      </c>
      <c r="P344" s="290">
        <v>-0.39626775387794738</v>
      </c>
      <c r="Q344" s="171"/>
      <c r="R344" s="183">
        <f t="shared" si="44"/>
        <v>8.5610677316165233</v>
      </c>
      <c r="S344" s="183">
        <f t="shared" si="46"/>
        <v>9.0316963552703857</v>
      </c>
      <c r="T344" s="183">
        <f t="shared" si="44"/>
        <v>8.6098497461547847</v>
      </c>
      <c r="U344" s="183">
        <f t="shared" si="44"/>
        <v>8.9678037332763676</v>
      </c>
      <c r="V344" s="183">
        <f t="shared" si="47"/>
        <v>8.0666627182843182</v>
      </c>
      <c r="W344" s="183">
        <f t="shared" si="44"/>
        <v>8.5148868631591785</v>
      </c>
      <c r="X344" s="183">
        <f t="shared" si="49"/>
        <v>8.7029398805114333</v>
      </c>
      <c r="Y344" s="183">
        <f t="shared" si="49"/>
        <v>8.1367390702295239</v>
      </c>
      <c r="Z344" s="183">
        <f t="shared" si="49"/>
        <v>8.9224696420898439</v>
      </c>
      <c r="AA344" s="183">
        <f t="shared" si="45"/>
        <v>8.8015112756958001</v>
      </c>
      <c r="AB344" s="183">
        <f t="shared" si="49"/>
        <v>9.039645732640583</v>
      </c>
      <c r="AC344" s="183">
        <f t="shared" si="49"/>
        <v>8.5097312461220529</v>
      </c>
      <c r="AE344" s="34"/>
    </row>
    <row r="345" spans="1:31" ht="14.4" x14ac:dyDescent="0.3">
      <c r="A345" s="181">
        <v>53724</v>
      </c>
      <c r="B345" s="131">
        <f t="shared" si="48"/>
        <v>2047</v>
      </c>
      <c r="C345" s="171">
        <v>8.9208189999999998</v>
      </c>
      <c r="D345" s="182"/>
      <c r="E345" s="290">
        <v>-0.27594964406622308</v>
      </c>
      <c r="F345" s="324">
        <v>5.8411321640014641E-2</v>
      </c>
      <c r="G345" s="290">
        <v>-0.29162979125976563</v>
      </c>
      <c r="H345" s="290">
        <v>3.2096824645996093E-2</v>
      </c>
      <c r="I345" s="290">
        <v>-0.84306144756551438</v>
      </c>
      <c r="J345" s="290">
        <v>-0.3926370620727539</v>
      </c>
      <c r="K345" s="290">
        <v>-0.16755979743896607</v>
      </c>
      <c r="L345" s="290">
        <v>-0.70092926159433588</v>
      </c>
      <c r="M345" s="290">
        <v>3.125926971435547E-2</v>
      </c>
      <c r="N345" s="324">
        <v>-0.1932326126098633</v>
      </c>
      <c r="O345" s="290">
        <v>-0.11194550196329754</v>
      </c>
      <c r="P345" s="290">
        <v>-0.20765860489436561</v>
      </c>
      <c r="Q345" s="171"/>
      <c r="R345" s="183">
        <f t="shared" si="44"/>
        <v>8.6448693559337766</v>
      </c>
      <c r="S345" s="183">
        <f t="shared" si="46"/>
        <v>8.9792303216400153</v>
      </c>
      <c r="T345" s="183">
        <f t="shared" si="44"/>
        <v>8.6291892087402342</v>
      </c>
      <c r="U345" s="183">
        <f t="shared" si="44"/>
        <v>8.9529158246459968</v>
      </c>
      <c r="V345" s="183">
        <f t="shared" si="47"/>
        <v>8.0777575524344858</v>
      </c>
      <c r="W345" s="183">
        <f t="shared" si="44"/>
        <v>8.5281819379272452</v>
      </c>
      <c r="X345" s="183">
        <f t="shared" si="49"/>
        <v>8.7532592025610345</v>
      </c>
      <c r="Y345" s="183">
        <f t="shared" si="49"/>
        <v>8.2198897384056639</v>
      </c>
      <c r="Z345" s="183">
        <f t="shared" si="49"/>
        <v>8.9520782697143559</v>
      </c>
      <c r="AA345" s="183">
        <f t="shared" si="45"/>
        <v>8.7275863873901365</v>
      </c>
      <c r="AB345" s="183">
        <f t="shared" si="49"/>
        <v>8.8088734980367018</v>
      </c>
      <c r="AC345" s="183">
        <f t="shared" si="49"/>
        <v>8.7131603951056338</v>
      </c>
      <c r="AE345" s="34"/>
    </row>
    <row r="346" spans="1:31" ht="14.4" x14ac:dyDescent="0.3">
      <c r="A346" s="181">
        <v>53752</v>
      </c>
      <c r="B346" s="131">
        <f t="shared" si="48"/>
        <v>2047</v>
      </c>
      <c r="C346" s="171">
        <v>8.6037280000000003</v>
      </c>
      <c r="D346" s="182"/>
      <c r="E346" s="290">
        <v>-0.29113491098028982</v>
      </c>
      <c r="F346" s="324">
        <v>1.8734159469604487E-2</v>
      </c>
      <c r="G346" s="290">
        <v>-0.29529666900634766</v>
      </c>
      <c r="H346" s="290">
        <v>-8.5832633972167977E-2</v>
      </c>
      <c r="I346" s="290">
        <v>-0.99300280746806757</v>
      </c>
      <c r="J346" s="290">
        <v>-0.35597686767578124</v>
      </c>
      <c r="K346" s="290">
        <v>-0.21769860246377135</v>
      </c>
      <c r="L346" s="290">
        <v>-0.86145402169911112</v>
      </c>
      <c r="M346" s="290">
        <v>3.2186241149902345E-2</v>
      </c>
      <c r="N346" s="324">
        <v>-0.20954544067382813</v>
      </c>
      <c r="O346" s="290">
        <v>-8.567937215169269E-2</v>
      </c>
      <c r="P346" s="290">
        <v>-0.15065701007843013</v>
      </c>
      <c r="Q346" s="171"/>
      <c r="R346" s="183">
        <f t="shared" si="44"/>
        <v>8.3125930890197104</v>
      </c>
      <c r="S346" s="183">
        <f t="shared" si="46"/>
        <v>8.6224621594696043</v>
      </c>
      <c r="T346" s="183">
        <f t="shared" si="44"/>
        <v>8.3084313309936526</v>
      </c>
      <c r="U346" s="183">
        <f t="shared" si="44"/>
        <v>8.5178953660278331</v>
      </c>
      <c r="V346" s="183">
        <f t="shared" si="47"/>
        <v>7.610725192531933</v>
      </c>
      <c r="W346" s="183">
        <f t="shared" si="44"/>
        <v>8.2477511323242183</v>
      </c>
      <c r="X346" s="183">
        <f t="shared" si="49"/>
        <v>8.3860293975362286</v>
      </c>
      <c r="Y346" s="183">
        <f t="shared" si="49"/>
        <v>7.7422739783008891</v>
      </c>
      <c r="Z346" s="183">
        <f t="shared" si="49"/>
        <v>8.6359142411499032</v>
      </c>
      <c r="AA346" s="183">
        <f t="shared" si="45"/>
        <v>8.3941825593261719</v>
      </c>
      <c r="AB346" s="183">
        <f t="shared" si="49"/>
        <v>8.518048627848307</v>
      </c>
      <c r="AC346" s="183">
        <f t="shared" si="49"/>
        <v>8.4530709899215708</v>
      </c>
      <c r="AE346" s="34"/>
    </row>
    <row r="347" spans="1:31" ht="14.4" x14ac:dyDescent="0.3">
      <c r="A347" s="181">
        <v>53783</v>
      </c>
      <c r="B347" s="131">
        <f t="shared" si="48"/>
        <v>2047</v>
      </c>
      <c r="C347" s="171">
        <v>8.4031079999999996</v>
      </c>
      <c r="D347" s="182"/>
      <c r="E347" s="290">
        <v>-0.43384023763955731</v>
      </c>
      <c r="F347" s="324">
        <v>2.2204351425170903E-2</v>
      </c>
      <c r="G347" s="290">
        <v>-0.38718461990356445</v>
      </c>
      <c r="H347" s="290">
        <v>-0.1790676498413086</v>
      </c>
      <c r="I347" s="290">
        <v>-0.83667597992144571</v>
      </c>
      <c r="J347" s="290">
        <v>-0.46086435317993163</v>
      </c>
      <c r="K347" s="290">
        <v>-0.33947075879675015</v>
      </c>
      <c r="L347" s="290">
        <v>-0.93327478010053222</v>
      </c>
      <c r="M347" s="290">
        <v>-2.717569351196289E-2</v>
      </c>
      <c r="N347" s="324">
        <v>-0.25455173492431638</v>
      </c>
      <c r="O347" s="290">
        <v>-0.30046550114949555</v>
      </c>
      <c r="P347" s="290">
        <v>-0.13131383132934565</v>
      </c>
      <c r="Q347" s="171"/>
      <c r="R347" s="183">
        <f t="shared" si="44"/>
        <v>7.9692677623604427</v>
      </c>
      <c r="S347" s="183">
        <f t="shared" si="46"/>
        <v>8.4253123514251698</v>
      </c>
      <c r="T347" s="183">
        <f t="shared" si="44"/>
        <v>8.0159233800964351</v>
      </c>
      <c r="U347" s="183">
        <f t="shared" si="44"/>
        <v>8.2240403501586918</v>
      </c>
      <c r="V347" s="183">
        <f t="shared" si="47"/>
        <v>7.5664320200785538</v>
      </c>
      <c r="W347" s="183">
        <f t="shared" si="44"/>
        <v>7.9422436468200681</v>
      </c>
      <c r="X347" s="183">
        <f t="shared" si="49"/>
        <v>8.0636372412032493</v>
      </c>
      <c r="Y347" s="183">
        <f t="shared" si="49"/>
        <v>7.469833219899467</v>
      </c>
      <c r="Z347" s="183">
        <f t="shared" si="49"/>
        <v>8.3759323064880373</v>
      </c>
      <c r="AA347" s="183">
        <f t="shared" si="45"/>
        <v>8.1485562650756833</v>
      </c>
      <c r="AB347" s="183">
        <f t="shared" si="49"/>
        <v>8.1026424988505035</v>
      </c>
      <c r="AC347" s="183">
        <f t="shared" si="49"/>
        <v>8.2717941686706542</v>
      </c>
      <c r="AE347" s="34"/>
    </row>
    <row r="348" spans="1:31" ht="14.4" x14ac:dyDescent="0.3">
      <c r="A348" s="181">
        <v>53813</v>
      </c>
      <c r="B348" s="131">
        <f t="shared" si="48"/>
        <v>2047</v>
      </c>
      <c r="C348" s="171">
        <v>8.4370429999999992</v>
      </c>
      <c r="D348" s="182"/>
      <c r="E348" s="290">
        <v>-0.46769814436617424</v>
      </c>
      <c r="F348" s="324">
        <v>3.9069743156433107E-2</v>
      </c>
      <c r="G348" s="290">
        <v>-0.379547119140625</v>
      </c>
      <c r="H348" s="290">
        <v>-0.14564279556274415</v>
      </c>
      <c r="I348" s="290">
        <v>-1.0847698553297866</v>
      </c>
      <c r="J348" s="290">
        <v>-0.46233777999877929</v>
      </c>
      <c r="K348" s="290">
        <v>-0.51398223928282227</v>
      </c>
      <c r="L348" s="290">
        <v>-1.0305680135762343</v>
      </c>
      <c r="M348" s="290">
        <v>-2.2874145507812499E-2</v>
      </c>
      <c r="N348" s="324">
        <v>-0.24223503112792971</v>
      </c>
      <c r="O348" s="290">
        <v>-0.3093186505635579</v>
      </c>
      <c r="P348" s="290">
        <v>-0.24005973615953999</v>
      </c>
      <c r="Q348" s="171"/>
      <c r="R348" s="183">
        <f t="shared" si="44"/>
        <v>7.9693448556338247</v>
      </c>
      <c r="S348" s="183">
        <f t="shared" si="46"/>
        <v>8.4761127431564329</v>
      </c>
      <c r="T348" s="183">
        <f t="shared" si="44"/>
        <v>8.0574958808593742</v>
      </c>
      <c r="U348" s="183">
        <f t="shared" si="44"/>
        <v>8.2914002044372559</v>
      </c>
      <c r="V348" s="183">
        <f t="shared" si="47"/>
        <v>7.3522731446702121</v>
      </c>
      <c r="W348" s="183">
        <f t="shared" si="44"/>
        <v>7.9747052200012201</v>
      </c>
      <c r="X348" s="183">
        <f t="shared" si="49"/>
        <v>7.9230607607171768</v>
      </c>
      <c r="Y348" s="183">
        <f t="shared" si="49"/>
        <v>7.4064749864237651</v>
      </c>
      <c r="Z348" s="183">
        <f t="shared" si="49"/>
        <v>8.4141688544921873</v>
      </c>
      <c r="AA348" s="183">
        <f t="shared" si="45"/>
        <v>8.1948079688720696</v>
      </c>
      <c r="AB348" s="183">
        <f t="shared" si="49"/>
        <v>8.1277243494364413</v>
      </c>
      <c r="AC348" s="183">
        <f t="shared" si="49"/>
        <v>8.1969832638404601</v>
      </c>
      <c r="AE348" s="34"/>
    </row>
    <row r="349" spans="1:31" ht="14.4" x14ac:dyDescent="0.3">
      <c r="A349" s="181">
        <v>53844</v>
      </c>
      <c r="B349" s="131">
        <f t="shared" si="48"/>
        <v>2047</v>
      </c>
      <c r="C349" s="171">
        <v>8.4863319999999991</v>
      </c>
      <c r="D349" s="182"/>
      <c r="E349" s="290">
        <v>-0.3590949894891487</v>
      </c>
      <c r="F349" s="324">
        <v>0.12344190597534176</v>
      </c>
      <c r="G349" s="290">
        <v>-0.34091567993164063</v>
      </c>
      <c r="H349" s="290">
        <v>-4.4651412963867196E-3</v>
      </c>
      <c r="I349" s="290">
        <v>-1.1536937873969808</v>
      </c>
      <c r="J349" s="290">
        <v>-0.42339019775390624</v>
      </c>
      <c r="K349" s="290">
        <v>-0.62050355493124743</v>
      </c>
      <c r="L349" s="290">
        <v>-1.0228959211716218</v>
      </c>
      <c r="M349" s="290">
        <v>1.7136306762695314E-2</v>
      </c>
      <c r="N349" s="324">
        <v>-0.15261157989501956</v>
      </c>
      <c r="O349" s="290">
        <v>-0.23280815283457443</v>
      </c>
      <c r="P349" s="290">
        <v>-0.19650702635447187</v>
      </c>
      <c r="Q349" s="171"/>
      <c r="R349" s="183">
        <f t="shared" si="44"/>
        <v>8.12723701051085</v>
      </c>
      <c r="S349" s="183">
        <f t="shared" si="46"/>
        <v>8.6097739059753415</v>
      </c>
      <c r="T349" s="183">
        <f t="shared" si="44"/>
        <v>8.1454163200683585</v>
      </c>
      <c r="U349" s="183">
        <f t="shared" si="44"/>
        <v>8.4818668587036132</v>
      </c>
      <c r="V349" s="183">
        <f t="shared" si="47"/>
        <v>7.3326382126030181</v>
      </c>
      <c r="W349" s="183">
        <f t="shared" si="44"/>
        <v>8.0629418022460921</v>
      </c>
      <c r="X349" s="183">
        <f t="shared" si="49"/>
        <v>7.8658284450687521</v>
      </c>
      <c r="Y349" s="183">
        <f t="shared" si="49"/>
        <v>7.4634360788283773</v>
      </c>
      <c r="Z349" s="183">
        <f t="shared" si="49"/>
        <v>8.5034683067626951</v>
      </c>
      <c r="AA349" s="183">
        <f t="shared" si="45"/>
        <v>8.3337204201049797</v>
      </c>
      <c r="AB349" s="183">
        <f t="shared" si="49"/>
        <v>8.2535238471654253</v>
      </c>
      <c r="AC349" s="183">
        <f t="shared" si="49"/>
        <v>8.2898249736455281</v>
      </c>
      <c r="AE349" s="34"/>
    </row>
    <row r="350" spans="1:31" ht="14.4" x14ac:dyDescent="0.3">
      <c r="A350" s="181">
        <v>53874</v>
      </c>
      <c r="B350" s="131">
        <f t="shared" si="48"/>
        <v>2047</v>
      </c>
      <c r="C350" s="171">
        <v>8.9023309999999984</v>
      </c>
      <c r="D350" s="182"/>
      <c r="E350" s="290">
        <v>-0.31028263491646246</v>
      </c>
      <c r="F350" s="324">
        <v>0.16465782165527343</v>
      </c>
      <c r="G350" s="290">
        <v>-0.36513185501098633</v>
      </c>
      <c r="H350" s="290">
        <v>-7.2158050537109442E-3</v>
      </c>
      <c r="I350" s="290">
        <v>-1.1587425564346798</v>
      </c>
      <c r="J350" s="290">
        <v>-0.41376857757568358</v>
      </c>
      <c r="K350" s="290">
        <v>-0.60575461173113987</v>
      </c>
      <c r="L350" s="290">
        <v>-1.1111492538912215</v>
      </c>
      <c r="M350" s="290">
        <v>4.4468612670898439E-2</v>
      </c>
      <c r="N350" s="324">
        <v>-9.1375427246093766E-2</v>
      </c>
      <c r="O350" s="290">
        <v>-0.27343375205993659</v>
      </c>
      <c r="P350" s="290">
        <v>-0.62254385179088956</v>
      </c>
      <c r="Q350" s="171"/>
      <c r="R350" s="183">
        <f t="shared" si="44"/>
        <v>8.5920483650835351</v>
      </c>
      <c r="S350" s="183">
        <f t="shared" si="46"/>
        <v>9.0669888216552721</v>
      </c>
      <c r="T350" s="183">
        <f t="shared" si="44"/>
        <v>8.5371991449890121</v>
      </c>
      <c r="U350" s="183">
        <f t="shared" si="44"/>
        <v>8.8951151949462872</v>
      </c>
      <c r="V350" s="183">
        <f t="shared" si="47"/>
        <v>7.7435884435653186</v>
      </c>
      <c r="W350" s="183">
        <f t="shared" si="44"/>
        <v>8.4885624224243141</v>
      </c>
      <c r="X350" s="183">
        <f t="shared" si="49"/>
        <v>8.2965763882688588</v>
      </c>
      <c r="Y350" s="183">
        <f t="shared" si="49"/>
        <v>7.7911817461087765</v>
      </c>
      <c r="Z350" s="183">
        <f t="shared" si="49"/>
        <v>8.9467996126708975</v>
      </c>
      <c r="AA350" s="183">
        <f t="shared" si="45"/>
        <v>8.8109555727539046</v>
      </c>
      <c r="AB350" s="183">
        <f t="shared" si="49"/>
        <v>8.6288972479400616</v>
      </c>
      <c r="AC350" s="183">
        <f t="shared" si="49"/>
        <v>8.2797871482091097</v>
      </c>
      <c r="AE350" s="34"/>
    </row>
    <row r="351" spans="1:31" ht="14.4" x14ac:dyDescent="0.3">
      <c r="A351" s="181">
        <v>53905</v>
      </c>
      <c r="B351" s="131">
        <f t="shared" si="48"/>
        <v>2047</v>
      </c>
      <c r="C351" s="171">
        <v>8.9577229999999997</v>
      </c>
      <c r="D351" s="182"/>
      <c r="E351" s="290">
        <v>-0.27718251590847853</v>
      </c>
      <c r="F351" s="324">
        <v>0.18249378681182865</v>
      </c>
      <c r="G351" s="290">
        <v>-0.36687183380126953</v>
      </c>
      <c r="H351" s="290">
        <v>-7.3102188110351629E-3</v>
      </c>
      <c r="I351" s="290">
        <v>-1.1638063982379965</v>
      </c>
      <c r="J351" s="290">
        <v>-0.41586952209472655</v>
      </c>
      <c r="K351" s="290">
        <v>-0.62215943342391566</v>
      </c>
      <c r="L351" s="290">
        <v>-1.0762881028097886</v>
      </c>
      <c r="M351" s="290">
        <v>4.4395179748535157E-2</v>
      </c>
      <c r="N351" s="324">
        <v>-5.374176025390625E-2</v>
      </c>
      <c r="O351" s="290">
        <v>-0.27513052146402983</v>
      </c>
      <c r="P351" s="290">
        <v>-0.56269191034378541</v>
      </c>
      <c r="Q351" s="171"/>
      <c r="R351" s="183">
        <f t="shared" si="44"/>
        <v>8.6805404840915212</v>
      </c>
      <c r="S351" s="183">
        <f t="shared" si="46"/>
        <v>9.1402167868118287</v>
      </c>
      <c r="T351" s="183">
        <f t="shared" si="44"/>
        <v>8.5908511661987301</v>
      </c>
      <c r="U351" s="183">
        <f t="shared" si="44"/>
        <v>8.9504127811889642</v>
      </c>
      <c r="V351" s="183">
        <f t="shared" si="47"/>
        <v>7.7939166017620032</v>
      </c>
      <c r="W351" s="183">
        <f t="shared" si="44"/>
        <v>8.5418534779052724</v>
      </c>
      <c r="X351" s="183">
        <f t="shared" si="49"/>
        <v>8.3355635665760843</v>
      </c>
      <c r="Y351" s="183">
        <f t="shared" si="49"/>
        <v>7.8814348971902106</v>
      </c>
      <c r="Z351" s="183">
        <f t="shared" si="49"/>
        <v>9.0021181797485355</v>
      </c>
      <c r="AA351" s="183">
        <f t="shared" si="45"/>
        <v>8.9039812397460931</v>
      </c>
      <c r="AB351" s="183">
        <f t="shared" si="49"/>
        <v>8.6825924785359696</v>
      </c>
      <c r="AC351" s="183">
        <f t="shared" si="49"/>
        <v>8.3950310896562144</v>
      </c>
      <c r="AE351" s="34"/>
    </row>
    <row r="352" spans="1:31" ht="14.4" x14ac:dyDescent="0.3">
      <c r="A352" s="181">
        <v>53936</v>
      </c>
      <c r="B352" s="131">
        <f t="shared" si="48"/>
        <v>2047</v>
      </c>
      <c r="C352" s="171">
        <v>8.9542469999999987</v>
      </c>
      <c r="D352" s="182"/>
      <c r="E352" s="290">
        <v>-0.30859708786010742</v>
      </c>
      <c r="F352" s="324">
        <v>8.775562286376952E-2</v>
      </c>
      <c r="G352" s="290">
        <v>-0.32817268371582031</v>
      </c>
      <c r="H352" s="290">
        <v>1.1619529724121093E-2</v>
      </c>
      <c r="I352" s="290">
        <v>-1.5719799728407082</v>
      </c>
      <c r="J352" s="290">
        <v>-0.40353994369506835</v>
      </c>
      <c r="K352" s="290">
        <v>-0.60060073713193762</v>
      </c>
      <c r="L352" s="290">
        <v>-1.4426328605336585</v>
      </c>
      <c r="M352" s="290">
        <v>4.4548721313476564E-2</v>
      </c>
      <c r="N352" s="324">
        <v>-0.1654203796386719</v>
      </c>
      <c r="O352" s="290">
        <v>-0.43724783420562746</v>
      </c>
      <c r="P352" s="290">
        <v>-0.54365566380818686</v>
      </c>
      <c r="Q352" s="171"/>
      <c r="R352" s="183">
        <f t="shared" si="44"/>
        <v>8.6456499121398913</v>
      </c>
      <c r="S352" s="183">
        <f t="shared" si="46"/>
        <v>9.0420026228637678</v>
      </c>
      <c r="T352" s="183">
        <f t="shared" si="44"/>
        <v>8.6260743162841784</v>
      </c>
      <c r="U352" s="183">
        <f t="shared" si="44"/>
        <v>8.9658665297241207</v>
      </c>
      <c r="V352" s="183">
        <f t="shared" si="47"/>
        <v>7.3822670271592905</v>
      </c>
      <c r="W352" s="183">
        <f t="shared" si="44"/>
        <v>8.5507070563049297</v>
      </c>
      <c r="X352" s="183">
        <f t="shared" si="49"/>
        <v>8.353646262868061</v>
      </c>
      <c r="Y352" s="183">
        <f t="shared" si="49"/>
        <v>7.5116141394663405</v>
      </c>
      <c r="Z352" s="183">
        <f t="shared" si="49"/>
        <v>8.9987957213134759</v>
      </c>
      <c r="AA352" s="183">
        <f t="shared" si="45"/>
        <v>8.788826620361327</v>
      </c>
      <c r="AB352" s="183">
        <f t="shared" si="49"/>
        <v>8.5169991657943704</v>
      </c>
      <c r="AC352" s="183">
        <f t="shared" si="49"/>
        <v>8.4105913361918123</v>
      </c>
      <c r="AE352" s="34"/>
    </row>
    <row r="353" spans="1:31" ht="14.4" x14ac:dyDescent="0.3">
      <c r="A353" s="181">
        <v>53966</v>
      </c>
      <c r="B353" s="131">
        <f t="shared" si="48"/>
        <v>2047</v>
      </c>
      <c r="C353" s="171">
        <v>8.7940919999999991</v>
      </c>
      <c r="D353" s="182"/>
      <c r="E353" s="290">
        <v>-0.33767795562744141</v>
      </c>
      <c r="F353" s="324">
        <v>5.1999549865722659E-2</v>
      </c>
      <c r="G353" s="290">
        <v>-0.35692501068115234</v>
      </c>
      <c r="H353" s="290">
        <v>-0.11781219482421876</v>
      </c>
      <c r="I353" s="290">
        <v>-1.3142768887195253</v>
      </c>
      <c r="J353" s="290">
        <v>-0.43552188873291015</v>
      </c>
      <c r="K353" s="290">
        <v>-0.31208314937811843</v>
      </c>
      <c r="L353" s="290">
        <v>-1.3805659867539208</v>
      </c>
      <c r="M353" s="290">
        <v>2.6356887817382824E-3</v>
      </c>
      <c r="N353" s="324">
        <v>-0.23432334899902343</v>
      </c>
      <c r="O353" s="290">
        <v>-0.32809885183970139</v>
      </c>
      <c r="P353" s="290">
        <v>-9.8020784624161292E-2</v>
      </c>
      <c r="Q353" s="171"/>
      <c r="R353" s="183">
        <f t="shared" si="44"/>
        <v>8.4564140443725577</v>
      </c>
      <c r="S353" s="183">
        <f t="shared" si="46"/>
        <v>8.8460915498657222</v>
      </c>
      <c r="T353" s="183">
        <f t="shared" si="44"/>
        <v>8.4371669893188468</v>
      </c>
      <c r="U353" s="183">
        <f t="shared" si="44"/>
        <v>8.6762798051757812</v>
      </c>
      <c r="V353" s="183">
        <f t="shared" si="47"/>
        <v>7.479815111280474</v>
      </c>
      <c r="W353" s="183">
        <f t="shared" si="44"/>
        <v>8.3585701112670883</v>
      </c>
      <c r="X353" s="183">
        <f t="shared" si="49"/>
        <v>8.4820088506218809</v>
      </c>
      <c r="Y353" s="183">
        <f t="shared" si="49"/>
        <v>7.4135260132460781</v>
      </c>
      <c r="Z353" s="183">
        <f t="shared" si="49"/>
        <v>8.7967276887817381</v>
      </c>
      <c r="AA353" s="183">
        <f t="shared" si="45"/>
        <v>8.5597686510009758</v>
      </c>
      <c r="AB353" s="183">
        <f t="shared" si="49"/>
        <v>8.4659931481602975</v>
      </c>
      <c r="AC353" s="183">
        <f t="shared" si="49"/>
        <v>8.6960712153758379</v>
      </c>
      <c r="AE353" s="34"/>
    </row>
    <row r="354" spans="1:31" ht="14.4" x14ac:dyDescent="0.3">
      <c r="A354" s="181">
        <v>53997</v>
      </c>
      <c r="B354" s="131">
        <f t="shared" si="48"/>
        <v>2047</v>
      </c>
      <c r="C354" s="171">
        <v>8.8722509999999986</v>
      </c>
      <c r="D354" s="182"/>
      <c r="E354" s="290">
        <v>-0.29099130630493164</v>
      </c>
      <c r="F354" s="324">
        <v>5.150805950164794E-2</v>
      </c>
      <c r="G354" s="290">
        <v>-0.30748653411865234</v>
      </c>
      <c r="H354" s="290">
        <v>-8.8430442810058602E-2</v>
      </c>
      <c r="I354" s="290">
        <v>-1.1864437064620577</v>
      </c>
      <c r="J354" s="290">
        <v>-0.391219425201416</v>
      </c>
      <c r="K354" s="290">
        <v>-8.0897019087249888E-2</v>
      </c>
      <c r="L354" s="290">
        <v>-1.2134841078194452</v>
      </c>
      <c r="M354" s="290">
        <v>3.0226440429687501E-2</v>
      </c>
      <c r="N354" s="324">
        <v>-0.23214752197265623</v>
      </c>
      <c r="O354" s="290">
        <v>-0.17811091740926119</v>
      </c>
      <c r="P354" s="290">
        <v>-0.13162318801879874</v>
      </c>
      <c r="Q354" s="171"/>
      <c r="R354" s="183">
        <f t="shared" si="44"/>
        <v>8.5812596936950669</v>
      </c>
      <c r="S354" s="183">
        <f t="shared" si="46"/>
        <v>8.9237590595016467</v>
      </c>
      <c r="T354" s="183">
        <f t="shared" si="44"/>
        <v>8.5647644658813462</v>
      </c>
      <c r="U354" s="183">
        <f t="shared" si="44"/>
        <v>8.7838205571899408</v>
      </c>
      <c r="V354" s="183">
        <f t="shared" si="47"/>
        <v>7.6858072935379411</v>
      </c>
      <c r="W354" s="183">
        <f t="shared" si="44"/>
        <v>8.4810315747985818</v>
      </c>
      <c r="X354" s="183">
        <f t="shared" si="49"/>
        <v>8.7913539809127492</v>
      </c>
      <c r="Y354" s="183">
        <f t="shared" si="49"/>
        <v>7.6587668921805534</v>
      </c>
      <c r="Z354" s="183">
        <f t="shared" si="49"/>
        <v>8.9024774404296867</v>
      </c>
      <c r="AA354" s="183">
        <f t="shared" si="45"/>
        <v>8.640103478027342</v>
      </c>
      <c r="AB354" s="183">
        <f t="shared" si="49"/>
        <v>8.6941400825907369</v>
      </c>
      <c r="AC354" s="183">
        <f t="shared" si="49"/>
        <v>8.7406278119812004</v>
      </c>
      <c r="AE354" s="34"/>
    </row>
    <row r="355" spans="1:31" ht="14.4" x14ac:dyDescent="0.3">
      <c r="A355" s="181">
        <v>54027</v>
      </c>
      <c r="B355" s="131">
        <f t="shared" si="48"/>
        <v>2047</v>
      </c>
      <c r="C355" s="171">
        <v>8.9074739999999988</v>
      </c>
      <c r="D355" s="182"/>
      <c r="E355" s="290">
        <v>-0.29903507232666016</v>
      </c>
      <c r="F355" s="324">
        <v>9.3085260391235325E-2</v>
      </c>
      <c r="G355" s="290">
        <v>-0.30746841430664063</v>
      </c>
      <c r="H355" s="290">
        <v>7.7170944213867179E-3</v>
      </c>
      <c r="I355" s="290">
        <v>-0.813748876993728</v>
      </c>
      <c r="J355" s="290">
        <v>-0.37006454467773436</v>
      </c>
      <c r="K355" s="290">
        <v>-0.26834842708680701</v>
      </c>
      <c r="L355" s="290">
        <v>-1.0177665761039241</v>
      </c>
      <c r="M355" s="290">
        <v>2.9563636779785157E-2</v>
      </c>
      <c r="N355" s="324">
        <v>-0.17983848571777344</v>
      </c>
      <c r="O355" s="290">
        <v>-5.5085550944010353E-2</v>
      </c>
      <c r="P355" s="290">
        <v>-0.24806200688885113</v>
      </c>
      <c r="Q355" s="171"/>
      <c r="R355" s="183">
        <f t="shared" si="44"/>
        <v>8.6084389276733386</v>
      </c>
      <c r="S355" s="183">
        <f t="shared" si="46"/>
        <v>9.0005592603912348</v>
      </c>
      <c r="T355" s="183">
        <f t="shared" si="44"/>
        <v>8.6000055856933582</v>
      </c>
      <c r="U355" s="183">
        <f t="shared" si="44"/>
        <v>8.9151910944213864</v>
      </c>
      <c r="V355" s="183">
        <f t="shared" si="47"/>
        <v>8.093725123006271</v>
      </c>
      <c r="W355" s="183">
        <f t="shared" si="44"/>
        <v>8.5374094553222637</v>
      </c>
      <c r="X355" s="183">
        <f t="shared" si="49"/>
        <v>8.6391255729131924</v>
      </c>
      <c r="Y355" s="183">
        <f t="shared" si="49"/>
        <v>7.8897074238960752</v>
      </c>
      <c r="Z355" s="183">
        <f t="shared" si="49"/>
        <v>8.9370376367797846</v>
      </c>
      <c r="AA355" s="183">
        <f t="shared" si="45"/>
        <v>8.7276355142822251</v>
      </c>
      <c r="AB355" s="183">
        <f t="shared" si="49"/>
        <v>8.8523884490559883</v>
      </c>
      <c r="AC355" s="183">
        <f t="shared" si="49"/>
        <v>8.6594119931111475</v>
      </c>
      <c r="AE355" s="34"/>
    </row>
    <row r="356" spans="1:31" ht="14.4" x14ac:dyDescent="0.3">
      <c r="A356" s="181">
        <v>54058</v>
      </c>
      <c r="B356" s="131">
        <f t="shared" si="48"/>
        <v>2048</v>
      </c>
      <c r="C356" s="171">
        <v>8.9590239999999994</v>
      </c>
      <c r="D356" s="182"/>
      <c r="E356" s="290">
        <v>-0.33962725045142206</v>
      </c>
      <c r="F356" s="324">
        <v>0.10921071052551268</v>
      </c>
      <c r="G356" s="290">
        <v>-0.27768325805664063</v>
      </c>
      <c r="H356" s="290">
        <v>9.5173797607421867E-2</v>
      </c>
      <c r="I356" s="290">
        <v>-0.81517862100289484</v>
      </c>
      <c r="J356" s="290">
        <v>-0.35584144592285155</v>
      </c>
      <c r="K356" s="290">
        <v>-0.21626525056497134</v>
      </c>
      <c r="L356" s="290">
        <v>-0.79684889578732421</v>
      </c>
      <c r="M356" s="290">
        <v>2.7196617126464845E-2</v>
      </c>
      <c r="N356" s="324">
        <v>-0.12298376083374024</v>
      </c>
      <c r="O356" s="290">
        <v>0.14474638906351714</v>
      </c>
      <c r="P356" s="290">
        <v>-0.39203343991310358</v>
      </c>
      <c r="Q356" s="171"/>
      <c r="R356" s="183">
        <f t="shared" si="44"/>
        <v>8.6193967495485779</v>
      </c>
      <c r="S356" s="183">
        <f t="shared" si="46"/>
        <v>9.0682347105255126</v>
      </c>
      <c r="T356" s="183">
        <f t="shared" si="44"/>
        <v>8.6813407419433588</v>
      </c>
      <c r="U356" s="183">
        <f t="shared" ref="U356:Z391" si="50">$C356+H356</f>
        <v>9.0541977976074222</v>
      </c>
      <c r="V356" s="183">
        <f t="shared" si="47"/>
        <v>8.1438453789971046</v>
      </c>
      <c r="W356" s="183">
        <f t="shared" si="50"/>
        <v>8.6031825540771472</v>
      </c>
      <c r="X356" s="183">
        <f t="shared" si="49"/>
        <v>8.7427587494350281</v>
      </c>
      <c r="Y356" s="183">
        <f t="shared" si="49"/>
        <v>8.1621751042126753</v>
      </c>
      <c r="Z356" s="183">
        <f t="shared" si="49"/>
        <v>8.9862206171264649</v>
      </c>
      <c r="AA356" s="183">
        <f t="shared" si="45"/>
        <v>8.8360402391662589</v>
      </c>
      <c r="AB356" s="183">
        <f t="shared" si="49"/>
        <v>9.1037703890635164</v>
      </c>
      <c r="AC356" s="183">
        <f t="shared" si="49"/>
        <v>8.5669905600868965</v>
      </c>
      <c r="AE356" s="34"/>
    </row>
    <row r="357" spans="1:31" ht="14.4" x14ac:dyDescent="0.3">
      <c r="A357" s="181">
        <v>54089</v>
      </c>
      <c r="B357" s="131">
        <f t="shared" si="48"/>
        <v>2048</v>
      </c>
      <c r="C357" s="171">
        <v>9.0021799999999992</v>
      </c>
      <c r="D357" s="182"/>
      <c r="E357" s="290">
        <v>-0.28217594228565346</v>
      </c>
      <c r="F357" s="324">
        <v>3.6072454452514641E-2</v>
      </c>
      <c r="G357" s="290">
        <v>-0.29701995849609375</v>
      </c>
      <c r="H357" s="290">
        <v>2.448841094970703E-2</v>
      </c>
      <c r="I357" s="290">
        <v>-0.80373803049707426</v>
      </c>
      <c r="J357" s="290">
        <v>-0.37093811035156249</v>
      </c>
      <c r="K357" s="290">
        <v>-0.1780527454941199</v>
      </c>
      <c r="L357" s="290">
        <v>-0.72502354935684987</v>
      </c>
      <c r="M357" s="290">
        <v>3.1143875122070314E-2</v>
      </c>
      <c r="N357" s="324">
        <v>-0.21353347778320311</v>
      </c>
      <c r="O357" s="290">
        <v>-9.6380265553792338E-2</v>
      </c>
      <c r="P357" s="290">
        <v>-0.2327631275994437</v>
      </c>
      <c r="Q357" s="171"/>
      <c r="R357" s="183">
        <f t="shared" ref="R357:T391" si="51">$C357+E357</f>
        <v>8.7200040577143465</v>
      </c>
      <c r="S357" s="183">
        <f t="shared" si="46"/>
        <v>9.0382524544525147</v>
      </c>
      <c r="T357" s="183">
        <f t="shared" si="51"/>
        <v>8.7051600415039054</v>
      </c>
      <c r="U357" s="183">
        <f t="shared" si="50"/>
        <v>9.0266684109497071</v>
      </c>
      <c r="V357" s="183">
        <f t="shared" si="47"/>
        <v>8.1984419695029249</v>
      </c>
      <c r="W357" s="183">
        <f t="shared" si="50"/>
        <v>8.631241889648436</v>
      </c>
      <c r="X357" s="183">
        <f t="shared" si="49"/>
        <v>8.8241272545058784</v>
      </c>
      <c r="Y357" s="183">
        <f t="shared" si="49"/>
        <v>8.2771564506431492</v>
      </c>
      <c r="Z357" s="183">
        <f t="shared" si="49"/>
        <v>9.0333238751220701</v>
      </c>
      <c r="AA357" s="183">
        <f t="shared" ref="AA357:AA391" si="52">$C357+N357</f>
        <v>8.788646522216796</v>
      </c>
      <c r="AB357" s="183">
        <f t="shared" si="49"/>
        <v>8.905799734446207</v>
      </c>
      <c r="AC357" s="183">
        <f t="shared" si="49"/>
        <v>8.769416872400555</v>
      </c>
      <c r="AE357" s="34"/>
    </row>
    <row r="358" spans="1:31" ht="14.4" x14ac:dyDescent="0.3">
      <c r="A358" s="181">
        <v>54118</v>
      </c>
      <c r="B358" s="131">
        <f t="shared" si="48"/>
        <v>2048</v>
      </c>
      <c r="C358" s="171">
        <v>8.7992749999999997</v>
      </c>
      <c r="D358" s="182"/>
      <c r="E358" s="290">
        <v>-0.33350436714459097</v>
      </c>
      <c r="F358" s="324">
        <v>6.6949748992919875E-3</v>
      </c>
      <c r="G358" s="290">
        <v>-0.31328010559082031</v>
      </c>
      <c r="H358" s="290">
        <v>-8.8916816711425789E-2</v>
      </c>
      <c r="I358" s="290">
        <v>-1.0250720649052107</v>
      </c>
      <c r="J358" s="290">
        <v>-0.35701732635498046</v>
      </c>
      <c r="K358" s="290">
        <v>-0.22827038967548832</v>
      </c>
      <c r="L358" s="290">
        <v>-0.88932492072488889</v>
      </c>
      <c r="M358" s="290">
        <v>3.1493873596191407E-2</v>
      </c>
      <c r="N358" s="324">
        <v>-0.22536499023437501</v>
      </c>
      <c r="O358" s="290">
        <v>-8.117802937825519E-2</v>
      </c>
      <c r="P358" s="290">
        <v>-0.18237431049346919</v>
      </c>
      <c r="Q358" s="171"/>
      <c r="R358" s="183">
        <f t="shared" si="51"/>
        <v>8.4657706328554081</v>
      </c>
      <c r="S358" s="183">
        <f t="shared" si="46"/>
        <v>8.8059699748992912</v>
      </c>
      <c r="T358" s="183">
        <f t="shared" si="51"/>
        <v>8.4859948944091794</v>
      </c>
      <c r="U358" s="183">
        <f t="shared" si="50"/>
        <v>8.7103581832885748</v>
      </c>
      <c r="V358" s="183">
        <f t="shared" si="47"/>
        <v>7.774202935094789</v>
      </c>
      <c r="W358" s="183">
        <f t="shared" si="50"/>
        <v>8.4422576736450186</v>
      </c>
      <c r="X358" s="183">
        <f t="shared" si="49"/>
        <v>8.5710046103245112</v>
      </c>
      <c r="Y358" s="183">
        <f t="shared" si="49"/>
        <v>7.9099500792751112</v>
      </c>
      <c r="Z358" s="183">
        <f t="shared" si="49"/>
        <v>8.8307688735961918</v>
      </c>
      <c r="AA358" s="183">
        <f t="shared" si="52"/>
        <v>8.5739100097656245</v>
      </c>
      <c r="AB358" s="183">
        <f t="shared" si="49"/>
        <v>8.7180969706217439</v>
      </c>
      <c r="AC358" s="183">
        <f t="shared" si="49"/>
        <v>8.6169006895065312</v>
      </c>
      <c r="AE358" s="34"/>
    </row>
    <row r="359" spans="1:31" ht="14.4" x14ac:dyDescent="0.3">
      <c r="A359" s="181">
        <v>54149</v>
      </c>
      <c r="B359" s="131">
        <f t="shared" si="48"/>
        <v>2048</v>
      </c>
      <c r="C359" s="171">
        <v>8.6716509999999989</v>
      </c>
      <c r="D359" s="182"/>
      <c r="E359" s="290">
        <v>-0.4626994798362748</v>
      </c>
      <c r="F359" s="324">
        <v>2.2030782699584965E-2</v>
      </c>
      <c r="G359" s="290">
        <v>-0.3944706916809082</v>
      </c>
      <c r="H359" s="290">
        <v>-0.14778808593750001</v>
      </c>
      <c r="I359" s="290">
        <v>-0.86200165892701397</v>
      </c>
      <c r="J359" s="290">
        <v>-0.46484403610229491</v>
      </c>
      <c r="K359" s="290">
        <v>-0.3513771349651863</v>
      </c>
      <c r="L359" s="290">
        <v>-0.96187342872088966</v>
      </c>
      <c r="M359" s="290">
        <v>-2.4223594665527343E-2</v>
      </c>
      <c r="N359" s="324">
        <v>-0.25819286346435544</v>
      </c>
      <c r="O359" s="290">
        <v>-0.3200924364725749</v>
      </c>
      <c r="P359" s="290">
        <v>-0.13523534011840815</v>
      </c>
      <c r="Q359" s="171"/>
      <c r="R359" s="183">
        <f t="shared" si="51"/>
        <v>8.2089515201637244</v>
      </c>
      <c r="S359" s="183">
        <f t="shared" si="51"/>
        <v>8.6936817826995831</v>
      </c>
      <c r="T359" s="183">
        <f t="shared" si="51"/>
        <v>8.2771803083190907</v>
      </c>
      <c r="U359" s="183">
        <f t="shared" si="50"/>
        <v>8.5238629140624997</v>
      </c>
      <c r="V359" s="183">
        <f t="shared" si="47"/>
        <v>7.8096493410729853</v>
      </c>
      <c r="W359" s="183">
        <f t="shared" si="50"/>
        <v>8.2068069638977033</v>
      </c>
      <c r="X359" s="183">
        <f t="shared" si="49"/>
        <v>8.320273865034812</v>
      </c>
      <c r="Y359" s="183">
        <f t="shared" si="49"/>
        <v>7.7097775712791092</v>
      </c>
      <c r="Z359" s="183">
        <f t="shared" si="49"/>
        <v>8.6474274053344722</v>
      </c>
      <c r="AA359" s="183">
        <f t="shared" si="52"/>
        <v>8.4134581365356436</v>
      </c>
      <c r="AB359" s="183">
        <f t="shared" si="49"/>
        <v>8.3515585635274245</v>
      </c>
      <c r="AC359" s="183">
        <f t="shared" si="49"/>
        <v>8.536415659881591</v>
      </c>
      <c r="AE359" s="34"/>
    </row>
    <row r="360" spans="1:31" ht="14.4" x14ac:dyDescent="0.3">
      <c r="A360" s="181">
        <v>54179</v>
      </c>
      <c r="B360" s="131">
        <f t="shared" si="48"/>
        <v>2048</v>
      </c>
      <c r="C360" s="171">
        <v>8.7206899999999994</v>
      </c>
      <c r="D360" s="182"/>
      <c r="E360" s="290">
        <v>-0.49365929809705789</v>
      </c>
      <c r="F360" s="324">
        <v>3.2331557273864747E-2</v>
      </c>
      <c r="G360" s="290">
        <v>-0.38058376312255859</v>
      </c>
      <c r="H360" s="290">
        <v>-3.989604949951172E-2</v>
      </c>
      <c r="I360" s="290">
        <v>-1.0142818787289722</v>
      </c>
      <c r="J360" s="290">
        <v>-0.45929841995239257</v>
      </c>
      <c r="K360" s="290">
        <v>-0.55185943917137059</v>
      </c>
      <c r="L360" s="290">
        <v>-1.0610659651859213</v>
      </c>
      <c r="M360" s="290">
        <v>-2.0685462951660155E-2</v>
      </c>
      <c r="N360" s="324">
        <v>-0.2524722480773926</v>
      </c>
      <c r="O360" s="290">
        <v>-0.30400795618693038</v>
      </c>
      <c r="P360" s="290">
        <v>-0.25734889784166892</v>
      </c>
      <c r="Q360" s="171"/>
      <c r="R360" s="183">
        <f t="shared" si="51"/>
        <v>8.2270307019029421</v>
      </c>
      <c r="S360" s="183">
        <f t="shared" si="51"/>
        <v>8.7530215572738648</v>
      </c>
      <c r="T360" s="183">
        <f t="shared" si="51"/>
        <v>8.3401062368774408</v>
      </c>
      <c r="U360" s="183">
        <f t="shared" si="50"/>
        <v>8.6807939505004885</v>
      </c>
      <c r="V360" s="183">
        <f t="shared" si="47"/>
        <v>7.7064081212710267</v>
      </c>
      <c r="W360" s="183">
        <f t="shared" si="50"/>
        <v>8.2613915800476061</v>
      </c>
      <c r="X360" s="183">
        <f t="shared" si="49"/>
        <v>8.1688305608286296</v>
      </c>
      <c r="Y360" s="183">
        <f t="shared" si="49"/>
        <v>7.6596240348140778</v>
      </c>
      <c r="Z360" s="183">
        <f t="shared" si="49"/>
        <v>8.7000045370483399</v>
      </c>
      <c r="AA360" s="183">
        <f t="shared" si="52"/>
        <v>8.468217751922607</v>
      </c>
      <c r="AB360" s="183">
        <f t="shared" si="49"/>
        <v>8.4166820438130685</v>
      </c>
      <c r="AC360" s="183">
        <f t="shared" si="49"/>
        <v>8.4633411021583314</v>
      </c>
      <c r="AE360" s="34"/>
    </row>
    <row r="361" spans="1:31" ht="14.4" x14ac:dyDescent="0.3">
      <c r="A361" s="181">
        <v>54210</v>
      </c>
      <c r="B361" s="131">
        <f t="shared" si="48"/>
        <v>2048</v>
      </c>
      <c r="C361" s="171">
        <v>8.8109559999999991</v>
      </c>
      <c r="D361" s="182"/>
      <c r="E361" s="290">
        <v>-0.35109468780323322</v>
      </c>
      <c r="F361" s="324">
        <v>9.8811359405517551E-2</v>
      </c>
      <c r="G361" s="290">
        <v>-0.31799888610839844</v>
      </c>
      <c r="H361" s="290">
        <v>2.376361846923828E-2</v>
      </c>
      <c r="I361" s="290">
        <v>-1.1284919065840726</v>
      </c>
      <c r="J361" s="290">
        <v>-0.38929109573364257</v>
      </c>
      <c r="K361" s="290">
        <v>-0.65377427628652263</v>
      </c>
      <c r="L361" s="290">
        <v>-1.0534647136261193</v>
      </c>
      <c r="M361" s="290">
        <v>4.4431419372558595E-2</v>
      </c>
      <c r="N361" s="324">
        <v>-0.18558773040771487</v>
      </c>
      <c r="O361" s="290">
        <v>-0.24362266063690191</v>
      </c>
      <c r="P361" s="290">
        <v>-0.25297408262888593</v>
      </c>
      <c r="Q361" s="171"/>
      <c r="R361" s="183">
        <f t="shared" si="51"/>
        <v>8.4598613121967663</v>
      </c>
      <c r="S361" s="183">
        <f t="shared" si="51"/>
        <v>8.9097673594055173</v>
      </c>
      <c r="T361" s="183">
        <f t="shared" si="51"/>
        <v>8.4929571138916007</v>
      </c>
      <c r="U361" s="183">
        <f t="shared" si="50"/>
        <v>8.8347196184692383</v>
      </c>
      <c r="V361" s="183">
        <f t="shared" si="47"/>
        <v>7.682464093415927</v>
      </c>
      <c r="W361" s="183">
        <f t="shared" si="50"/>
        <v>8.4216649042663558</v>
      </c>
      <c r="X361" s="183">
        <f t="shared" si="49"/>
        <v>8.1571817237134763</v>
      </c>
      <c r="Y361" s="183">
        <f t="shared" si="49"/>
        <v>7.7574912863738801</v>
      </c>
      <c r="Z361" s="183">
        <f t="shared" si="49"/>
        <v>8.8553874193725584</v>
      </c>
      <c r="AA361" s="183">
        <f t="shared" si="52"/>
        <v>8.6253682695922844</v>
      </c>
      <c r="AB361" s="183">
        <f t="shared" si="49"/>
        <v>8.5673333393630973</v>
      </c>
      <c r="AC361" s="183">
        <f t="shared" si="49"/>
        <v>8.557981917371114</v>
      </c>
      <c r="AE361" s="34"/>
    </row>
    <row r="362" spans="1:31" ht="14.4" x14ac:dyDescent="0.3">
      <c r="A362" s="181">
        <v>54240</v>
      </c>
      <c r="B362" s="131">
        <f t="shared" si="48"/>
        <v>2048</v>
      </c>
      <c r="C362" s="171">
        <v>9.3446349999999985</v>
      </c>
      <c r="D362" s="182"/>
      <c r="E362" s="290">
        <v>-0.31387509358293414</v>
      </c>
      <c r="F362" s="324">
        <v>0.13576244354248046</v>
      </c>
      <c r="G362" s="290">
        <v>-0.36508083343505859</v>
      </c>
      <c r="H362" s="290">
        <v>6.3007354736327459E-4</v>
      </c>
      <c r="I362" s="290">
        <v>-1.3583551198518886</v>
      </c>
      <c r="J362" s="290">
        <v>-0.40567378997802733</v>
      </c>
      <c r="K362" s="290">
        <v>-0.63575250045439002</v>
      </c>
      <c r="L362" s="290">
        <v>-1.1437171380940001</v>
      </c>
      <c r="M362" s="290">
        <v>5.6079597473144532E-2</v>
      </c>
      <c r="N362" s="324">
        <v>-0.12524898529052736</v>
      </c>
      <c r="O362" s="290">
        <v>-0.31532206853230799</v>
      </c>
      <c r="P362" s="290">
        <v>-0.70101885026501065</v>
      </c>
      <c r="Q362" s="171"/>
      <c r="R362" s="183">
        <f t="shared" si="51"/>
        <v>9.0307599064170638</v>
      </c>
      <c r="S362" s="183">
        <f t="shared" si="51"/>
        <v>9.4803974435424792</v>
      </c>
      <c r="T362" s="183">
        <f t="shared" si="51"/>
        <v>8.9795541665649399</v>
      </c>
      <c r="U362" s="183">
        <f t="shared" si="50"/>
        <v>9.3452650735473615</v>
      </c>
      <c r="V362" s="183">
        <f t="shared" si="47"/>
        <v>7.9862798801481096</v>
      </c>
      <c r="W362" s="183">
        <f t="shared" si="50"/>
        <v>8.9389612100219704</v>
      </c>
      <c r="X362" s="183">
        <f t="shared" si="49"/>
        <v>8.7088824995456093</v>
      </c>
      <c r="Y362" s="183">
        <f>$C362+L362</f>
        <v>8.2009178619059977</v>
      </c>
      <c r="Z362" s="183">
        <f t="shared" si="49"/>
        <v>9.4007145974731436</v>
      </c>
      <c r="AA362" s="183">
        <f t="shared" si="52"/>
        <v>9.2193860147094711</v>
      </c>
      <c r="AB362" s="183">
        <f t="shared" si="49"/>
        <v>9.0293129314676897</v>
      </c>
      <c r="AC362" s="183">
        <f t="shared" si="49"/>
        <v>8.6436161497349886</v>
      </c>
      <c r="AE362" s="34"/>
    </row>
    <row r="363" spans="1:31" ht="14.4" x14ac:dyDescent="0.3">
      <c r="A363" s="181">
        <v>54271</v>
      </c>
      <c r="B363" s="131">
        <f t="shared" si="48"/>
        <v>2048</v>
      </c>
      <c r="C363" s="171">
        <v>9.4103119999999993</v>
      </c>
      <c r="D363" s="182"/>
      <c r="E363" s="290">
        <v>-0.28002390909001662</v>
      </c>
      <c r="F363" s="324">
        <v>0.18092642307281495</v>
      </c>
      <c r="G363" s="290">
        <v>-0.36615467071533203</v>
      </c>
      <c r="H363" s="290">
        <v>1.2623596191406183E-3</v>
      </c>
      <c r="I363" s="290">
        <v>-1.3180024277279687</v>
      </c>
      <c r="J363" s="290">
        <v>-0.40671806335449218</v>
      </c>
      <c r="K363" s="290">
        <v>-0.65284438784970966</v>
      </c>
      <c r="L363" s="290">
        <v>-1.1077691410326911</v>
      </c>
      <c r="M363" s="290">
        <v>5.6593627929687501E-2</v>
      </c>
      <c r="N363" s="324">
        <v>-6.1919517517089837E-2</v>
      </c>
      <c r="O363" s="290">
        <v>-0.3062842003580728</v>
      </c>
      <c r="P363" s="290">
        <v>-0.64928839929642213</v>
      </c>
      <c r="Q363" s="171"/>
      <c r="R363" s="183">
        <f t="shared" si="51"/>
        <v>9.1302880909099819</v>
      </c>
      <c r="S363" s="183">
        <f t="shared" si="51"/>
        <v>9.5912384230728147</v>
      </c>
      <c r="T363" s="183">
        <f t="shared" si="51"/>
        <v>9.0441573292846673</v>
      </c>
      <c r="U363" s="183">
        <f t="shared" si="50"/>
        <v>9.4115743596191397</v>
      </c>
      <c r="V363" s="183">
        <f t="shared" si="47"/>
        <v>8.0923095722720308</v>
      </c>
      <c r="W363" s="183">
        <f t="shared" si="50"/>
        <v>9.0035939366455064</v>
      </c>
      <c r="X363" s="183">
        <f t="shared" si="49"/>
        <v>8.7574676121502897</v>
      </c>
      <c r="Y363" s="183">
        <f>$C363+L363</f>
        <v>8.3025428589673087</v>
      </c>
      <c r="Z363" s="183">
        <f t="shared" si="49"/>
        <v>9.4669056279296875</v>
      </c>
      <c r="AA363" s="183">
        <f t="shared" si="52"/>
        <v>9.3483924824829092</v>
      </c>
      <c r="AB363" s="183">
        <f t="shared" si="49"/>
        <v>9.1040277996419263</v>
      </c>
      <c r="AC363" s="183">
        <f t="shared" si="49"/>
        <v>8.7610236007035773</v>
      </c>
      <c r="AE363" s="34"/>
    </row>
    <row r="364" spans="1:31" ht="14.4" x14ac:dyDescent="0.3">
      <c r="A364" s="181">
        <v>54302</v>
      </c>
      <c r="B364" s="131">
        <f t="shared" si="48"/>
        <v>2048</v>
      </c>
      <c r="C364" s="171">
        <v>9.4282179999999993</v>
      </c>
      <c r="D364" s="182"/>
      <c r="E364" s="290">
        <v>-0.34183406829833984</v>
      </c>
      <c r="F364" s="324">
        <v>7.2050991058349598E-2</v>
      </c>
      <c r="G364" s="290">
        <v>-0.35512924194335938</v>
      </c>
      <c r="H364" s="290">
        <v>1.4466247558593749E-2</v>
      </c>
      <c r="I364" s="290">
        <v>-1.8013703178182541</v>
      </c>
      <c r="J364" s="290">
        <v>-0.3984811782836914</v>
      </c>
      <c r="K364" s="290">
        <v>-0.63090522346698497</v>
      </c>
      <c r="L364" s="290">
        <v>-1.482068668159177</v>
      </c>
      <c r="M364" s="290">
        <v>4.416057586669922E-2</v>
      </c>
      <c r="N364" s="324">
        <v>-0.19999965667724612</v>
      </c>
      <c r="O364" s="290">
        <v>-0.48029927571614583</v>
      </c>
      <c r="P364" s="290">
        <v>-0.64965274937947592</v>
      </c>
      <c r="Q364" s="171"/>
      <c r="R364" s="183">
        <f t="shared" si="51"/>
        <v>9.0863839317016595</v>
      </c>
      <c r="S364" s="183">
        <f t="shared" si="51"/>
        <v>9.5002689910583484</v>
      </c>
      <c r="T364" s="183">
        <f t="shared" si="51"/>
        <v>9.0730887580566399</v>
      </c>
      <c r="U364" s="183">
        <f t="shared" si="50"/>
        <v>9.4426842475585939</v>
      </c>
      <c r="V364" s="183">
        <f t="shared" si="47"/>
        <v>7.6268476821817455</v>
      </c>
      <c r="W364" s="183">
        <f t="shared" si="50"/>
        <v>9.0297368217163072</v>
      </c>
      <c r="X364" s="183">
        <f t="shared" si="49"/>
        <v>8.7973127765330137</v>
      </c>
      <c r="Y364" s="183">
        <f>$C364+L364</f>
        <v>7.9461493318408225</v>
      </c>
      <c r="Z364" s="183">
        <f t="shared" si="49"/>
        <v>9.4723785758666992</v>
      </c>
      <c r="AA364" s="183">
        <f t="shared" si="52"/>
        <v>9.2282183433227534</v>
      </c>
      <c r="AB364" s="183">
        <f t="shared" si="49"/>
        <v>8.9479187242838538</v>
      </c>
      <c r="AC364" s="183">
        <f t="shared" si="49"/>
        <v>8.7785652506205238</v>
      </c>
      <c r="AE364" s="34"/>
    </row>
    <row r="365" spans="1:31" ht="14.4" x14ac:dyDescent="0.3">
      <c r="A365" s="181">
        <v>54332</v>
      </c>
      <c r="B365" s="131">
        <f t="shared" si="48"/>
        <v>2048</v>
      </c>
      <c r="C365" s="171">
        <v>9.0430159999999997</v>
      </c>
      <c r="D365" s="182"/>
      <c r="E365" s="290">
        <v>-0.31698179244995117</v>
      </c>
      <c r="F365" s="324">
        <v>5.8311443328857418E-2</v>
      </c>
      <c r="G365" s="290">
        <v>-0.34995651245117188</v>
      </c>
      <c r="H365" s="290">
        <v>-9.6820869445800789E-2</v>
      </c>
      <c r="I365" s="290">
        <v>-1.4410885573600356</v>
      </c>
      <c r="J365" s="290">
        <v>-0.39370708465576171</v>
      </c>
      <c r="K365" s="290">
        <v>-0.33846947314603643</v>
      </c>
      <c r="L365" s="290">
        <v>-1.419151080416345</v>
      </c>
      <c r="M365" s="290">
        <v>3.7750930786132814E-2</v>
      </c>
      <c r="N365" s="324">
        <v>-0.24942287445068359</v>
      </c>
      <c r="O365" s="290">
        <v>-0.38334234396616623</v>
      </c>
      <c r="P365" s="290">
        <v>-0.19437145448500115</v>
      </c>
      <c r="Q365" s="171"/>
      <c r="R365" s="183">
        <f t="shared" si="51"/>
        <v>8.7260342075500485</v>
      </c>
      <c r="S365" s="183">
        <f t="shared" si="51"/>
        <v>9.1013274433288576</v>
      </c>
      <c r="T365" s="183">
        <f t="shared" si="51"/>
        <v>8.6930594875488278</v>
      </c>
      <c r="U365" s="183">
        <f t="shared" si="50"/>
        <v>8.9461951305541998</v>
      </c>
      <c r="V365" s="183">
        <f t="shared" si="47"/>
        <v>7.6019274426399637</v>
      </c>
      <c r="W365" s="183">
        <f t="shared" si="50"/>
        <v>8.6493089153442373</v>
      </c>
      <c r="X365" s="183">
        <f t="shared" si="49"/>
        <v>8.7045465268539637</v>
      </c>
      <c r="Y365" s="183">
        <f t="shared" si="49"/>
        <v>7.6238649195836548</v>
      </c>
      <c r="Z365" s="183">
        <f t="shared" si="49"/>
        <v>9.0807669307861332</v>
      </c>
      <c r="AA365" s="183">
        <f t="shared" si="52"/>
        <v>8.7935931255493163</v>
      </c>
      <c r="AB365" s="183">
        <f t="shared" si="49"/>
        <v>8.6596736560338332</v>
      </c>
      <c r="AC365" s="183">
        <f t="shared" si="49"/>
        <v>8.8486445455149987</v>
      </c>
      <c r="AE365" s="34"/>
    </row>
    <row r="366" spans="1:31" ht="14.4" x14ac:dyDescent="0.3">
      <c r="A366" s="181">
        <v>54363</v>
      </c>
      <c r="B366" s="131">
        <f t="shared" si="48"/>
        <v>2048</v>
      </c>
      <c r="C366" s="171">
        <v>9.1845400000000001</v>
      </c>
      <c r="D366" s="182"/>
      <c r="E366" s="290">
        <v>-0.29301738739013672</v>
      </c>
      <c r="F366" s="324">
        <v>4.6481242179870597E-2</v>
      </c>
      <c r="G366" s="290">
        <v>-0.32677173614501953</v>
      </c>
      <c r="H366" s="290">
        <v>-8.8792839050292977E-2</v>
      </c>
      <c r="I366" s="290">
        <v>-1.3938364260563427</v>
      </c>
      <c r="J366" s="290">
        <v>-0.36869220733642577</v>
      </c>
      <c r="K366" s="290">
        <v>-8.8672949209431293E-2</v>
      </c>
      <c r="L366" s="290">
        <v>-1.2391165530901667</v>
      </c>
      <c r="M366" s="290">
        <v>3.1715126037597657E-2</v>
      </c>
      <c r="N366" s="324">
        <v>-0.24367601394653321</v>
      </c>
      <c r="O366" s="290">
        <v>-0.24787012736002617</v>
      </c>
      <c r="P366" s="290">
        <v>-0.15473739242553702</v>
      </c>
      <c r="Q366" s="171"/>
      <c r="R366" s="183">
        <f t="shared" si="51"/>
        <v>8.8915226126098634</v>
      </c>
      <c r="S366" s="183">
        <f t="shared" si="51"/>
        <v>9.231021242179871</v>
      </c>
      <c r="T366" s="183">
        <f t="shared" si="51"/>
        <v>8.8577682638549806</v>
      </c>
      <c r="U366" s="183">
        <f t="shared" si="50"/>
        <v>9.095747160949708</v>
      </c>
      <c r="V366" s="183">
        <f t="shared" si="50"/>
        <v>7.7907035739436576</v>
      </c>
      <c r="W366" s="183">
        <f t="shared" si="50"/>
        <v>8.8158477926635737</v>
      </c>
      <c r="X366" s="183">
        <f t="shared" si="49"/>
        <v>9.0958670507905683</v>
      </c>
      <c r="Y366" s="183">
        <f>$C366+L366</f>
        <v>7.9454234469098335</v>
      </c>
      <c r="Z366" s="183">
        <f t="shared" si="49"/>
        <v>9.2162551260375984</v>
      </c>
      <c r="AA366" s="183">
        <f t="shared" si="52"/>
        <v>8.9408639860534667</v>
      </c>
      <c r="AB366" s="183">
        <f t="shared" si="49"/>
        <v>8.9366698726399747</v>
      </c>
      <c r="AC366" s="183">
        <f t="shared" si="49"/>
        <v>9.0298026075744637</v>
      </c>
      <c r="AE366" s="34"/>
    </row>
    <row r="367" spans="1:31" ht="14.4" x14ac:dyDescent="0.3">
      <c r="A367" s="181">
        <v>54393</v>
      </c>
      <c r="B367" s="131">
        <f t="shared" si="48"/>
        <v>2048</v>
      </c>
      <c r="C367" s="171">
        <v>9.4477999999999991</v>
      </c>
      <c r="D367" s="182"/>
      <c r="E367" s="290">
        <v>-0.29876518249511719</v>
      </c>
      <c r="F367" s="324">
        <v>6.1498613357543919E-2</v>
      </c>
      <c r="G367" s="290">
        <v>-0.35322380065917969</v>
      </c>
      <c r="H367" s="290">
        <v>4.7816848754882804E-3</v>
      </c>
      <c r="I367" s="290">
        <v>-1.038576603868429</v>
      </c>
      <c r="J367" s="290">
        <v>-0.36684875488281249</v>
      </c>
      <c r="K367" s="290">
        <v>-0.28540247697269361</v>
      </c>
      <c r="L367" s="290">
        <v>-1.0386357072685612</v>
      </c>
      <c r="M367" s="290">
        <v>3.4696311950683595E-2</v>
      </c>
      <c r="N367" s="324">
        <v>-0.21770221710205079</v>
      </c>
      <c r="O367" s="290">
        <v>-0.18651871999104813</v>
      </c>
      <c r="P367" s="290">
        <v>-0.35793196385906595</v>
      </c>
      <c r="Q367" s="171"/>
      <c r="R367" s="183">
        <f t="shared" si="51"/>
        <v>9.1490348175048819</v>
      </c>
      <c r="S367" s="183">
        <f t="shared" si="51"/>
        <v>9.5092986133575437</v>
      </c>
      <c r="T367" s="183">
        <f t="shared" si="51"/>
        <v>9.0945761993408194</v>
      </c>
      <c r="U367" s="183">
        <f t="shared" si="50"/>
        <v>9.4525816848754882</v>
      </c>
      <c r="V367" s="183">
        <f t="shared" si="50"/>
        <v>8.4092233961315692</v>
      </c>
      <c r="W367" s="183">
        <f t="shared" si="50"/>
        <v>9.0809512451171859</v>
      </c>
      <c r="X367" s="183">
        <f t="shared" si="49"/>
        <v>9.1623975230273054</v>
      </c>
      <c r="Y367" s="183">
        <f>$C367+L367</f>
        <v>8.4091642927314378</v>
      </c>
      <c r="Z367" s="183">
        <f t="shared" si="49"/>
        <v>9.4824963119506833</v>
      </c>
      <c r="AA367" s="183">
        <f t="shared" si="52"/>
        <v>9.230097782897948</v>
      </c>
      <c r="AB367" s="183">
        <f t="shared" si="49"/>
        <v>9.2612812800089515</v>
      </c>
      <c r="AC367" s="183">
        <f t="shared" si="49"/>
        <v>9.089868036140933</v>
      </c>
      <c r="AE367" s="34"/>
    </row>
    <row r="368" spans="1:31" ht="14.4" x14ac:dyDescent="0.3">
      <c r="A368" s="181">
        <v>54424</v>
      </c>
      <c r="B368" s="131">
        <f t="shared" si="48"/>
        <v>2049</v>
      </c>
      <c r="C368" s="171">
        <v>9.5022950000000002</v>
      </c>
      <c r="D368" s="182"/>
      <c r="E368" s="290">
        <v>-0.33418502399437999</v>
      </c>
      <c r="F368" s="324">
        <v>8.4517698287963849E-2</v>
      </c>
      <c r="G368" s="290">
        <v>-0.29146385192871094</v>
      </c>
      <c r="H368" s="290">
        <v>7.1126899719238273E-2</v>
      </c>
      <c r="I368" s="290">
        <v>-0.90998654698258108</v>
      </c>
      <c r="J368" s="290">
        <v>-0.36284904479980468</v>
      </c>
      <c r="K368" s="290">
        <v>-0.18163478424039609</v>
      </c>
      <c r="L368" s="290">
        <v>-0.76854643507255727</v>
      </c>
      <c r="M368" s="290">
        <v>3.0326576232910157E-2</v>
      </c>
      <c r="N368" s="324">
        <v>-0.17901212692260743</v>
      </c>
      <c r="O368" s="290">
        <v>8.371202754211414E-2</v>
      </c>
      <c r="P368" s="290">
        <v>-0.47651277188331842</v>
      </c>
      <c r="Q368" s="171"/>
      <c r="R368" s="183">
        <f t="shared" si="51"/>
        <v>9.1681099760056206</v>
      </c>
      <c r="S368" s="183">
        <f t="shared" si="51"/>
        <v>9.5868126982879645</v>
      </c>
      <c r="T368" s="183">
        <f t="shared" si="51"/>
        <v>9.2108311480712892</v>
      </c>
      <c r="U368" s="183">
        <f t="shared" si="50"/>
        <v>9.5734218997192393</v>
      </c>
      <c r="V368" s="183">
        <f t="shared" si="50"/>
        <v>8.5923084530174183</v>
      </c>
      <c r="W368" s="183">
        <f t="shared" si="50"/>
        <v>9.1394459552001948</v>
      </c>
      <c r="X368" s="183">
        <f t="shared" si="49"/>
        <v>9.3206602157596041</v>
      </c>
      <c r="Y368" s="183">
        <f>$C368+L368</f>
        <v>8.733748564927442</v>
      </c>
      <c r="Z368" s="183">
        <f t="shared" si="49"/>
        <v>9.532621576232911</v>
      </c>
      <c r="AA368" s="183">
        <f t="shared" si="52"/>
        <v>9.3232828730773925</v>
      </c>
      <c r="AB368" s="183">
        <f t="shared" si="49"/>
        <v>9.5860070275421148</v>
      </c>
      <c r="AC368" s="183">
        <f t="shared" si="49"/>
        <v>9.0257822281166824</v>
      </c>
      <c r="AE368" s="34"/>
    </row>
    <row r="369" spans="1:31" ht="14.4" x14ac:dyDescent="0.3">
      <c r="A369" s="181">
        <v>54455</v>
      </c>
      <c r="B369" s="131">
        <f t="shared" si="48"/>
        <v>2049</v>
      </c>
      <c r="C369" s="171">
        <v>9.5124449999999996</v>
      </c>
      <c r="D369" s="182"/>
      <c r="E369" s="290">
        <v>-0.28291054562654844</v>
      </c>
      <c r="F369" s="324">
        <v>3.1342945098876945E-2</v>
      </c>
      <c r="G369" s="290">
        <v>-0.33054924011230469</v>
      </c>
      <c r="H369" s="290">
        <v>3.1108818054199218E-2</v>
      </c>
      <c r="I369" s="290">
        <v>-0.88740925702422047</v>
      </c>
      <c r="J369" s="290">
        <v>-0.37224369049072265</v>
      </c>
      <c r="K369" s="290">
        <v>-0.15163328345772878</v>
      </c>
      <c r="L369" s="290">
        <v>-0.69964711540989577</v>
      </c>
      <c r="M369" s="290">
        <v>3.0384750366210939E-2</v>
      </c>
      <c r="N369" s="324">
        <v>-0.23242815017700197</v>
      </c>
      <c r="O369" s="290">
        <v>-0.15834875106811525</v>
      </c>
      <c r="P369" s="290">
        <v>-0.28473170212336951</v>
      </c>
      <c r="Q369" s="171"/>
      <c r="R369" s="183">
        <f t="shared" si="51"/>
        <v>9.2295344543734519</v>
      </c>
      <c r="S369" s="183">
        <f t="shared" si="51"/>
        <v>9.5437879450988774</v>
      </c>
      <c r="T369" s="183">
        <f t="shared" si="51"/>
        <v>9.1818957598876949</v>
      </c>
      <c r="U369" s="183">
        <f t="shared" si="50"/>
        <v>9.5435538180541997</v>
      </c>
      <c r="V369" s="183">
        <f t="shared" si="50"/>
        <v>8.6250357429757791</v>
      </c>
      <c r="W369" s="183">
        <f t="shared" si="50"/>
        <v>9.1402013095092762</v>
      </c>
      <c r="X369" s="183">
        <f t="shared" si="49"/>
        <v>9.3608117165422708</v>
      </c>
      <c r="Y369" s="183">
        <f t="shared" si="49"/>
        <v>8.812797884590104</v>
      </c>
      <c r="Z369" s="183">
        <f t="shared" si="49"/>
        <v>9.5428297503662112</v>
      </c>
      <c r="AA369" s="183">
        <f t="shared" si="52"/>
        <v>9.2800168498229976</v>
      </c>
      <c r="AB369" s="183">
        <f t="shared" si="49"/>
        <v>9.3540962489318851</v>
      </c>
      <c r="AC369" s="183">
        <f t="shared" si="49"/>
        <v>9.2277132978766296</v>
      </c>
      <c r="AE369" s="34"/>
    </row>
    <row r="370" spans="1:31" ht="14.4" x14ac:dyDescent="0.3">
      <c r="A370" s="181">
        <v>54483</v>
      </c>
      <c r="B370" s="131">
        <f t="shared" si="48"/>
        <v>2049</v>
      </c>
      <c r="C370" s="171">
        <v>9.4518059999999995</v>
      </c>
      <c r="D370" s="182"/>
      <c r="E370" s="290">
        <v>-0.32845764690261642</v>
      </c>
      <c r="F370" s="324">
        <v>6.5793418884277297E-3</v>
      </c>
      <c r="G370" s="290">
        <v>-0.33231830596923828</v>
      </c>
      <c r="H370" s="290">
        <v>-8.8652648925781258E-2</v>
      </c>
      <c r="I370" s="290">
        <v>-1.1128776155306717</v>
      </c>
      <c r="J370" s="290">
        <v>-0.3546426773071289</v>
      </c>
      <c r="K370" s="290">
        <v>-0.21028379246555004</v>
      </c>
      <c r="L370" s="290">
        <v>-0.8588240657995726</v>
      </c>
      <c r="M370" s="290">
        <v>3.1545372009277345E-2</v>
      </c>
      <c r="N370" s="324">
        <v>-0.23104984283447264</v>
      </c>
      <c r="O370" s="290">
        <v>-0.1233100891113281</v>
      </c>
      <c r="P370" s="290">
        <v>-0.19024212360382076</v>
      </c>
      <c r="Q370" s="171"/>
      <c r="R370" s="183">
        <f t="shared" si="51"/>
        <v>9.1233483530973825</v>
      </c>
      <c r="S370" s="183">
        <f t="shared" si="51"/>
        <v>9.4583853418884267</v>
      </c>
      <c r="T370" s="183">
        <f t="shared" si="51"/>
        <v>9.1194876940307612</v>
      </c>
      <c r="U370" s="183">
        <f t="shared" si="50"/>
        <v>9.3631533510742191</v>
      </c>
      <c r="V370" s="183">
        <f t="shared" si="50"/>
        <v>8.3389283844693285</v>
      </c>
      <c r="W370" s="183">
        <f t="shared" si="50"/>
        <v>9.0971633226928699</v>
      </c>
      <c r="X370" s="183">
        <f t="shared" si="49"/>
        <v>9.2415222075344499</v>
      </c>
      <c r="Y370" s="183">
        <f t="shared" si="49"/>
        <v>8.5929819342004272</v>
      </c>
      <c r="Z370" s="183">
        <f t="shared" si="49"/>
        <v>9.4833513720092775</v>
      </c>
      <c r="AA370" s="183">
        <f t="shared" si="52"/>
        <v>9.2207561571655265</v>
      </c>
      <c r="AB370" s="183">
        <f t="shared" si="49"/>
        <v>9.3284959108886714</v>
      </c>
      <c r="AC370" s="183">
        <f t="shared" si="49"/>
        <v>9.2615638763961794</v>
      </c>
      <c r="AE370" s="34"/>
    </row>
    <row r="371" spans="1:31" ht="14.4" x14ac:dyDescent="0.3">
      <c r="A371" s="181">
        <v>54514</v>
      </c>
      <c r="B371" s="131">
        <f t="shared" si="48"/>
        <v>2049</v>
      </c>
      <c r="C371" s="171">
        <v>9.3463849999999997</v>
      </c>
      <c r="D371" s="182"/>
      <c r="E371" s="290">
        <v>-0.45258410499528834</v>
      </c>
      <c r="F371" s="324">
        <v>1.8588972091674809E-2</v>
      </c>
      <c r="G371" s="290">
        <v>-0.40851402282714844</v>
      </c>
      <c r="H371" s="290">
        <v>-0.17709735870361329</v>
      </c>
      <c r="I371" s="290">
        <v>-0.89833711388034643</v>
      </c>
      <c r="J371" s="290">
        <v>-0.45653896331787108</v>
      </c>
      <c r="K371" s="290">
        <v>-0.32973842682923526</v>
      </c>
      <c r="L371" s="290">
        <v>-0.92973534564297833</v>
      </c>
      <c r="M371" s="290">
        <v>-2.9694824218749999E-2</v>
      </c>
      <c r="N371" s="324">
        <v>-0.25961288452148434</v>
      </c>
      <c r="O371" s="290">
        <v>-0.34464239756266279</v>
      </c>
      <c r="P371" s="290">
        <v>-0.13820985031127925</v>
      </c>
      <c r="Q371" s="171"/>
      <c r="R371" s="183">
        <f t="shared" si="51"/>
        <v>8.8938008950047109</v>
      </c>
      <c r="S371" s="183">
        <f t="shared" si="51"/>
        <v>9.3649739720916738</v>
      </c>
      <c r="T371" s="183">
        <f t="shared" si="51"/>
        <v>8.9378709771728513</v>
      </c>
      <c r="U371" s="183">
        <f t="shared" si="50"/>
        <v>9.1692876412963873</v>
      </c>
      <c r="V371" s="183">
        <f t="shared" si="50"/>
        <v>8.4480478861196531</v>
      </c>
      <c r="W371" s="183">
        <f t="shared" si="50"/>
        <v>8.8898460366821279</v>
      </c>
      <c r="X371" s="183">
        <f t="shared" si="49"/>
        <v>9.0166465731707639</v>
      </c>
      <c r="Y371" s="183">
        <f t="shared" si="49"/>
        <v>8.4166496543570215</v>
      </c>
      <c r="Z371" s="183">
        <f t="shared" si="49"/>
        <v>9.3166901757812504</v>
      </c>
      <c r="AA371" s="183">
        <f t="shared" si="52"/>
        <v>9.0867721154785155</v>
      </c>
      <c r="AB371" s="183">
        <f t="shared" si="49"/>
        <v>9.0017426024373375</v>
      </c>
      <c r="AC371" s="183">
        <f t="shared" si="49"/>
        <v>9.2081751496887208</v>
      </c>
      <c r="AE371" s="34"/>
    </row>
    <row r="372" spans="1:31" ht="14.4" x14ac:dyDescent="0.3">
      <c r="A372" s="181">
        <v>54544</v>
      </c>
      <c r="B372" s="131">
        <f t="shared" si="48"/>
        <v>2049</v>
      </c>
      <c r="C372" s="171">
        <v>8.9906900000000007</v>
      </c>
      <c r="D372" s="182"/>
      <c r="E372" s="290">
        <v>-0.47582181999444662</v>
      </c>
      <c r="F372" s="324">
        <v>3.2512516975402833E-2</v>
      </c>
      <c r="G372" s="290">
        <v>-0.40461206436157227</v>
      </c>
      <c r="H372" s="290">
        <v>-0.14447406768798829</v>
      </c>
      <c r="I372" s="290">
        <v>-1.0122243029804086</v>
      </c>
      <c r="J372" s="290">
        <v>-0.44593172073364257</v>
      </c>
      <c r="K372" s="290">
        <v>-0.48573022642145808</v>
      </c>
      <c r="L372" s="290">
        <v>-1.0260155716382913</v>
      </c>
      <c r="M372" s="290">
        <v>-1.8254547119140624E-2</v>
      </c>
      <c r="N372" s="324">
        <v>-0.25172885894775393</v>
      </c>
      <c r="O372" s="290">
        <v>-0.30034997940063485</v>
      </c>
      <c r="P372" s="290">
        <v>-0.25601470747301658</v>
      </c>
      <c r="Q372" s="171"/>
      <c r="R372" s="183">
        <f t="shared" si="51"/>
        <v>8.5148681800055535</v>
      </c>
      <c r="S372" s="183">
        <f t="shared" si="51"/>
        <v>9.0232025169754042</v>
      </c>
      <c r="T372" s="183">
        <f t="shared" si="51"/>
        <v>8.5860779356384285</v>
      </c>
      <c r="U372" s="183">
        <f t="shared" si="50"/>
        <v>8.8462159323120133</v>
      </c>
      <c r="V372" s="183">
        <f t="shared" si="50"/>
        <v>7.9784656970195922</v>
      </c>
      <c r="W372" s="183">
        <f t="shared" si="50"/>
        <v>8.5447582792663574</v>
      </c>
      <c r="X372" s="183">
        <f t="shared" si="49"/>
        <v>8.5049597735785429</v>
      </c>
      <c r="Y372" s="183">
        <f t="shared" si="49"/>
        <v>7.9646744283617092</v>
      </c>
      <c r="Z372" s="183">
        <f t="shared" si="49"/>
        <v>8.9724354528808608</v>
      </c>
      <c r="AA372" s="183">
        <f t="shared" si="52"/>
        <v>8.738961141052247</v>
      </c>
      <c r="AB372" s="183">
        <f t="shared" si="49"/>
        <v>8.6903400205993666</v>
      </c>
      <c r="AC372" s="183">
        <f t="shared" si="49"/>
        <v>8.7346752925269833</v>
      </c>
      <c r="AE372" s="34"/>
    </row>
    <row r="373" spans="1:31" ht="14.4" x14ac:dyDescent="0.3">
      <c r="A373" s="181">
        <v>54575</v>
      </c>
      <c r="B373" s="131">
        <f t="shared" si="48"/>
        <v>2049</v>
      </c>
      <c r="C373" s="171">
        <v>9.0414809999999992</v>
      </c>
      <c r="D373" s="182"/>
      <c r="E373" s="290">
        <v>-0.34708161027087991</v>
      </c>
      <c r="F373" s="324">
        <v>8.8818283081054661E-2</v>
      </c>
      <c r="G373" s="290">
        <v>-0.35309743881225586</v>
      </c>
      <c r="H373" s="290">
        <v>2.2434196472167968E-2</v>
      </c>
      <c r="I373" s="290">
        <v>-0.99241734452563124</v>
      </c>
      <c r="J373" s="290">
        <v>-0.37565832138061522</v>
      </c>
      <c r="K373" s="290">
        <v>-0.60477182078057545</v>
      </c>
      <c r="L373" s="290">
        <v>-1.0184751599621089</v>
      </c>
      <c r="M373" s="290">
        <v>4.409954071044922E-2</v>
      </c>
      <c r="N373" s="324">
        <v>-0.20720085144042971</v>
      </c>
      <c r="O373" s="290">
        <v>-0.18916849295298263</v>
      </c>
      <c r="P373" s="290">
        <v>-0.21376376310984296</v>
      </c>
      <c r="Q373" s="171"/>
      <c r="R373" s="183">
        <f t="shared" si="51"/>
        <v>8.694399389729119</v>
      </c>
      <c r="S373" s="183">
        <f>$C373+F373</f>
        <v>9.1302992830810545</v>
      </c>
      <c r="T373" s="183">
        <f t="shared" si="51"/>
        <v>8.6883835611877434</v>
      </c>
      <c r="U373" s="183">
        <f t="shared" si="50"/>
        <v>9.063915196472168</v>
      </c>
      <c r="V373" s="183">
        <f t="shared" si="50"/>
        <v>8.0490636554743684</v>
      </c>
      <c r="W373" s="183">
        <f t="shared" si="50"/>
        <v>8.6658226786193833</v>
      </c>
      <c r="X373" s="183">
        <f t="shared" si="49"/>
        <v>8.4367091792194238</v>
      </c>
      <c r="Y373" s="183">
        <f t="shared" si="49"/>
        <v>8.0230058400378894</v>
      </c>
      <c r="Z373" s="183">
        <f t="shared" si="49"/>
        <v>9.0855805407104491</v>
      </c>
      <c r="AA373" s="183">
        <f t="shared" si="52"/>
        <v>8.8342801485595697</v>
      </c>
      <c r="AB373" s="183">
        <f t="shared" si="49"/>
        <v>8.8523125070470172</v>
      </c>
      <c r="AC373" s="183">
        <f t="shared" si="49"/>
        <v>8.8277172368901571</v>
      </c>
      <c r="AE373" s="34"/>
    </row>
    <row r="374" spans="1:31" ht="14.4" x14ac:dyDescent="0.3">
      <c r="A374" s="181">
        <v>54605</v>
      </c>
      <c r="B374" s="131">
        <f t="shared" si="48"/>
        <v>2049</v>
      </c>
      <c r="C374" s="171">
        <v>9.2566790000000001</v>
      </c>
      <c r="D374" s="182"/>
      <c r="E374" s="290">
        <v>-0.3103933892069774</v>
      </c>
      <c r="F374" s="324">
        <v>0.124246826171875</v>
      </c>
      <c r="G374" s="290">
        <v>-0.39774131774902344</v>
      </c>
      <c r="H374" s="290">
        <v>-2.1889877319336004E-3</v>
      </c>
      <c r="I374" s="290">
        <v>-0.85864180399396461</v>
      </c>
      <c r="J374" s="290">
        <v>-0.4034708023071289</v>
      </c>
      <c r="K374" s="290">
        <v>-0.58442883332277584</v>
      </c>
      <c r="L374" s="290">
        <v>-1.1058814032517355</v>
      </c>
      <c r="M374" s="290">
        <v>5.7104797363281251E-2</v>
      </c>
      <c r="N374" s="324">
        <v>-0.15010984420776369</v>
      </c>
      <c r="O374" s="290">
        <v>-0.29532206853230797</v>
      </c>
      <c r="P374" s="290">
        <v>-0.41722158616588961</v>
      </c>
      <c r="Q374" s="171"/>
      <c r="R374" s="183">
        <f t="shared" si="51"/>
        <v>8.9462856107930229</v>
      </c>
      <c r="S374" s="183">
        <f>$C374+F374</f>
        <v>9.3809258261718753</v>
      </c>
      <c r="T374" s="183">
        <f t="shared" si="51"/>
        <v>8.8589376822509767</v>
      </c>
      <c r="U374" s="183">
        <f t="shared" si="50"/>
        <v>9.2544900122680662</v>
      </c>
      <c r="V374" s="183">
        <f t="shared" si="50"/>
        <v>8.3980371960060349</v>
      </c>
      <c r="W374" s="183">
        <f t="shared" si="50"/>
        <v>8.8532081976928705</v>
      </c>
      <c r="X374" s="183">
        <f t="shared" si="49"/>
        <v>8.6722501666772249</v>
      </c>
      <c r="Y374" s="183">
        <f t="shared" si="49"/>
        <v>8.150797596748264</v>
      </c>
      <c r="Z374" s="183">
        <f t="shared" si="49"/>
        <v>9.313783797363282</v>
      </c>
      <c r="AA374" s="183">
        <f t="shared" si="52"/>
        <v>9.1065691557922364</v>
      </c>
      <c r="AB374" s="183">
        <f t="shared" si="49"/>
        <v>8.9613569314676926</v>
      </c>
      <c r="AC374" s="183">
        <f t="shared" si="49"/>
        <v>8.8394574138341113</v>
      </c>
      <c r="AE374" s="34"/>
    </row>
    <row r="375" spans="1:31" ht="14.4" x14ac:dyDescent="0.3">
      <c r="A375" s="181">
        <v>54636</v>
      </c>
      <c r="B375" s="131">
        <f t="shared" si="48"/>
        <v>2049</v>
      </c>
      <c r="C375" s="171">
        <v>9.3088060000000006</v>
      </c>
      <c r="D375" s="182"/>
      <c r="E375" s="290">
        <v>-0.27725500236469247</v>
      </c>
      <c r="F375" s="324">
        <v>0.15083942890167237</v>
      </c>
      <c r="G375" s="290">
        <v>-0.39945030212402344</v>
      </c>
      <c r="H375" s="290">
        <v>-4.1610717773438166E-4</v>
      </c>
      <c r="I375" s="290">
        <v>-0.79292426116364523</v>
      </c>
      <c r="J375" s="290">
        <v>-0.40492515563964843</v>
      </c>
      <c r="K375" s="290">
        <v>-0.60030091188606083</v>
      </c>
      <c r="L375" s="290">
        <v>-1.0712836158352399</v>
      </c>
      <c r="M375" s="290">
        <v>5.7094306945800782E-2</v>
      </c>
      <c r="N375" s="324">
        <v>-0.12666637420654298</v>
      </c>
      <c r="O375" s="290">
        <v>-0.28628420035807278</v>
      </c>
      <c r="P375" s="290">
        <v>-0.42485831506790639</v>
      </c>
      <c r="Q375" s="171"/>
      <c r="R375" s="183">
        <f t="shared" si="51"/>
        <v>9.0315509976353088</v>
      </c>
      <c r="S375" s="183">
        <f>$C375+F375</f>
        <v>9.4596454289016734</v>
      </c>
      <c r="T375" s="183">
        <f t="shared" si="51"/>
        <v>8.9093556978759771</v>
      </c>
      <c r="U375" s="183">
        <f t="shared" si="50"/>
        <v>9.3083898928222659</v>
      </c>
      <c r="V375" s="183">
        <f t="shared" si="50"/>
        <v>8.5158817388363559</v>
      </c>
      <c r="W375" s="183">
        <f t="shared" si="50"/>
        <v>8.9038808443603514</v>
      </c>
      <c r="X375" s="183">
        <f t="shared" si="49"/>
        <v>8.7085050881139399</v>
      </c>
      <c r="Y375" s="183">
        <f t="shared" si="49"/>
        <v>8.2375223841647607</v>
      </c>
      <c r="Z375" s="183">
        <f t="shared" si="49"/>
        <v>9.365900306945802</v>
      </c>
      <c r="AA375" s="183">
        <f t="shared" si="52"/>
        <v>9.1821396257934573</v>
      </c>
      <c r="AB375" s="183">
        <f t="shared" si="49"/>
        <v>9.0225217996419271</v>
      </c>
      <c r="AC375" s="183">
        <f t="shared" si="49"/>
        <v>8.8839476849320942</v>
      </c>
      <c r="AE375" s="34"/>
    </row>
    <row r="376" spans="1:31" ht="14.4" x14ac:dyDescent="0.3">
      <c r="A376" s="181">
        <v>54667</v>
      </c>
      <c r="B376" s="131">
        <f t="shared" si="48"/>
        <v>2049</v>
      </c>
      <c r="C376" s="171">
        <v>9.1423240000000003</v>
      </c>
      <c r="D376" s="182"/>
      <c r="E376" s="290">
        <v>-0.33224916458129883</v>
      </c>
      <c r="F376" s="324">
        <v>7.1456613540649402E-2</v>
      </c>
      <c r="G376" s="290">
        <v>-0.38102245330810547</v>
      </c>
      <c r="H376" s="290">
        <v>2.1092376708984374E-2</v>
      </c>
      <c r="I376" s="290">
        <v>-1.0644122128741116</v>
      </c>
      <c r="J376" s="290">
        <v>-0.39196424484252929</v>
      </c>
      <c r="K376" s="290">
        <v>-0.58047496737894866</v>
      </c>
      <c r="L376" s="290">
        <v>-1.4340649429395869</v>
      </c>
      <c r="M376" s="290">
        <v>4.4448585510253907E-2</v>
      </c>
      <c r="N376" s="324">
        <v>-0.19473346710205081</v>
      </c>
      <c r="O376" s="290">
        <v>-0.46029927571614582</v>
      </c>
      <c r="P376" s="290">
        <v>-0.37123420842488608</v>
      </c>
      <c r="Q376" s="171"/>
      <c r="R376" s="183">
        <f t="shared" si="51"/>
        <v>8.8100748354187015</v>
      </c>
      <c r="S376" s="183">
        <f>$C376+F376</f>
        <v>9.2137806135406493</v>
      </c>
      <c r="T376" s="183">
        <f t="shared" si="51"/>
        <v>8.7613015466918949</v>
      </c>
      <c r="U376" s="183">
        <f t="shared" si="50"/>
        <v>9.1634163767089856</v>
      </c>
      <c r="V376" s="183">
        <f t="shared" si="50"/>
        <v>8.0779117871258883</v>
      </c>
      <c r="W376" s="183">
        <f t="shared" si="50"/>
        <v>8.7503597551574703</v>
      </c>
      <c r="X376" s="183">
        <f t="shared" si="49"/>
        <v>8.5618490326210512</v>
      </c>
      <c r="Y376" s="183">
        <f t="shared" si="49"/>
        <v>7.7082590570604133</v>
      </c>
      <c r="Z376" s="183">
        <f t="shared" si="49"/>
        <v>9.1867725855102549</v>
      </c>
      <c r="AA376" s="183">
        <f t="shared" si="52"/>
        <v>8.9475905328979497</v>
      </c>
      <c r="AB376" s="183">
        <f t="shared" si="49"/>
        <v>8.6820247242838544</v>
      </c>
      <c r="AC376" s="183">
        <f t="shared" si="49"/>
        <v>8.7710897915751147</v>
      </c>
      <c r="AE376" s="34"/>
    </row>
    <row r="377" spans="1:31" ht="14.4" x14ac:dyDescent="0.3">
      <c r="A377" s="181">
        <v>54697</v>
      </c>
      <c r="B377" s="131">
        <f t="shared" si="48"/>
        <v>2049</v>
      </c>
      <c r="C377" s="171">
        <v>8.9769889999999997</v>
      </c>
      <c r="D377" s="182"/>
      <c r="E377" s="290">
        <v>-0.31464290618896484</v>
      </c>
      <c r="F377" s="324">
        <v>5.7730178833007809E-2</v>
      </c>
      <c r="G377" s="290">
        <v>-0.34664154052734375</v>
      </c>
      <c r="H377" s="290">
        <v>-7.9158821105957039E-2</v>
      </c>
      <c r="I377" s="290">
        <v>-1.1569344489329381</v>
      </c>
      <c r="J377" s="290">
        <v>-0.39314250946044921</v>
      </c>
      <c r="K377" s="290">
        <v>-0.28436737998397676</v>
      </c>
      <c r="L377" s="290">
        <v>-1.3727184406314512</v>
      </c>
      <c r="M377" s="290">
        <v>3.8930625915527345E-2</v>
      </c>
      <c r="N377" s="324">
        <v>-0.24455865859985351</v>
      </c>
      <c r="O377" s="290">
        <v>-0.22241361776987717</v>
      </c>
      <c r="P377" s="290">
        <v>-9.7598306901993323E-2</v>
      </c>
      <c r="Q377" s="171"/>
      <c r="R377" s="183">
        <f t="shared" si="51"/>
        <v>8.6623460938110348</v>
      </c>
      <c r="S377" s="183">
        <f t="shared" si="51"/>
        <v>9.0347191788330079</v>
      </c>
      <c r="T377" s="183">
        <f t="shared" si="51"/>
        <v>8.6303474594726559</v>
      </c>
      <c r="U377" s="183">
        <f t="shared" si="50"/>
        <v>8.8978301788940435</v>
      </c>
      <c r="V377" s="183">
        <f t="shared" si="50"/>
        <v>7.8200545510670612</v>
      </c>
      <c r="W377" s="183">
        <f t="shared" si="50"/>
        <v>8.5838464905395497</v>
      </c>
      <c r="X377" s="183">
        <f t="shared" si="49"/>
        <v>8.6926216200160233</v>
      </c>
      <c r="Y377" s="183">
        <f t="shared" si="49"/>
        <v>7.6042705593685485</v>
      </c>
      <c r="Z377" s="183">
        <f t="shared" si="49"/>
        <v>9.0159196259155276</v>
      </c>
      <c r="AA377" s="183">
        <f t="shared" si="52"/>
        <v>8.7324303414001463</v>
      </c>
      <c r="AB377" s="183">
        <f t="shared" si="49"/>
        <v>8.7545753822301222</v>
      </c>
      <c r="AC377" s="183">
        <f t="shared" si="49"/>
        <v>8.8793906930980064</v>
      </c>
      <c r="AE377" s="34"/>
    </row>
    <row r="378" spans="1:31" ht="14.4" x14ac:dyDescent="0.3">
      <c r="A378" s="181">
        <v>54728</v>
      </c>
      <c r="B378" s="131">
        <f t="shared" si="48"/>
        <v>2049</v>
      </c>
      <c r="C378" s="171">
        <v>9.3236499999999989</v>
      </c>
      <c r="D378" s="182"/>
      <c r="E378" s="290">
        <v>-0.30393838882446289</v>
      </c>
      <c r="F378" s="324">
        <v>4.5894017219543448E-2</v>
      </c>
      <c r="G378" s="290">
        <v>-0.33644533157348633</v>
      </c>
      <c r="H378" s="290">
        <v>-9.8348655700683602E-2</v>
      </c>
      <c r="I378" s="290">
        <v>-1.3343218048225094</v>
      </c>
      <c r="J378" s="290">
        <v>-0.38151102066040038</v>
      </c>
      <c r="K378" s="290">
        <v>-7.3942477686292127E-2</v>
      </c>
      <c r="L378" s="290">
        <v>-1.2005697338976382</v>
      </c>
      <c r="M378" s="290">
        <v>3.260967254638672E-2</v>
      </c>
      <c r="N378" s="324">
        <v>-0.24014598846435548</v>
      </c>
      <c r="O378" s="290">
        <v>-0.22588904698689791</v>
      </c>
      <c r="P378" s="290">
        <v>-0.14012996292114249</v>
      </c>
      <c r="Q378" s="171"/>
      <c r="R378" s="183">
        <f t="shared" si="51"/>
        <v>9.019711611175536</v>
      </c>
      <c r="S378" s="183">
        <f t="shared" si="51"/>
        <v>9.3695440172195426</v>
      </c>
      <c r="T378" s="183">
        <f t="shared" si="51"/>
        <v>8.9872046684265126</v>
      </c>
      <c r="U378" s="183">
        <f t="shared" si="50"/>
        <v>9.2253013442993161</v>
      </c>
      <c r="V378" s="183">
        <f t="shared" si="50"/>
        <v>7.9893281951774897</v>
      </c>
      <c r="W378" s="183">
        <f t="shared" si="50"/>
        <v>8.9421389793395978</v>
      </c>
      <c r="X378" s="183">
        <f t="shared" si="49"/>
        <v>9.249707522313706</v>
      </c>
      <c r="Y378" s="183">
        <f t="shared" si="49"/>
        <v>8.1230802661023613</v>
      </c>
      <c r="Z378" s="183">
        <f t="shared" si="49"/>
        <v>9.3562596725463862</v>
      </c>
      <c r="AA378" s="183">
        <f t="shared" si="52"/>
        <v>9.0835040115356431</v>
      </c>
      <c r="AB378" s="183">
        <f t="shared" si="49"/>
        <v>9.0977609530131005</v>
      </c>
      <c r="AC378" s="183">
        <f t="shared" si="49"/>
        <v>9.183520037078857</v>
      </c>
      <c r="AE378" s="34"/>
    </row>
    <row r="379" spans="1:31" ht="14.4" x14ac:dyDescent="0.3">
      <c r="A379" s="181">
        <v>54758</v>
      </c>
      <c r="B379" s="131">
        <f t="shared" si="48"/>
        <v>2049</v>
      </c>
      <c r="C379" s="171">
        <v>9.7019659999999988</v>
      </c>
      <c r="D379" s="182"/>
      <c r="E379" s="290">
        <v>-0.32047080993652344</v>
      </c>
      <c r="F379" s="324">
        <v>6.1855287551879856E-2</v>
      </c>
      <c r="G379" s="290">
        <v>-0.34389877319335938</v>
      </c>
      <c r="H379" s="290">
        <v>1.3849220275878905E-2</v>
      </c>
      <c r="I379" s="290">
        <v>-0.97282479103855923</v>
      </c>
      <c r="J379" s="290">
        <v>-0.36338977813720702</v>
      </c>
      <c r="K379" s="290">
        <v>-0.2503892682751826</v>
      </c>
      <c r="L379" s="290">
        <v>-1.0057313969399653</v>
      </c>
      <c r="M379" s="290">
        <v>3.5688133239746095E-2</v>
      </c>
      <c r="N379" s="324">
        <v>-0.21514541625976563</v>
      </c>
      <c r="O379" s="290">
        <v>-0.14825635274251295</v>
      </c>
      <c r="P379" s="290">
        <v>-0.29210459416912454</v>
      </c>
      <c r="Q379" s="171"/>
      <c r="R379" s="183">
        <f t="shared" si="51"/>
        <v>9.3814951900634753</v>
      </c>
      <c r="S379" s="183">
        <f t="shared" si="51"/>
        <v>9.7638212875518793</v>
      </c>
      <c r="T379" s="183">
        <f t="shared" si="51"/>
        <v>9.3580672268066394</v>
      </c>
      <c r="U379" s="183">
        <f t="shared" si="50"/>
        <v>9.7158152202758785</v>
      </c>
      <c r="V379" s="183">
        <f t="shared" si="50"/>
        <v>8.7291412089614404</v>
      </c>
      <c r="W379" s="183">
        <f t="shared" si="50"/>
        <v>9.338576221862791</v>
      </c>
      <c r="X379" s="183">
        <f t="shared" si="49"/>
        <v>9.4515767317248169</v>
      </c>
      <c r="Y379" s="183">
        <f t="shared" si="49"/>
        <v>8.6962346030600344</v>
      </c>
      <c r="Z379" s="183">
        <f t="shared" si="49"/>
        <v>9.7376541332397455</v>
      </c>
      <c r="AA379" s="183">
        <f t="shared" si="52"/>
        <v>9.4868205837402328</v>
      </c>
      <c r="AB379" s="183">
        <f t="shared" si="49"/>
        <v>9.5537096472574863</v>
      </c>
      <c r="AC379" s="183">
        <f t="shared" si="49"/>
        <v>9.409861405830874</v>
      </c>
      <c r="AE379" s="34"/>
    </row>
    <row r="380" spans="1:31" ht="14.4" x14ac:dyDescent="0.3">
      <c r="A380" s="181">
        <v>54789</v>
      </c>
      <c r="B380" s="131">
        <f t="shared" ref="B380:B391" si="53">YEAR(A380)</f>
        <v>2050</v>
      </c>
      <c r="C380" s="171">
        <v>9.7554569999999998</v>
      </c>
      <c r="D380" s="182"/>
      <c r="E380" s="290">
        <v>-0.33456669215184787</v>
      </c>
      <c r="F380" s="324">
        <v>8.5822324752807599E-2</v>
      </c>
      <c r="G380" s="290">
        <v>-0.2690582275390625</v>
      </c>
      <c r="H380" s="290">
        <v>7.4322662353515617E-2</v>
      </c>
      <c r="I380" s="290">
        <v>-0.89441093975553221</v>
      </c>
      <c r="J380" s="290">
        <v>-0.36174564361572265</v>
      </c>
      <c r="K380" s="290">
        <v>-0.21355208576322296</v>
      </c>
      <c r="L380" s="290">
        <v>-0.74027196058475098</v>
      </c>
      <c r="M380" s="290">
        <v>3.0873031616210939E-2</v>
      </c>
      <c r="N380" s="324">
        <v>-0.17454368591308594</v>
      </c>
      <c r="O380" s="290">
        <v>8.6893326115925998E-2</v>
      </c>
      <c r="P380" s="290">
        <v>-0.4455345690634942</v>
      </c>
      <c r="Q380" s="171"/>
      <c r="R380" s="183">
        <f t="shared" si="51"/>
        <v>9.4208903078481523</v>
      </c>
      <c r="S380" s="183">
        <f t="shared" si="51"/>
        <v>9.8412793247528079</v>
      </c>
      <c r="T380" s="183">
        <f t="shared" si="51"/>
        <v>9.4863987724609373</v>
      </c>
      <c r="U380" s="183">
        <f t="shared" si="50"/>
        <v>9.8297796623535163</v>
      </c>
      <c r="V380" s="183">
        <f t="shared" si="50"/>
        <v>8.8610460602444672</v>
      </c>
      <c r="W380" s="183">
        <f t="shared" si="50"/>
        <v>9.3937113563842765</v>
      </c>
      <c r="X380" s="183">
        <f t="shared" si="49"/>
        <v>9.5419049142367776</v>
      </c>
      <c r="Y380" s="183">
        <f t="shared" si="49"/>
        <v>9.0151850394152486</v>
      </c>
      <c r="Z380" s="183">
        <f t="shared" si="49"/>
        <v>9.7863300316162114</v>
      </c>
      <c r="AA380" s="183">
        <f t="shared" si="52"/>
        <v>9.5809133140869136</v>
      </c>
      <c r="AB380" s="183">
        <f t="shared" ref="AB380:AC391" si="54">$C380+O380</f>
        <v>9.8423503261159251</v>
      </c>
      <c r="AC380" s="183">
        <f t="shared" si="54"/>
        <v>9.3099224309365063</v>
      </c>
      <c r="AE380" s="34"/>
    </row>
    <row r="381" spans="1:31" ht="14.4" x14ac:dyDescent="0.3">
      <c r="A381" s="181">
        <v>54820</v>
      </c>
      <c r="B381" s="131">
        <f t="shared" si="53"/>
        <v>2050</v>
      </c>
      <c r="C381" s="171">
        <v>9.7829959999999989</v>
      </c>
      <c r="D381" s="182"/>
      <c r="E381" s="290">
        <v>-0.2745027251071544</v>
      </c>
      <c r="F381" s="324">
        <v>3.2705268859863273E-2</v>
      </c>
      <c r="G381" s="290">
        <v>-0.31781196594238281</v>
      </c>
      <c r="H381" s="290">
        <v>4.141040802001953E-2</v>
      </c>
      <c r="I381" s="290">
        <v>-0.91106845260837199</v>
      </c>
      <c r="J381" s="290">
        <v>-0.3554981231689453</v>
      </c>
      <c r="K381" s="290">
        <v>-0.17628333984757172</v>
      </c>
      <c r="L381" s="290">
        <v>-0.6738381892095473</v>
      </c>
      <c r="M381" s="290">
        <v>3.6825866699218751E-2</v>
      </c>
      <c r="N381" s="324">
        <v>-0.23017938613891603</v>
      </c>
      <c r="O381" s="290">
        <v>-0.17221803665161134</v>
      </c>
      <c r="P381" s="290">
        <v>-0.26665862015315467</v>
      </c>
      <c r="Q381" s="171"/>
      <c r="R381" s="183">
        <f t="shared" si="51"/>
        <v>9.5084932748928441</v>
      </c>
      <c r="S381" s="183">
        <f t="shared" si="51"/>
        <v>9.815701268859863</v>
      </c>
      <c r="T381" s="183">
        <f t="shared" si="51"/>
        <v>9.4651840340576161</v>
      </c>
      <c r="U381" s="183">
        <f t="shared" si="50"/>
        <v>9.8244064080200193</v>
      </c>
      <c r="V381" s="183">
        <f t="shared" si="50"/>
        <v>8.8719275473916266</v>
      </c>
      <c r="W381" s="183">
        <f t="shared" si="50"/>
        <v>9.4274978768310529</v>
      </c>
      <c r="X381" s="183">
        <f t="shared" si="50"/>
        <v>9.6067126601524269</v>
      </c>
      <c r="Y381" s="183">
        <f t="shared" si="50"/>
        <v>9.1091578107904514</v>
      </c>
      <c r="Z381" s="183">
        <f t="shared" si="50"/>
        <v>9.8198218666992183</v>
      </c>
      <c r="AA381" s="183">
        <f t="shared" si="52"/>
        <v>9.5528166138610828</v>
      </c>
      <c r="AB381" s="183">
        <f t="shared" si="54"/>
        <v>9.6107779633483883</v>
      </c>
      <c r="AC381" s="183">
        <f t="shared" si="54"/>
        <v>9.5163373798468438</v>
      </c>
      <c r="AE381" s="34"/>
    </row>
    <row r="382" spans="1:31" ht="14.4" x14ac:dyDescent="0.3">
      <c r="A382" s="181">
        <v>54848</v>
      </c>
      <c r="B382" s="131">
        <f t="shared" si="53"/>
        <v>2050</v>
      </c>
      <c r="C382" s="171">
        <v>9.4863799999999987</v>
      </c>
      <c r="D382" s="182"/>
      <c r="E382" s="290">
        <v>-0.32406278113419157</v>
      </c>
      <c r="F382" s="324">
        <v>5.8097267150878859E-3</v>
      </c>
      <c r="G382" s="290">
        <v>-0.32433462142944336</v>
      </c>
      <c r="H382" s="290">
        <v>-8.7562599182128914E-2</v>
      </c>
      <c r="I382" s="290">
        <v>-1.144735791692536</v>
      </c>
      <c r="J382" s="290">
        <v>-0.34914093017578124</v>
      </c>
      <c r="K382" s="290">
        <v>-0.24195014602109263</v>
      </c>
      <c r="L382" s="290">
        <v>-0.8270277733786302</v>
      </c>
      <c r="M382" s="290">
        <v>2.8545112609863282E-2</v>
      </c>
      <c r="N382" s="324">
        <v>-0.22965652465820313</v>
      </c>
      <c r="O382" s="290">
        <v>-0.13857014973958331</v>
      </c>
      <c r="P382" s="290">
        <v>-0.18915207386016841</v>
      </c>
      <c r="Q382" s="171"/>
      <c r="R382" s="183">
        <f t="shared" si="51"/>
        <v>9.1623172188658071</v>
      </c>
      <c r="S382" s="183">
        <f t="shared" si="51"/>
        <v>9.4921897267150861</v>
      </c>
      <c r="T382" s="183">
        <f t="shared" si="51"/>
        <v>9.1620453785705553</v>
      </c>
      <c r="U382" s="183">
        <f t="shared" si="50"/>
        <v>9.3988174008178706</v>
      </c>
      <c r="V382" s="183">
        <f t="shared" si="50"/>
        <v>8.3416442083074624</v>
      </c>
      <c r="W382" s="183">
        <f t="shared" si="50"/>
        <v>9.1372390698242167</v>
      </c>
      <c r="X382" s="183">
        <f t="shared" si="50"/>
        <v>9.2444298539789056</v>
      </c>
      <c r="Y382" s="183">
        <f t="shared" si="50"/>
        <v>8.6593522266213689</v>
      </c>
      <c r="Z382" s="183">
        <f t="shared" si="50"/>
        <v>9.5149251126098626</v>
      </c>
      <c r="AA382" s="183">
        <f t="shared" si="52"/>
        <v>9.2567234753417953</v>
      </c>
      <c r="AB382" s="183">
        <f t="shared" si="54"/>
        <v>9.3478098502604148</v>
      </c>
      <c r="AC382" s="183">
        <f t="shared" si="54"/>
        <v>9.297227926139831</v>
      </c>
      <c r="AE382" s="34"/>
    </row>
    <row r="383" spans="1:31" ht="14.4" x14ac:dyDescent="0.3">
      <c r="A383" s="181">
        <v>54879</v>
      </c>
      <c r="B383" s="131">
        <f t="shared" si="53"/>
        <v>2050</v>
      </c>
      <c r="C383" s="171">
        <v>9.0152239999999999</v>
      </c>
      <c r="D383" s="182"/>
      <c r="E383" s="290">
        <v>-0.46468332398617196</v>
      </c>
      <c r="F383" s="324">
        <v>2.2681665420532231E-2</v>
      </c>
      <c r="G383" s="290">
        <v>-0.44933080673217773</v>
      </c>
      <c r="H383" s="290">
        <v>-0.16726163864135743</v>
      </c>
      <c r="I383" s="290">
        <v>-0.96573982633069888</v>
      </c>
      <c r="J383" s="290">
        <v>-0.45179204940795897</v>
      </c>
      <c r="K383" s="290">
        <v>-0.36239371751823218</v>
      </c>
      <c r="L383" s="290">
        <v>-0.89421104848296484</v>
      </c>
      <c r="M383" s="290">
        <v>-2.9900817871093749E-2</v>
      </c>
      <c r="N383" s="324">
        <v>-0.25888666152954098</v>
      </c>
      <c r="O383" s="290">
        <v>-0.37050556818644209</v>
      </c>
      <c r="P383" s="290">
        <v>-0.13853028488159175</v>
      </c>
      <c r="Q383" s="171"/>
      <c r="R383" s="183">
        <f t="shared" si="51"/>
        <v>8.5505406760138278</v>
      </c>
      <c r="S383" s="183">
        <f t="shared" si="51"/>
        <v>9.0379056654205314</v>
      </c>
      <c r="T383" s="183">
        <f t="shared" si="51"/>
        <v>8.5658931932678222</v>
      </c>
      <c r="U383" s="183">
        <f t="shared" si="50"/>
        <v>8.8479623613586433</v>
      </c>
      <c r="V383" s="183">
        <f t="shared" si="50"/>
        <v>8.0494841736693008</v>
      </c>
      <c r="W383" s="183">
        <f t="shared" si="50"/>
        <v>8.5634319505920402</v>
      </c>
      <c r="X383" s="183">
        <f t="shared" si="50"/>
        <v>8.6528302824817676</v>
      </c>
      <c r="Y383" s="183">
        <f t="shared" si="50"/>
        <v>8.1210129515170344</v>
      </c>
      <c r="Z383" s="183">
        <f t="shared" si="50"/>
        <v>8.9853231821289068</v>
      </c>
      <c r="AA383" s="183">
        <f t="shared" si="52"/>
        <v>8.756337338470459</v>
      </c>
      <c r="AB383" s="183">
        <f t="shared" si="54"/>
        <v>8.6447184318135584</v>
      </c>
      <c r="AC383" s="183">
        <f t="shared" si="54"/>
        <v>8.8766937151184084</v>
      </c>
      <c r="AE383" s="34"/>
    </row>
    <row r="384" spans="1:31" ht="14.4" x14ac:dyDescent="0.3">
      <c r="A384" s="181">
        <v>54909</v>
      </c>
      <c r="B384" s="131">
        <f t="shared" si="53"/>
        <v>2050</v>
      </c>
      <c r="C384" s="171">
        <v>9.0581910000000008</v>
      </c>
      <c r="D384" s="182"/>
      <c r="E384" s="290">
        <v>-0.49090361383486952</v>
      </c>
      <c r="F384" s="324">
        <v>3.1800599098205568E-2</v>
      </c>
      <c r="G384" s="290">
        <v>-0.431610107421875</v>
      </c>
      <c r="H384" s="290">
        <v>-3.9900817871093751E-2</v>
      </c>
      <c r="I384" s="290">
        <v>-1.0069023362373617</v>
      </c>
      <c r="J384" s="290">
        <v>-0.44274883270263671</v>
      </c>
      <c r="K384" s="290">
        <v>-0.5606054544484379</v>
      </c>
      <c r="L384" s="290">
        <v>-0.98669997972189494</v>
      </c>
      <c r="M384" s="290">
        <v>-1.7902641296386718E-2</v>
      </c>
      <c r="N384" s="324">
        <v>-0.25070508956909182</v>
      </c>
      <c r="O384" s="290">
        <v>-0.29022831598917653</v>
      </c>
      <c r="P384" s="290">
        <v>-0.25554263868639548</v>
      </c>
      <c r="Q384" s="171"/>
      <c r="R384" s="183">
        <f t="shared" si="51"/>
        <v>8.5672873861651304</v>
      </c>
      <c r="S384" s="183">
        <f t="shared" si="51"/>
        <v>9.089991599098207</v>
      </c>
      <c r="T384" s="183">
        <f t="shared" si="51"/>
        <v>8.6265808925781258</v>
      </c>
      <c r="U384" s="183">
        <f t="shared" si="50"/>
        <v>9.0182901821289079</v>
      </c>
      <c r="V384" s="183">
        <f t="shared" si="50"/>
        <v>8.0512886637626391</v>
      </c>
      <c r="W384" s="183">
        <f t="shared" si="50"/>
        <v>8.6154421672973633</v>
      </c>
      <c r="X384" s="183">
        <f t="shared" si="50"/>
        <v>8.4975855455515621</v>
      </c>
      <c r="Y384" s="183">
        <f t="shared" si="50"/>
        <v>8.0714910202781063</v>
      </c>
      <c r="Z384" s="183">
        <f t="shared" si="50"/>
        <v>9.0402883587036147</v>
      </c>
      <c r="AA384" s="183">
        <f t="shared" si="52"/>
        <v>8.8074859104309091</v>
      </c>
      <c r="AB384" s="183">
        <f t="shared" si="54"/>
        <v>8.7679626840108238</v>
      </c>
      <c r="AC384" s="183">
        <f t="shared" si="54"/>
        <v>8.8026483613136044</v>
      </c>
      <c r="AE384" s="34"/>
    </row>
    <row r="385" spans="1:31" ht="14.4" x14ac:dyDescent="0.3">
      <c r="A385" s="181">
        <v>54940</v>
      </c>
      <c r="B385" s="131">
        <f t="shared" si="53"/>
        <v>2050</v>
      </c>
      <c r="C385" s="171">
        <v>9.1077199999999987</v>
      </c>
      <c r="D385" s="182"/>
      <c r="E385" s="290">
        <v>-0.34935512474457309</v>
      </c>
      <c r="F385" s="324">
        <v>9.6567840576171834E-2</v>
      </c>
      <c r="G385" s="290">
        <v>-0.36971807479858398</v>
      </c>
      <c r="H385" s="290">
        <v>2.2992095947265624E-2</v>
      </c>
      <c r="I385" s="290">
        <v>-0.98484244830522893</v>
      </c>
      <c r="J385" s="290">
        <v>-0.37716894149780272</v>
      </c>
      <c r="K385" s="290">
        <v>-0.66108057508731732</v>
      </c>
      <c r="L385" s="290">
        <v>-0.97976659490258</v>
      </c>
      <c r="M385" s="290">
        <v>4.4630737304687501E-2</v>
      </c>
      <c r="N385" s="324">
        <v>-0.19944271087646487</v>
      </c>
      <c r="O385" s="290">
        <v>-0.17930670579274507</v>
      </c>
      <c r="P385" s="290">
        <v>-0.21137862364451093</v>
      </c>
      <c r="Q385" s="171"/>
      <c r="R385" s="183">
        <f t="shared" si="51"/>
        <v>8.7583648752554257</v>
      </c>
      <c r="S385" s="183">
        <f t="shared" si="51"/>
        <v>9.2042878405761712</v>
      </c>
      <c r="T385" s="183">
        <f t="shared" si="51"/>
        <v>8.7380019252014147</v>
      </c>
      <c r="U385" s="183">
        <f t="shared" si="50"/>
        <v>9.1307120959472652</v>
      </c>
      <c r="V385" s="183">
        <f t="shared" si="50"/>
        <v>8.1228775516947707</v>
      </c>
      <c r="W385" s="183">
        <f t="shared" si="50"/>
        <v>8.7305510585021953</v>
      </c>
      <c r="X385" s="183">
        <f t="shared" si="50"/>
        <v>8.4466394249126822</v>
      </c>
      <c r="Y385" s="183">
        <f t="shared" si="50"/>
        <v>8.1279534050974185</v>
      </c>
      <c r="Z385" s="183">
        <f t="shared" si="50"/>
        <v>9.1523507373046868</v>
      </c>
      <c r="AA385" s="183">
        <f t="shared" si="52"/>
        <v>8.908277289123534</v>
      </c>
      <c r="AB385" s="183">
        <f t="shared" si="54"/>
        <v>8.9284132942072532</v>
      </c>
      <c r="AC385" s="183">
        <f t="shared" si="54"/>
        <v>8.8963413763554886</v>
      </c>
      <c r="AE385" s="34"/>
    </row>
    <row r="386" spans="1:31" ht="14.4" x14ac:dyDescent="0.3">
      <c r="A386" s="181">
        <v>54970</v>
      </c>
      <c r="B386" s="131">
        <f t="shared" si="53"/>
        <v>2050</v>
      </c>
      <c r="C386" s="171">
        <v>9.3929329999999993</v>
      </c>
      <c r="D386" s="182"/>
      <c r="E386" s="290">
        <v>-0.33072428491448014</v>
      </c>
      <c r="F386" s="324">
        <v>0.12440942764282226</v>
      </c>
      <c r="G386" s="290">
        <v>-0.41164112091064453</v>
      </c>
      <c r="H386" s="290">
        <v>-7.5209808349609442E-3</v>
      </c>
      <c r="I386" s="290">
        <v>-0.97647947683046876</v>
      </c>
      <c r="J386" s="290">
        <v>-0.4266040802001953</v>
      </c>
      <c r="K386" s="290">
        <v>-0.64047715491918566</v>
      </c>
      <c r="L386" s="290">
        <v>-1.064094292068523</v>
      </c>
      <c r="M386" s="290">
        <v>4.4225425720214845E-2</v>
      </c>
      <c r="N386" s="324">
        <v>-0.14822156906127931</v>
      </c>
      <c r="O386" s="290">
        <v>-0.3561906496683756</v>
      </c>
      <c r="P386" s="290">
        <v>-0.54231313890026456</v>
      </c>
      <c r="Q386" s="171"/>
      <c r="R386" s="183">
        <f t="shared" si="51"/>
        <v>9.0622087150855197</v>
      </c>
      <c r="S386" s="183">
        <f t="shared" si="51"/>
        <v>9.5173424276428218</v>
      </c>
      <c r="T386" s="183">
        <f t="shared" si="51"/>
        <v>8.9812918790893548</v>
      </c>
      <c r="U386" s="183">
        <f t="shared" si="50"/>
        <v>9.3854120191650381</v>
      </c>
      <c r="V386" s="183">
        <f t="shared" si="50"/>
        <v>8.4164535231695297</v>
      </c>
      <c r="W386" s="183">
        <f t="shared" si="50"/>
        <v>8.9663289197998033</v>
      </c>
      <c r="X386" s="183">
        <f t="shared" si="50"/>
        <v>8.7524558450808136</v>
      </c>
      <c r="Y386" s="183">
        <f t="shared" si="50"/>
        <v>8.3288387079314763</v>
      </c>
      <c r="Z386" s="183">
        <f t="shared" si="50"/>
        <v>9.4371584257202148</v>
      </c>
      <c r="AA386" s="183">
        <f t="shared" si="52"/>
        <v>9.2447114309387199</v>
      </c>
      <c r="AB386" s="183">
        <f t="shared" si="54"/>
        <v>9.0367423503316235</v>
      </c>
      <c r="AC386" s="183">
        <f t="shared" si="54"/>
        <v>8.8506198610997355</v>
      </c>
      <c r="AE386" s="34"/>
    </row>
    <row r="387" spans="1:31" ht="14.4" x14ac:dyDescent="0.3">
      <c r="A387" s="181">
        <v>55001</v>
      </c>
      <c r="B387" s="131">
        <f t="shared" si="53"/>
        <v>2050</v>
      </c>
      <c r="C387" s="171">
        <v>9.4501469999999994</v>
      </c>
      <c r="D387" s="182"/>
      <c r="E387" s="290">
        <v>-0.29557775684641518</v>
      </c>
      <c r="F387" s="324">
        <v>0.15750370502471925</v>
      </c>
      <c r="G387" s="290">
        <v>-0.4131011962890625</v>
      </c>
      <c r="H387" s="290">
        <v>-7.4828338623046942E-3</v>
      </c>
      <c r="I387" s="290">
        <v>-0.97051127108250557</v>
      </c>
      <c r="J387" s="290">
        <v>-0.42842273712158202</v>
      </c>
      <c r="K387" s="290">
        <v>-0.65744924212562439</v>
      </c>
      <c r="L387" s="290">
        <v>-1.0303029445585496</v>
      </c>
      <c r="M387" s="290">
        <v>4.4292182922363282E-2</v>
      </c>
      <c r="N387" s="324">
        <v>-0.12029678344726565</v>
      </c>
      <c r="O387" s="290">
        <v>-0.38642890454101542</v>
      </c>
      <c r="P387" s="290">
        <v>-0.48695395715775014</v>
      </c>
      <c r="Q387" s="171"/>
      <c r="R387" s="183">
        <f t="shared" si="51"/>
        <v>9.1545692431535848</v>
      </c>
      <c r="S387" s="183">
        <f t="shared" si="51"/>
        <v>9.6076507050247191</v>
      </c>
      <c r="T387" s="183">
        <f t="shared" si="51"/>
        <v>9.0370458037109369</v>
      </c>
      <c r="U387" s="183">
        <f t="shared" si="50"/>
        <v>9.4426641661376944</v>
      </c>
      <c r="V387" s="183">
        <f t="shared" si="50"/>
        <v>8.4796357289174935</v>
      </c>
      <c r="W387" s="183">
        <f t="shared" si="50"/>
        <v>9.0217242628784167</v>
      </c>
      <c r="X387" s="183">
        <f t="shared" si="50"/>
        <v>8.7926977578743752</v>
      </c>
      <c r="Y387" s="183">
        <f t="shared" si="50"/>
        <v>8.41984405544145</v>
      </c>
      <c r="Z387" s="183">
        <f t="shared" si="50"/>
        <v>9.4944391829223633</v>
      </c>
      <c r="AA387" s="183">
        <f t="shared" si="52"/>
        <v>9.3298502165527335</v>
      </c>
      <c r="AB387" s="183">
        <f t="shared" si="54"/>
        <v>9.0637180954589844</v>
      </c>
      <c r="AC387" s="183">
        <f t="shared" si="54"/>
        <v>8.9631930428422493</v>
      </c>
      <c r="AE387" s="34"/>
    </row>
    <row r="388" spans="1:31" ht="14.4" x14ac:dyDescent="0.3">
      <c r="A388" s="181">
        <v>55032</v>
      </c>
      <c r="B388" s="131">
        <f t="shared" si="53"/>
        <v>2050</v>
      </c>
      <c r="C388" s="171">
        <v>9.4232279999999999</v>
      </c>
      <c r="D388" s="182"/>
      <c r="E388" s="290">
        <v>-0.34568071365356445</v>
      </c>
      <c r="F388" s="324">
        <v>7.2488965988159168E-2</v>
      </c>
      <c r="G388" s="290">
        <v>-0.39427709579467773</v>
      </c>
      <c r="H388" s="290">
        <v>2.272602081298828E-2</v>
      </c>
      <c r="I388" s="290">
        <v>-1.3509525865639618</v>
      </c>
      <c r="J388" s="290">
        <v>-0.40525321960449218</v>
      </c>
      <c r="K388" s="290">
        <v>-0.63585930820958791</v>
      </c>
      <c r="L388" s="290">
        <v>-1.3797027947956433</v>
      </c>
      <c r="M388" s="290">
        <v>4.4419021606445314E-2</v>
      </c>
      <c r="N388" s="324">
        <v>-0.19383844375610351</v>
      </c>
      <c r="O388" s="290">
        <v>-0.58053106307983393</v>
      </c>
      <c r="P388" s="290">
        <v>-0.48907879002888999</v>
      </c>
      <c r="Q388" s="171"/>
      <c r="R388" s="183">
        <f t="shared" si="51"/>
        <v>9.0775472863464355</v>
      </c>
      <c r="S388" s="183">
        <f t="shared" si="51"/>
        <v>9.4957169659881586</v>
      </c>
      <c r="T388" s="183">
        <f t="shared" si="51"/>
        <v>9.0289509042053222</v>
      </c>
      <c r="U388" s="183">
        <f t="shared" si="50"/>
        <v>9.4459540208129891</v>
      </c>
      <c r="V388" s="183">
        <f t="shared" si="50"/>
        <v>8.0722754134360386</v>
      </c>
      <c r="W388" s="183">
        <f t="shared" si="50"/>
        <v>9.017974780395507</v>
      </c>
      <c r="X388" s="183">
        <f t="shared" si="50"/>
        <v>8.7873686917904124</v>
      </c>
      <c r="Y388" s="183">
        <f t="shared" si="50"/>
        <v>8.0435252052043573</v>
      </c>
      <c r="Z388" s="183">
        <f t="shared" si="50"/>
        <v>9.4676470216064459</v>
      </c>
      <c r="AA388" s="183">
        <f t="shared" si="52"/>
        <v>9.2293895562438966</v>
      </c>
      <c r="AB388" s="183">
        <f t="shared" si="54"/>
        <v>8.8426969369201665</v>
      </c>
      <c r="AC388" s="183">
        <f t="shared" si="54"/>
        <v>8.9341492099711104</v>
      </c>
      <c r="AE388" s="34"/>
    </row>
    <row r="389" spans="1:31" ht="14.4" x14ac:dyDescent="0.3">
      <c r="A389" s="181">
        <v>55062</v>
      </c>
      <c r="B389" s="131">
        <f t="shared" si="53"/>
        <v>2050</v>
      </c>
      <c r="C389" s="171">
        <v>9.1189619999999998</v>
      </c>
      <c r="D389" s="182"/>
      <c r="E389" s="290">
        <v>-0.34536647796630859</v>
      </c>
      <c r="F389" s="324">
        <v>6.3185195922851559E-2</v>
      </c>
      <c r="G389" s="290">
        <v>-0.40263032913208008</v>
      </c>
      <c r="H389" s="290">
        <v>-8.3145179748535164E-2</v>
      </c>
      <c r="I389" s="290">
        <v>-1.2784324703099292</v>
      </c>
      <c r="J389" s="290">
        <v>-0.40714721679687499</v>
      </c>
      <c r="K389" s="290">
        <v>-0.33807360586591112</v>
      </c>
      <c r="L389" s="290">
        <v>-1.3213175982778873</v>
      </c>
      <c r="M389" s="290">
        <v>3.0791015625000001E-2</v>
      </c>
      <c r="N389" s="324">
        <v>-0.22645267486572268</v>
      </c>
      <c r="O389" s="290">
        <v>-0.25427571773529062</v>
      </c>
      <c r="P389" s="290">
        <v>-0.10997223115736442</v>
      </c>
      <c r="Q389" s="171"/>
      <c r="R389" s="183">
        <f t="shared" si="51"/>
        <v>8.7735955220336912</v>
      </c>
      <c r="S389" s="183">
        <f t="shared" si="51"/>
        <v>9.1821471959228518</v>
      </c>
      <c r="T389" s="183">
        <f t="shared" si="51"/>
        <v>8.7163316708679197</v>
      </c>
      <c r="U389" s="183">
        <f t="shared" si="50"/>
        <v>9.0358168202514655</v>
      </c>
      <c r="V389" s="183">
        <f t="shared" si="50"/>
        <v>7.8405295296900706</v>
      </c>
      <c r="W389" s="183">
        <f t="shared" si="50"/>
        <v>8.7118147832031241</v>
      </c>
      <c r="X389" s="183">
        <f t="shared" si="50"/>
        <v>8.7808883941340881</v>
      </c>
      <c r="Y389" s="183">
        <f t="shared" si="50"/>
        <v>7.7976444017221125</v>
      </c>
      <c r="Z389" s="183">
        <f t="shared" si="50"/>
        <v>9.1497530156250004</v>
      </c>
      <c r="AA389" s="183">
        <f t="shared" si="52"/>
        <v>8.8925093251342773</v>
      </c>
      <c r="AB389" s="183">
        <f t="shared" si="54"/>
        <v>8.8646862822647083</v>
      </c>
      <c r="AC389" s="183">
        <f t="shared" si="54"/>
        <v>9.0089897688426355</v>
      </c>
      <c r="AE389" s="34"/>
    </row>
    <row r="390" spans="1:31" ht="14.4" x14ac:dyDescent="0.3">
      <c r="A390" s="181">
        <v>55093</v>
      </c>
      <c r="B390" s="131">
        <f t="shared" si="53"/>
        <v>2050</v>
      </c>
      <c r="C390" s="171">
        <v>9.3682539999999985</v>
      </c>
      <c r="D390" s="182"/>
      <c r="E390" s="290">
        <v>-0.32193803787231445</v>
      </c>
      <c r="F390" s="324">
        <v>4.7372212409973136E-2</v>
      </c>
      <c r="G390" s="290">
        <v>-0.36620664596557617</v>
      </c>
      <c r="H390" s="290">
        <v>-4.1629829406738282E-2</v>
      </c>
      <c r="I390" s="290">
        <v>-1.3383571294828849</v>
      </c>
      <c r="J390" s="290">
        <v>-0.38658456802368163</v>
      </c>
      <c r="K390" s="290">
        <v>-8.6913346946098188E-2</v>
      </c>
      <c r="L390" s="290">
        <v>-1.1620009310367754</v>
      </c>
      <c r="M390" s="290">
        <v>3.5103530883789064E-2</v>
      </c>
      <c r="N390" s="324">
        <v>-0.23928386688232425</v>
      </c>
      <c r="O390" s="290">
        <v>-0.22471380233764665</v>
      </c>
      <c r="P390" s="290">
        <v>-0.14490214920043937</v>
      </c>
      <c r="Q390" s="171"/>
      <c r="R390" s="183">
        <f t="shared" si="51"/>
        <v>9.0463159621276841</v>
      </c>
      <c r="S390" s="183">
        <f t="shared" si="51"/>
        <v>9.4156262124099719</v>
      </c>
      <c r="T390" s="183">
        <f t="shared" si="51"/>
        <v>9.0020473540344224</v>
      </c>
      <c r="U390" s="183">
        <f t="shared" si="50"/>
        <v>9.3266241705932611</v>
      </c>
      <c r="V390" s="183">
        <f t="shared" si="50"/>
        <v>8.0298968705171134</v>
      </c>
      <c r="W390" s="183">
        <f t="shared" si="50"/>
        <v>8.9816694319763162</v>
      </c>
      <c r="X390" s="183">
        <f t="shared" si="50"/>
        <v>9.2813406530539009</v>
      </c>
      <c r="Y390" s="183">
        <f t="shared" si="50"/>
        <v>8.2062530689632229</v>
      </c>
      <c r="Z390" s="183">
        <f t="shared" si="50"/>
        <v>9.4033575308837882</v>
      </c>
      <c r="AA390" s="183">
        <f t="shared" si="52"/>
        <v>9.128970133117674</v>
      </c>
      <c r="AB390" s="183">
        <f t="shared" si="54"/>
        <v>9.143540197662352</v>
      </c>
      <c r="AC390" s="183">
        <f t="shared" si="54"/>
        <v>9.2233518507995598</v>
      </c>
      <c r="AE390" s="34"/>
    </row>
    <row r="391" spans="1:31" ht="14.4" x14ac:dyDescent="0.3">
      <c r="A391" s="181">
        <v>55123</v>
      </c>
      <c r="B391" s="131">
        <f t="shared" si="53"/>
        <v>2050</v>
      </c>
      <c r="C391" s="171">
        <v>9.6826969999999992</v>
      </c>
      <c r="D391" s="182"/>
      <c r="E391" s="290">
        <v>-0.31500816345214844</v>
      </c>
      <c r="F391" s="324">
        <v>6.5495462417602512E-2</v>
      </c>
      <c r="G391" s="290">
        <v>-0.3516693115234375</v>
      </c>
      <c r="H391" s="290">
        <v>1.5048599243164054E-3</v>
      </c>
      <c r="I391" s="290">
        <v>-0.97905599899556972</v>
      </c>
      <c r="J391" s="290">
        <v>-0.35564117431640624</v>
      </c>
      <c r="K391" s="290">
        <v>-0.28402132015018355</v>
      </c>
      <c r="L391" s="290">
        <v>-0.96206636962159986</v>
      </c>
      <c r="M391" s="290">
        <v>4.387065887451172E-2</v>
      </c>
      <c r="N391" s="324">
        <v>-0.21383840560913089</v>
      </c>
      <c r="O391" s="290">
        <v>-0.17070012410481764</v>
      </c>
      <c r="P391" s="290">
        <v>-0.30867563909099954</v>
      </c>
      <c r="Q391" s="171"/>
      <c r="R391" s="183">
        <f t="shared" si="51"/>
        <v>9.3676888365478508</v>
      </c>
      <c r="S391" s="183">
        <f t="shared" si="51"/>
        <v>9.7481924624176024</v>
      </c>
      <c r="T391" s="183">
        <f t="shared" si="51"/>
        <v>9.3310276884765617</v>
      </c>
      <c r="U391" s="183">
        <f t="shared" si="50"/>
        <v>9.6842018599243165</v>
      </c>
      <c r="V391" s="183">
        <f t="shared" si="50"/>
        <v>8.7036410010044296</v>
      </c>
      <c r="W391" s="183">
        <f t="shared" si="50"/>
        <v>9.3270558256835923</v>
      </c>
      <c r="X391" s="183">
        <f t="shared" si="50"/>
        <v>9.3986756798498163</v>
      </c>
      <c r="Y391" s="183">
        <f t="shared" si="50"/>
        <v>8.7206306303784</v>
      </c>
      <c r="Z391" s="183">
        <f t="shared" si="50"/>
        <v>9.7265676588745116</v>
      </c>
      <c r="AA391" s="183">
        <f t="shared" si="52"/>
        <v>9.4688585943908681</v>
      </c>
      <c r="AB391" s="183">
        <f t="shared" si="54"/>
        <v>9.5119968758951821</v>
      </c>
      <c r="AC391" s="183">
        <f t="shared" si="54"/>
        <v>9.3740213609089995</v>
      </c>
      <c r="AE391" s="3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6"/>
  <sheetViews>
    <sheetView zoomScaleNormal="100" workbookViewId="0"/>
  </sheetViews>
  <sheetFormatPr defaultRowHeight="13.2" x14ac:dyDescent="0.25"/>
  <cols>
    <col min="1" max="1" width="21.44140625" style="22" customWidth="1"/>
    <col min="2" max="2" width="5.6640625" style="22" bestFit="1" customWidth="1"/>
    <col min="3" max="7" width="15.88671875" style="22" bestFit="1" customWidth="1"/>
    <col min="8" max="16" width="9.109375" style="22"/>
    <col min="17" max="17" width="9.33203125" style="22" customWidth="1"/>
    <col min="18" max="255" width="9.109375" style="22"/>
    <col min="256" max="256" width="19.6640625" style="22" customWidth="1"/>
    <col min="257" max="257" width="5.6640625" style="22" bestFit="1" customWidth="1"/>
    <col min="258" max="258" width="12.33203125" style="22" bestFit="1" customWidth="1"/>
    <col min="259" max="263" width="11.6640625" style="22" bestFit="1" customWidth="1"/>
    <col min="264" max="511" width="9.109375" style="22"/>
    <col min="512" max="512" width="19.6640625" style="22" customWidth="1"/>
    <col min="513" max="513" width="5.6640625" style="22" bestFit="1" customWidth="1"/>
    <col min="514" max="514" width="12.33203125" style="22" bestFit="1" customWidth="1"/>
    <col min="515" max="519" width="11.6640625" style="22" bestFit="1" customWidth="1"/>
    <col min="520" max="767" width="9.109375" style="22"/>
    <col min="768" max="768" width="19.6640625" style="22" customWidth="1"/>
    <col min="769" max="769" width="5.6640625" style="22" bestFit="1" customWidth="1"/>
    <col min="770" max="770" width="12.33203125" style="22" bestFit="1" customWidth="1"/>
    <col min="771" max="775" width="11.6640625" style="22" bestFit="1" customWidth="1"/>
    <col min="776" max="1023" width="9.109375" style="22"/>
    <col min="1024" max="1024" width="19.6640625" style="22" customWidth="1"/>
    <col min="1025" max="1025" width="5.6640625" style="22" bestFit="1" customWidth="1"/>
    <col min="1026" max="1026" width="12.33203125" style="22" bestFit="1" customWidth="1"/>
    <col min="1027" max="1031" width="11.6640625" style="22" bestFit="1" customWidth="1"/>
    <col min="1032" max="1279" width="9.109375" style="22"/>
    <col min="1280" max="1280" width="19.6640625" style="22" customWidth="1"/>
    <col min="1281" max="1281" width="5.6640625" style="22" bestFit="1" customWidth="1"/>
    <col min="1282" max="1282" width="12.33203125" style="22" bestFit="1" customWidth="1"/>
    <col min="1283" max="1287" width="11.6640625" style="22" bestFit="1" customWidth="1"/>
    <col min="1288" max="1535" width="9.109375" style="22"/>
    <col min="1536" max="1536" width="19.6640625" style="22" customWidth="1"/>
    <col min="1537" max="1537" width="5.6640625" style="22" bestFit="1" customWidth="1"/>
    <col min="1538" max="1538" width="12.33203125" style="22" bestFit="1" customWidth="1"/>
    <col min="1539" max="1543" width="11.6640625" style="22" bestFit="1" customWidth="1"/>
    <col min="1544" max="1791" width="9.109375" style="22"/>
    <col min="1792" max="1792" width="19.6640625" style="22" customWidth="1"/>
    <col min="1793" max="1793" width="5.6640625" style="22" bestFit="1" customWidth="1"/>
    <col min="1794" max="1794" width="12.33203125" style="22" bestFit="1" customWidth="1"/>
    <col min="1795" max="1799" width="11.6640625" style="22" bestFit="1" customWidth="1"/>
    <col min="1800" max="2047" width="9.109375" style="22"/>
    <col min="2048" max="2048" width="19.6640625" style="22" customWidth="1"/>
    <col min="2049" max="2049" width="5.6640625" style="22" bestFit="1" customWidth="1"/>
    <col min="2050" max="2050" width="12.33203125" style="22" bestFit="1" customWidth="1"/>
    <col min="2051" max="2055" width="11.6640625" style="22" bestFit="1" customWidth="1"/>
    <col min="2056" max="2303" width="9.109375" style="22"/>
    <col min="2304" max="2304" width="19.6640625" style="22" customWidth="1"/>
    <col min="2305" max="2305" width="5.6640625" style="22" bestFit="1" customWidth="1"/>
    <col min="2306" max="2306" width="12.33203125" style="22" bestFit="1" customWidth="1"/>
    <col min="2307" max="2311" width="11.6640625" style="22" bestFit="1" customWidth="1"/>
    <col min="2312" max="2559" width="9.109375" style="22"/>
    <col min="2560" max="2560" width="19.6640625" style="22" customWidth="1"/>
    <col min="2561" max="2561" width="5.6640625" style="22" bestFit="1" customWidth="1"/>
    <col min="2562" max="2562" width="12.33203125" style="22" bestFit="1" customWidth="1"/>
    <col min="2563" max="2567" width="11.6640625" style="22" bestFit="1" customWidth="1"/>
    <col min="2568" max="2815" width="9.109375" style="22"/>
    <col min="2816" max="2816" width="19.6640625" style="22" customWidth="1"/>
    <col min="2817" max="2817" width="5.6640625" style="22" bestFit="1" customWidth="1"/>
    <col min="2818" max="2818" width="12.33203125" style="22" bestFit="1" customWidth="1"/>
    <col min="2819" max="2823" width="11.6640625" style="22" bestFit="1" customWidth="1"/>
    <col min="2824" max="3071" width="9.109375" style="22"/>
    <col min="3072" max="3072" width="19.6640625" style="22" customWidth="1"/>
    <col min="3073" max="3073" width="5.6640625" style="22" bestFit="1" customWidth="1"/>
    <col min="3074" max="3074" width="12.33203125" style="22" bestFit="1" customWidth="1"/>
    <col min="3075" max="3079" width="11.6640625" style="22" bestFit="1" customWidth="1"/>
    <col min="3080" max="3327" width="9.109375" style="22"/>
    <col min="3328" max="3328" width="19.6640625" style="22" customWidth="1"/>
    <col min="3329" max="3329" width="5.6640625" style="22" bestFit="1" customWidth="1"/>
    <col min="3330" max="3330" width="12.33203125" style="22" bestFit="1" customWidth="1"/>
    <col min="3331" max="3335" width="11.6640625" style="22" bestFit="1" customWidth="1"/>
    <col min="3336" max="3583" width="9.109375" style="22"/>
    <col min="3584" max="3584" width="19.6640625" style="22" customWidth="1"/>
    <col min="3585" max="3585" width="5.6640625" style="22" bestFit="1" customWidth="1"/>
    <col min="3586" max="3586" width="12.33203125" style="22" bestFit="1" customWidth="1"/>
    <col min="3587" max="3591" width="11.6640625" style="22" bestFit="1" customWidth="1"/>
    <col min="3592" max="3839" width="9.109375" style="22"/>
    <col min="3840" max="3840" width="19.6640625" style="22" customWidth="1"/>
    <col min="3841" max="3841" width="5.6640625" style="22" bestFit="1" customWidth="1"/>
    <col min="3842" max="3842" width="12.33203125" style="22" bestFit="1" customWidth="1"/>
    <col min="3843" max="3847" width="11.6640625" style="22" bestFit="1" customWidth="1"/>
    <col min="3848" max="4095" width="9.109375" style="22"/>
    <col min="4096" max="4096" width="19.6640625" style="22" customWidth="1"/>
    <col min="4097" max="4097" width="5.6640625" style="22" bestFit="1" customWidth="1"/>
    <col min="4098" max="4098" width="12.33203125" style="22" bestFit="1" customWidth="1"/>
    <col min="4099" max="4103" width="11.6640625" style="22" bestFit="1" customWidth="1"/>
    <col min="4104" max="4351" width="9.109375" style="22"/>
    <col min="4352" max="4352" width="19.6640625" style="22" customWidth="1"/>
    <col min="4353" max="4353" width="5.6640625" style="22" bestFit="1" customWidth="1"/>
    <col min="4354" max="4354" width="12.33203125" style="22" bestFit="1" customWidth="1"/>
    <col min="4355" max="4359" width="11.6640625" style="22" bestFit="1" customWidth="1"/>
    <col min="4360" max="4607" width="9.109375" style="22"/>
    <col min="4608" max="4608" width="19.6640625" style="22" customWidth="1"/>
    <col min="4609" max="4609" width="5.6640625" style="22" bestFit="1" customWidth="1"/>
    <col min="4610" max="4610" width="12.33203125" style="22" bestFit="1" customWidth="1"/>
    <col min="4611" max="4615" width="11.6640625" style="22" bestFit="1" customWidth="1"/>
    <col min="4616" max="4863" width="9.109375" style="22"/>
    <col min="4864" max="4864" width="19.6640625" style="22" customWidth="1"/>
    <col min="4865" max="4865" width="5.6640625" style="22" bestFit="1" customWidth="1"/>
    <col min="4866" max="4866" width="12.33203125" style="22" bestFit="1" customWidth="1"/>
    <col min="4867" max="4871" width="11.6640625" style="22" bestFit="1" customWidth="1"/>
    <col min="4872" max="5119" width="9.109375" style="22"/>
    <col min="5120" max="5120" width="19.6640625" style="22" customWidth="1"/>
    <col min="5121" max="5121" width="5.6640625" style="22" bestFit="1" customWidth="1"/>
    <col min="5122" max="5122" width="12.33203125" style="22" bestFit="1" customWidth="1"/>
    <col min="5123" max="5127" width="11.6640625" style="22" bestFit="1" customWidth="1"/>
    <col min="5128" max="5375" width="9.109375" style="22"/>
    <col min="5376" max="5376" width="19.6640625" style="22" customWidth="1"/>
    <col min="5377" max="5377" width="5.6640625" style="22" bestFit="1" customWidth="1"/>
    <col min="5378" max="5378" width="12.33203125" style="22" bestFit="1" customWidth="1"/>
    <col min="5379" max="5383" width="11.6640625" style="22" bestFit="1" customWidth="1"/>
    <col min="5384" max="5631" width="9.109375" style="22"/>
    <col min="5632" max="5632" width="19.6640625" style="22" customWidth="1"/>
    <col min="5633" max="5633" width="5.6640625" style="22" bestFit="1" customWidth="1"/>
    <col min="5634" max="5634" width="12.33203125" style="22" bestFit="1" customWidth="1"/>
    <col min="5635" max="5639" width="11.6640625" style="22" bestFit="1" customWidth="1"/>
    <col min="5640" max="5887" width="9.109375" style="22"/>
    <col min="5888" max="5888" width="19.6640625" style="22" customWidth="1"/>
    <col min="5889" max="5889" width="5.6640625" style="22" bestFit="1" customWidth="1"/>
    <col min="5890" max="5890" width="12.33203125" style="22" bestFit="1" customWidth="1"/>
    <col min="5891" max="5895" width="11.6640625" style="22" bestFit="1" customWidth="1"/>
    <col min="5896" max="6143" width="9.109375" style="22"/>
    <col min="6144" max="6144" width="19.6640625" style="22" customWidth="1"/>
    <col min="6145" max="6145" width="5.6640625" style="22" bestFit="1" customWidth="1"/>
    <col min="6146" max="6146" width="12.33203125" style="22" bestFit="1" customWidth="1"/>
    <col min="6147" max="6151" width="11.6640625" style="22" bestFit="1" customWidth="1"/>
    <col min="6152" max="6399" width="9.109375" style="22"/>
    <col min="6400" max="6400" width="19.6640625" style="22" customWidth="1"/>
    <col min="6401" max="6401" width="5.6640625" style="22" bestFit="1" customWidth="1"/>
    <col min="6402" max="6402" width="12.33203125" style="22" bestFit="1" customWidth="1"/>
    <col min="6403" max="6407" width="11.6640625" style="22" bestFit="1" customWidth="1"/>
    <col min="6408" max="6655" width="9.109375" style="22"/>
    <col min="6656" max="6656" width="19.6640625" style="22" customWidth="1"/>
    <col min="6657" max="6657" width="5.6640625" style="22" bestFit="1" customWidth="1"/>
    <col min="6658" max="6658" width="12.33203125" style="22" bestFit="1" customWidth="1"/>
    <col min="6659" max="6663" width="11.6640625" style="22" bestFit="1" customWidth="1"/>
    <col min="6664" max="6911" width="9.109375" style="22"/>
    <col min="6912" max="6912" width="19.6640625" style="22" customWidth="1"/>
    <col min="6913" max="6913" width="5.6640625" style="22" bestFit="1" customWidth="1"/>
    <col min="6914" max="6914" width="12.33203125" style="22" bestFit="1" customWidth="1"/>
    <col min="6915" max="6919" width="11.6640625" style="22" bestFit="1" customWidth="1"/>
    <col min="6920" max="7167" width="9.109375" style="22"/>
    <col min="7168" max="7168" width="19.6640625" style="22" customWidth="1"/>
    <col min="7169" max="7169" width="5.6640625" style="22" bestFit="1" customWidth="1"/>
    <col min="7170" max="7170" width="12.33203125" style="22" bestFit="1" customWidth="1"/>
    <col min="7171" max="7175" width="11.6640625" style="22" bestFit="1" customWidth="1"/>
    <col min="7176" max="7423" width="9.109375" style="22"/>
    <col min="7424" max="7424" width="19.6640625" style="22" customWidth="1"/>
    <col min="7425" max="7425" width="5.6640625" style="22" bestFit="1" customWidth="1"/>
    <col min="7426" max="7426" width="12.33203125" style="22" bestFit="1" customWidth="1"/>
    <col min="7427" max="7431" width="11.6640625" style="22" bestFit="1" customWidth="1"/>
    <col min="7432" max="7679" width="9.109375" style="22"/>
    <col min="7680" max="7680" width="19.6640625" style="22" customWidth="1"/>
    <col min="7681" max="7681" width="5.6640625" style="22" bestFit="1" customWidth="1"/>
    <col min="7682" max="7682" width="12.33203125" style="22" bestFit="1" customWidth="1"/>
    <col min="7683" max="7687" width="11.6640625" style="22" bestFit="1" customWidth="1"/>
    <col min="7688" max="7935" width="9.109375" style="22"/>
    <col min="7936" max="7936" width="19.6640625" style="22" customWidth="1"/>
    <col min="7937" max="7937" width="5.6640625" style="22" bestFit="1" customWidth="1"/>
    <col min="7938" max="7938" width="12.33203125" style="22" bestFit="1" customWidth="1"/>
    <col min="7939" max="7943" width="11.6640625" style="22" bestFit="1" customWidth="1"/>
    <col min="7944" max="8191" width="9.109375" style="22"/>
    <col min="8192" max="8192" width="19.6640625" style="22" customWidth="1"/>
    <col min="8193" max="8193" width="5.6640625" style="22" bestFit="1" customWidth="1"/>
    <col min="8194" max="8194" width="12.33203125" style="22" bestFit="1" customWidth="1"/>
    <col min="8195" max="8199" width="11.6640625" style="22" bestFit="1" customWidth="1"/>
    <col min="8200" max="8447" width="9.109375" style="22"/>
    <col min="8448" max="8448" width="19.6640625" style="22" customWidth="1"/>
    <col min="8449" max="8449" width="5.6640625" style="22" bestFit="1" customWidth="1"/>
    <col min="8450" max="8450" width="12.33203125" style="22" bestFit="1" customWidth="1"/>
    <col min="8451" max="8455" width="11.6640625" style="22" bestFit="1" customWidth="1"/>
    <col min="8456" max="8703" width="9.109375" style="22"/>
    <col min="8704" max="8704" width="19.6640625" style="22" customWidth="1"/>
    <col min="8705" max="8705" width="5.6640625" style="22" bestFit="1" customWidth="1"/>
    <col min="8706" max="8706" width="12.33203125" style="22" bestFit="1" customWidth="1"/>
    <col min="8707" max="8711" width="11.6640625" style="22" bestFit="1" customWidth="1"/>
    <col min="8712" max="8959" width="9.109375" style="22"/>
    <col min="8960" max="8960" width="19.6640625" style="22" customWidth="1"/>
    <col min="8961" max="8961" width="5.6640625" style="22" bestFit="1" customWidth="1"/>
    <col min="8962" max="8962" width="12.33203125" style="22" bestFit="1" customWidth="1"/>
    <col min="8963" max="8967" width="11.6640625" style="22" bestFit="1" customWidth="1"/>
    <col min="8968" max="9215" width="9.109375" style="22"/>
    <col min="9216" max="9216" width="19.6640625" style="22" customWidth="1"/>
    <col min="9217" max="9217" width="5.6640625" style="22" bestFit="1" customWidth="1"/>
    <col min="9218" max="9218" width="12.33203125" style="22" bestFit="1" customWidth="1"/>
    <col min="9219" max="9223" width="11.6640625" style="22" bestFit="1" customWidth="1"/>
    <col min="9224" max="9471" width="9.109375" style="22"/>
    <col min="9472" max="9472" width="19.6640625" style="22" customWidth="1"/>
    <col min="9473" max="9473" width="5.6640625" style="22" bestFit="1" customWidth="1"/>
    <col min="9474" max="9474" width="12.33203125" style="22" bestFit="1" customWidth="1"/>
    <col min="9475" max="9479" width="11.6640625" style="22" bestFit="1" customWidth="1"/>
    <col min="9480" max="9727" width="9.109375" style="22"/>
    <col min="9728" max="9728" width="19.6640625" style="22" customWidth="1"/>
    <col min="9729" max="9729" width="5.6640625" style="22" bestFit="1" customWidth="1"/>
    <col min="9730" max="9730" width="12.33203125" style="22" bestFit="1" customWidth="1"/>
    <col min="9731" max="9735" width="11.6640625" style="22" bestFit="1" customWidth="1"/>
    <col min="9736" max="9983" width="9.109375" style="22"/>
    <col min="9984" max="9984" width="19.6640625" style="22" customWidth="1"/>
    <col min="9985" max="9985" width="5.6640625" style="22" bestFit="1" customWidth="1"/>
    <col min="9986" max="9986" width="12.33203125" style="22" bestFit="1" customWidth="1"/>
    <col min="9987" max="9991" width="11.6640625" style="22" bestFit="1" customWidth="1"/>
    <col min="9992" max="10239" width="9.109375" style="22"/>
    <col min="10240" max="10240" width="19.6640625" style="22" customWidth="1"/>
    <col min="10241" max="10241" width="5.6640625" style="22" bestFit="1" customWidth="1"/>
    <col min="10242" max="10242" width="12.33203125" style="22" bestFit="1" customWidth="1"/>
    <col min="10243" max="10247" width="11.6640625" style="22" bestFit="1" customWidth="1"/>
    <col min="10248" max="10495" width="9.109375" style="22"/>
    <col min="10496" max="10496" width="19.6640625" style="22" customWidth="1"/>
    <col min="10497" max="10497" width="5.6640625" style="22" bestFit="1" customWidth="1"/>
    <col min="10498" max="10498" width="12.33203125" style="22" bestFit="1" customWidth="1"/>
    <col min="10499" max="10503" width="11.6640625" style="22" bestFit="1" customWidth="1"/>
    <col min="10504" max="10751" width="9.109375" style="22"/>
    <col min="10752" max="10752" width="19.6640625" style="22" customWidth="1"/>
    <col min="10753" max="10753" width="5.6640625" style="22" bestFit="1" customWidth="1"/>
    <col min="10754" max="10754" width="12.33203125" style="22" bestFit="1" customWidth="1"/>
    <col min="10755" max="10759" width="11.6640625" style="22" bestFit="1" customWidth="1"/>
    <col min="10760" max="11007" width="9.109375" style="22"/>
    <col min="11008" max="11008" width="19.6640625" style="22" customWidth="1"/>
    <col min="11009" max="11009" width="5.6640625" style="22" bestFit="1" customWidth="1"/>
    <col min="11010" max="11010" width="12.33203125" style="22" bestFit="1" customWidth="1"/>
    <col min="11011" max="11015" width="11.6640625" style="22" bestFit="1" customWidth="1"/>
    <col min="11016" max="11263" width="9.109375" style="22"/>
    <col min="11264" max="11264" width="19.6640625" style="22" customWidth="1"/>
    <col min="11265" max="11265" width="5.6640625" style="22" bestFit="1" customWidth="1"/>
    <col min="11266" max="11266" width="12.33203125" style="22" bestFit="1" customWidth="1"/>
    <col min="11267" max="11271" width="11.6640625" style="22" bestFit="1" customWidth="1"/>
    <col min="11272" max="11519" width="9.109375" style="22"/>
    <col min="11520" max="11520" width="19.6640625" style="22" customWidth="1"/>
    <col min="11521" max="11521" width="5.6640625" style="22" bestFit="1" customWidth="1"/>
    <col min="11522" max="11522" width="12.33203125" style="22" bestFit="1" customWidth="1"/>
    <col min="11523" max="11527" width="11.6640625" style="22" bestFit="1" customWidth="1"/>
    <col min="11528" max="11775" width="9.109375" style="22"/>
    <col min="11776" max="11776" width="19.6640625" style="22" customWidth="1"/>
    <col min="11777" max="11777" width="5.6640625" style="22" bestFit="1" customWidth="1"/>
    <col min="11778" max="11778" width="12.33203125" style="22" bestFit="1" customWidth="1"/>
    <col min="11779" max="11783" width="11.6640625" style="22" bestFit="1" customWidth="1"/>
    <col min="11784" max="12031" width="9.109375" style="22"/>
    <col min="12032" max="12032" width="19.6640625" style="22" customWidth="1"/>
    <col min="12033" max="12033" width="5.6640625" style="22" bestFit="1" customWidth="1"/>
    <col min="12034" max="12034" width="12.33203125" style="22" bestFit="1" customWidth="1"/>
    <col min="12035" max="12039" width="11.6640625" style="22" bestFit="1" customWidth="1"/>
    <col min="12040" max="12287" width="9.109375" style="22"/>
    <col min="12288" max="12288" width="19.6640625" style="22" customWidth="1"/>
    <col min="12289" max="12289" width="5.6640625" style="22" bestFit="1" customWidth="1"/>
    <col min="12290" max="12290" width="12.33203125" style="22" bestFit="1" customWidth="1"/>
    <col min="12291" max="12295" width="11.6640625" style="22" bestFit="1" customWidth="1"/>
    <col min="12296" max="12543" width="9.109375" style="22"/>
    <col min="12544" max="12544" width="19.6640625" style="22" customWidth="1"/>
    <col min="12545" max="12545" width="5.6640625" style="22" bestFit="1" customWidth="1"/>
    <col min="12546" max="12546" width="12.33203125" style="22" bestFit="1" customWidth="1"/>
    <col min="12547" max="12551" width="11.6640625" style="22" bestFit="1" customWidth="1"/>
    <col min="12552" max="12799" width="9.109375" style="22"/>
    <col min="12800" max="12800" width="19.6640625" style="22" customWidth="1"/>
    <col min="12801" max="12801" width="5.6640625" style="22" bestFit="1" customWidth="1"/>
    <col min="12802" max="12802" width="12.33203125" style="22" bestFit="1" customWidth="1"/>
    <col min="12803" max="12807" width="11.6640625" style="22" bestFit="1" customWidth="1"/>
    <col min="12808" max="13055" width="9.109375" style="22"/>
    <col min="13056" max="13056" width="19.6640625" style="22" customWidth="1"/>
    <col min="13057" max="13057" width="5.6640625" style="22" bestFit="1" customWidth="1"/>
    <col min="13058" max="13058" width="12.33203125" style="22" bestFit="1" customWidth="1"/>
    <col min="13059" max="13063" width="11.6640625" style="22" bestFit="1" customWidth="1"/>
    <col min="13064" max="13311" width="9.109375" style="22"/>
    <col min="13312" max="13312" width="19.6640625" style="22" customWidth="1"/>
    <col min="13313" max="13313" width="5.6640625" style="22" bestFit="1" customWidth="1"/>
    <col min="13314" max="13314" width="12.33203125" style="22" bestFit="1" customWidth="1"/>
    <col min="13315" max="13319" width="11.6640625" style="22" bestFit="1" customWidth="1"/>
    <col min="13320" max="13567" width="9.109375" style="22"/>
    <col min="13568" max="13568" width="19.6640625" style="22" customWidth="1"/>
    <col min="13569" max="13569" width="5.6640625" style="22" bestFit="1" customWidth="1"/>
    <col min="13570" max="13570" width="12.33203125" style="22" bestFit="1" customWidth="1"/>
    <col min="13571" max="13575" width="11.6640625" style="22" bestFit="1" customWidth="1"/>
    <col min="13576" max="13823" width="9.109375" style="22"/>
    <col min="13824" max="13824" width="19.6640625" style="22" customWidth="1"/>
    <col min="13825" max="13825" width="5.6640625" style="22" bestFit="1" customWidth="1"/>
    <col min="13826" max="13826" width="12.33203125" style="22" bestFit="1" customWidth="1"/>
    <col min="13827" max="13831" width="11.6640625" style="22" bestFit="1" customWidth="1"/>
    <col min="13832" max="14079" width="9.109375" style="22"/>
    <col min="14080" max="14080" width="19.6640625" style="22" customWidth="1"/>
    <col min="14081" max="14081" width="5.6640625" style="22" bestFit="1" customWidth="1"/>
    <col min="14082" max="14082" width="12.33203125" style="22" bestFit="1" customWidth="1"/>
    <col min="14083" max="14087" width="11.6640625" style="22" bestFit="1" customWidth="1"/>
    <col min="14088" max="14335" width="9.109375" style="22"/>
    <col min="14336" max="14336" width="19.6640625" style="22" customWidth="1"/>
    <col min="14337" max="14337" width="5.6640625" style="22" bestFit="1" customWidth="1"/>
    <col min="14338" max="14338" width="12.33203125" style="22" bestFit="1" customWidth="1"/>
    <col min="14339" max="14343" width="11.6640625" style="22" bestFit="1" customWidth="1"/>
    <col min="14344" max="14591" width="9.109375" style="22"/>
    <col min="14592" max="14592" width="19.6640625" style="22" customWidth="1"/>
    <col min="14593" max="14593" width="5.6640625" style="22" bestFit="1" customWidth="1"/>
    <col min="14594" max="14594" width="12.33203125" style="22" bestFit="1" customWidth="1"/>
    <col min="14595" max="14599" width="11.6640625" style="22" bestFit="1" customWidth="1"/>
    <col min="14600" max="14847" width="9.109375" style="22"/>
    <col min="14848" max="14848" width="19.6640625" style="22" customWidth="1"/>
    <col min="14849" max="14849" width="5.6640625" style="22" bestFit="1" customWidth="1"/>
    <col min="14850" max="14850" width="12.33203125" style="22" bestFit="1" customWidth="1"/>
    <col min="14851" max="14855" width="11.6640625" style="22" bestFit="1" customWidth="1"/>
    <col min="14856" max="15103" width="9.109375" style="22"/>
    <col min="15104" max="15104" width="19.6640625" style="22" customWidth="1"/>
    <col min="15105" max="15105" width="5.6640625" style="22" bestFit="1" customWidth="1"/>
    <col min="15106" max="15106" width="12.33203125" style="22" bestFit="1" customWidth="1"/>
    <col min="15107" max="15111" width="11.6640625" style="22" bestFit="1" customWidth="1"/>
    <col min="15112" max="15359" width="9.109375" style="22"/>
    <col min="15360" max="15360" width="19.6640625" style="22" customWidth="1"/>
    <col min="15361" max="15361" width="5.6640625" style="22" bestFit="1" customWidth="1"/>
    <col min="15362" max="15362" width="12.33203125" style="22" bestFit="1" customWidth="1"/>
    <col min="15363" max="15367" width="11.6640625" style="22" bestFit="1" customWidth="1"/>
    <col min="15368" max="15615" width="9.109375" style="22"/>
    <col min="15616" max="15616" width="19.6640625" style="22" customWidth="1"/>
    <col min="15617" max="15617" width="5.6640625" style="22" bestFit="1" customWidth="1"/>
    <col min="15618" max="15618" width="12.33203125" style="22" bestFit="1" customWidth="1"/>
    <col min="15619" max="15623" width="11.6640625" style="22" bestFit="1" customWidth="1"/>
    <col min="15624" max="15871" width="9.109375" style="22"/>
    <col min="15872" max="15872" width="19.6640625" style="22" customWidth="1"/>
    <col min="15873" max="15873" width="5.6640625" style="22" bestFit="1" customWidth="1"/>
    <col min="15874" max="15874" width="12.33203125" style="22" bestFit="1" customWidth="1"/>
    <col min="15875" max="15879" width="11.6640625" style="22" bestFit="1" customWidth="1"/>
    <col min="15880" max="16127" width="9.109375" style="22"/>
    <col min="16128" max="16128" width="19.6640625" style="22" customWidth="1"/>
    <col min="16129" max="16129" width="5.6640625" style="22" bestFit="1" customWidth="1"/>
    <col min="16130" max="16130" width="12.33203125" style="22" bestFit="1" customWidth="1"/>
    <col min="16131" max="16135" width="11.6640625" style="22" bestFit="1" customWidth="1"/>
    <col min="16136" max="16384" width="9.109375" style="22"/>
  </cols>
  <sheetData>
    <row r="1" spans="1:8" x14ac:dyDescent="0.25">
      <c r="A1" s="152" t="s">
        <v>406</v>
      </c>
    </row>
    <row r="2" spans="1:8" ht="15.6" x14ac:dyDescent="0.3">
      <c r="A2" s="135" t="s">
        <v>74</v>
      </c>
      <c r="B2" s="136"/>
      <c r="C2" s="137"/>
      <c r="D2" s="138"/>
      <c r="E2" s="138"/>
      <c r="F2" s="138"/>
      <c r="G2" s="138"/>
    </row>
    <row r="3" spans="1:8" x14ac:dyDescent="0.25">
      <c r="A3" s="22" t="s">
        <v>75</v>
      </c>
    </row>
    <row r="5" spans="1:8" ht="15.6" x14ac:dyDescent="0.3">
      <c r="A5" s="139" t="s">
        <v>76</v>
      </c>
      <c r="B5" s="5"/>
      <c r="C5" s="5"/>
      <c r="D5" s="140"/>
      <c r="E5" s="140"/>
      <c r="F5" s="140"/>
      <c r="G5" s="140"/>
    </row>
    <row r="6" spans="1:8" x14ac:dyDescent="0.25">
      <c r="A6" s="133" t="s">
        <v>77</v>
      </c>
      <c r="B6" s="267" t="s">
        <v>78</v>
      </c>
      <c r="C6" s="266">
        <v>2019</v>
      </c>
      <c r="D6" s="141">
        <v>2020</v>
      </c>
      <c r="E6" s="141">
        <v>2021</v>
      </c>
      <c r="F6" s="141">
        <v>2022</v>
      </c>
      <c r="G6" s="141">
        <v>2023</v>
      </c>
    </row>
    <row r="7" spans="1:8" x14ac:dyDescent="0.25">
      <c r="A7" s="134" t="s">
        <v>79</v>
      </c>
      <c r="B7" s="268" t="s">
        <v>82</v>
      </c>
      <c r="C7" s="270">
        <v>5725519.9669000003</v>
      </c>
      <c r="D7" s="270">
        <v>5057647.1462000003</v>
      </c>
      <c r="E7" s="270">
        <v>6204051.7521000002</v>
      </c>
      <c r="F7" s="270">
        <v>8448913.8078000005</v>
      </c>
      <c r="G7" s="270">
        <v>6721040.4672999997</v>
      </c>
    </row>
    <row r="8" spans="1:8" x14ac:dyDescent="0.25">
      <c r="A8" s="134" t="s">
        <v>79</v>
      </c>
      <c r="B8" s="269" t="s">
        <v>84</v>
      </c>
      <c r="C8" s="274">
        <v>3993127.5734000001</v>
      </c>
      <c r="D8" s="274">
        <v>3120861.7784000002</v>
      </c>
      <c r="E8" s="274">
        <v>4906149.6239</v>
      </c>
      <c r="F8" s="274">
        <v>2223286.4712999999</v>
      </c>
      <c r="G8" s="274">
        <v>1894315.9025999999</v>
      </c>
    </row>
    <row r="9" spans="1:8" ht="13.8" thickBot="1" x14ac:dyDescent="0.3">
      <c r="A9" s="144" t="s">
        <v>79</v>
      </c>
      <c r="B9" s="144" t="s">
        <v>3</v>
      </c>
      <c r="C9" s="148">
        <f>SUM(C7:C8)</f>
        <v>9718647.5403000005</v>
      </c>
      <c r="D9" s="148">
        <f>SUM(D7:D8)</f>
        <v>8178508.9246000005</v>
      </c>
      <c r="E9" s="148">
        <f>SUM(E7:E8)</f>
        <v>11110201.376</v>
      </c>
      <c r="F9" s="148">
        <f>SUM(F7:F8)</f>
        <v>10672200.279100001</v>
      </c>
      <c r="G9" s="148">
        <f>SUM(G7:G8)</f>
        <v>8615356.3698999994</v>
      </c>
      <c r="H9" s="271"/>
    </row>
    <row r="10" spans="1:8" ht="13.8" thickTop="1" x14ac:dyDescent="0.25">
      <c r="A10" s="134" t="s">
        <v>81</v>
      </c>
      <c r="B10" s="142" t="s">
        <v>96</v>
      </c>
      <c r="C10" s="143">
        <v>0</v>
      </c>
      <c r="D10" s="143">
        <v>0</v>
      </c>
      <c r="E10" s="143">
        <v>0</v>
      </c>
      <c r="F10" s="143">
        <v>0</v>
      </c>
      <c r="G10" s="143">
        <v>0</v>
      </c>
    </row>
    <row r="11" spans="1:8" ht="13.8" thickBot="1" x14ac:dyDescent="0.3">
      <c r="A11" s="144" t="s">
        <v>81</v>
      </c>
      <c r="B11" s="144" t="s">
        <v>3</v>
      </c>
      <c r="C11" s="148">
        <f>+C10</f>
        <v>0</v>
      </c>
      <c r="D11" s="148">
        <f>+D10</f>
        <v>0</v>
      </c>
      <c r="E11" s="148">
        <f>+E10</f>
        <v>0</v>
      </c>
      <c r="F11" s="148">
        <f>+F10</f>
        <v>0</v>
      </c>
      <c r="G11" s="148">
        <f>+G10</f>
        <v>0</v>
      </c>
    </row>
    <row r="12" spans="1:8" ht="13.8" thickTop="1" x14ac:dyDescent="0.25">
      <c r="A12" s="134" t="s">
        <v>83</v>
      </c>
      <c r="B12" s="142" t="s">
        <v>86</v>
      </c>
      <c r="C12" s="275">
        <v>23157747.438499998</v>
      </c>
      <c r="D12" s="275">
        <v>55794749.662600003</v>
      </c>
      <c r="E12" s="275">
        <v>55348300.706900001</v>
      </c>
      <c r="F12" s="275">
        <v>55109823.646399997</v>
      </c>
      <c r="G12" s="275">
        <v>54944546.048699997</v>
      </c>
    </row>
    <row r="13" spans="1:8" x14ac:dyDescent="0.25">
      <c r="A13" s="134" t="s">
        <v>83</v>
      </c>
      <c r="B13" s="142" t="s">
        <v>97</v>
      </c>
      <c r="C13" s="272">
        <v>3892.0421999999999</v>
      </c>
      <c r="D13" s="272">
        <v>7025.6678000000002</v>
      </c>
      <c r="E13" s="272">
        <v>5986.3797999999997</v>
      </c>
      <c r="F13" s="272">
        <v>6468.973</v>
      </c>
      <c r="G13" s="272">
        <v>6811.7669999999998</v>
      </c>
    </row>
    <row r="14" spans="1:8" x14ac:dyDescent="0.25">
      <c r="A14" s="134" t="s">
        <v>83</v>
      </c>
      <c r="B14" s="142" t="s">
        <v>98</v>
      </c>
      <c r="C14" s="276">
        <v>5830.0307000000003</v>
      </c>
      <c r="D14" s="276">
        <v>8417.6617999999999</v>
      </c>
      <c r="E14" s="276">
        <v>8363.9786999999997</v>
      </c>
      <c r="F14" s="276">
        <v>9641.2294000000002</v>
      </c>
      <c r="G14" s="276">
        <v>6299.7160999999996</v>
      </c>
    </row>
    <row r="15" spans="1:8" ht="13.8" thickBot="1" x14ac:dyDescent="0.3">
      <c r="A15" s="144" t="s">
        <v>83</v>
      </c>
      <c r="B15" s="144" t="s">
        <v>3</v>
      </c>
      <c r="C15" s="148">
        <f>SUM(C12:C14)</f>
        <v>23167469.511399996</v>
      </c>
      <c r="D15" s="148">
        <f>SUM(D12:D14)</f>
        <v>55810192.992200002</v>
      </c>
      <c r="E15" s="148">
        <f>SUM(E12:E14)</f>
        <v>55362651.065399997</v>
      </c>
      <c r="F15" s="148">
        <f>SUM(F12:F14)</f>
        <v>55125933.848799996</v>
      </c>
      <c r="G15" s="148">
        <f>SUM(G12:G14)</f>
        <v>54957657.531799994</v>
      </c>
    </row>
    <row r="16" spans="1:8" ht="13.8" thickTop="1" x14ac:dyDescent="0.25">
      <c r="A16" s="134" t="s">
        <v>289</v>
      </c>
      <c r="B16" s="142" t="s">
        <v>247</v>
      </c>
      <c r="C16" s="277">
        <v>20678864.851799998</v>
      </c>
      <c r="D16" s="277">
        <v>41415942.741099998</v>
      </c>
      <c r="E16" s="277">
        <v>41309760.894400001</v>
      </c>
      <c r="F16" s="277">
        <v>41496989.8838</v>
      </c>
      <c r="G16" s="277">
        <v>41471709.072899997</v>
      </c>
    </row>
    <row r="17" spans="1:7" ht="13.8" thickBot="1" x14ac:dyDescent="0.3">
      <c r="A17" s="144" t="s">
        <v>289</v>
      </c>
      <c r="B17" s="144" t="s">
        <v>3</v>
      </c>
      <c r="C17" s="148">
        <f>+C16</f>
        <v>20678864.851799998</v>
      </c>
      <c r="D17" s="148">
        <f>+D16</f>
        <v>41415942.741099998</v>
      </c>
      <c r="E17" s="148">
        <f>+E16</f>
        <v>41309760.894400001</v>
      </c>
      <c r="F17" s="148">
        <f>+F16</f>
        <v>41496989.8838</v>
      </c>
      <c r="G17" s="148">
        <f>+G16</f>
        <v>41471709.072899997</v>
      </c>
    </row>
    <row r="18" spans="1:7" ht="13.8" thickTop="1" x14ac:dyDescent="0.25">
      <c r="A18" s="134" t="s">
        <v>290</v>
      </c>
      <c r="B18" s="142" t="s">
        <v>247</v>
      </c>
      <c r="C18" s="277">
        <v>20526481.160700001</v>
      </c>
      <c r="D18" s="277">
        <v>41341557.256099999</v>
      </c>
      <c r="E18" s="277">
        <v>41574498.946900003</v>
      </c>
      <c r="F18" s="277">
        <v>41336340.197400004</v>
      </c>
      <c r="G18" s="277">
        <v>41514692.387199998</v>
      </c>
    </row>
    <row r="19" spans="1:7" ht="13.8" thickBot="1" x14ac:dyDescent="0.3">
      <c r="A19" s="144" t="s">
        <v>290</v>
      </c>
      <c r="B19" s="144" t="s">
        <v>3</v>
      </c>
      <c r="C19" s="148">
        <f>+C18</f>
        <v>20526481.160700001</v>
      </c>
      <c r="D19" s="148">
        <f>+D18</f>
        <v>41341557.256099999</v>
      </c>
      <c r="E19" s="148">
        <f>+E18</f>
        <v>41574498.946900003</v>
      </c>
      <c r="F19" s="148">
        <f>+F18</f>
        <v>41336340.197400004</v>
      </c>
      <c r="G19" s="148">
        <f>+G18</f>
        <v>41514692.387199998</v>
      </c>
    </row>
    <row r="20" spans="1:7" ht="13.8" thickTop="1" x14ac:dyDescent="0.25">
      <c r="A20" s="134" t="s">
        <v>87</v>
      </c>
      <c r="B20" s="142" t="s">
        <v>99</v>
      </c>
      <c r="C20" s="275">
        <v>269390.3849</v>
      </c>
      <c r="D20" s="275">
        <v>360105.28210000001</v>
      </c>
      <c r="E20" s="275">
        <v>374198.70140000002</v>
      </c>
      <c r="F20" s="275">
        <v>475267.14549999998</v>
      </c>
      <c r="G20" s="275">
        <v>470704.63429999998</v>
      </c>
    </row>
    <row r="21" spans="1:7" x14ac:dyDescent="0.25">
      <c r="A21" s="134" t="s">
        <v>87</v>
      </c>
      <c r="B21" s="142" t="s">
        <v>100</v>
      </c>
      <c r="C21" s="272">
        <v>160350.26079999999</v>
      </c>
      <c r="D21" s="272">
        <v>190118.4474</v>
      </c>
      <c r="E21" s="272">
        <v>186923.62669999999</v>
      </c>
      <c r="F21" s="272">
        <v>234503.8174</v>
      </c>
      <c r="G21" s="272">
        <v>191787.85329999999</v>
      </c>
    </row>
    <row r="22" spans="1:7" x14ac:dyDescent="0.25">
      <c r="A22" s="134" t="s">
        <v>87</v>
      </c>
      <c r="B22" s="142" t="s">
        <v>101</v>
      </c>
      <c r="C22" s="276">
        <v>328047.29889999999</v>
      </c>
      <c r="D22" s="276">
        <v>441791.5527</v>
      </c>
      <c r="E22" s="276">
        <v>545985.61739999999</v>
      </c>
      <c r="F22" s="276">
        <v>582987.41260000004</v>
      </c>
      <c r="G22" s="276">
        <v>614755.19350000005</v>
      </c>
    </row>
    <row r="23" spans="1:7" ht="13.8" thickBot="1" x14ac:dyDescent="0.3">
      <c r="A23" s="144" t="s">
        <v>87</v>
      </c>
      <c r="B23" s="144" t="s">
        <v>3</v>
      </c>
      <c r="C23" s="148">
        <f>SUM(C20:C22)</f>
        <v>757787.94460000005</v>
      </c>
      <c r="D23" s="148">
        <f>SUM(D20:D22)</f>
        <v>992015.28220000002</v>
      </c>
      <c r="E23" s="148">
        <f>SUM(E20:E22)</f>
        <v>1107107.9454999999</v>
      </c>
      <c r="F23" s="148">
        <f>SUM(F20:F22)</f>
        <v>1292758.3755000001</v>
      </c>
      <c r="G23" s="148">
        <f>SUM(G20:G22)</f>
        <v>1277247.6811000002</v>
      </c>
    </row>
    <row r="24" spans="1:7" ht="13.8" thickTop="1" x14ac:dyDescent="0.25">
      <c r="A24" s="134" t="s">
        <v>88</v>
      </c>
      <c r="B24" s="142" t="s">
        <v>96</v>
      </c>
      <c r="C24" s="275">
        <v>0</v>
      </c>
      <c r="D24" s="275">
        <v>0</v>
      </c>
      <c r="E24" s="275">
        <v>0</v>
      </c>
      <c r="F24" s="275">
        <v>0</v>
      </c>
      <c r="G24" s="275">
        <v>0</v>
      </c>
    </row>
    <row r="25" spans="1:7" x14ac:dyDescent="0.25">
      <c r="A25" s="134" t="s">
        <v>88</v>
      </c>
      <c r="B25" s="142" t="s">
        <v>97</v>
      </c>
      <c r="C25" s="272">
        <v>904.70280000000002</v>
      </c>
      <c r="D25" s="272">
        <v>1050.3100999999999</v>
      </c>
      <c r="E25" s="272">
        <v>0</v>
      </c>
      <c r="F25" s="272">
        <v>0</v>
      </c>
      <c r="G25" s="272">
        <v>0</v>
      </c>
    </row>
    <row r="26" spans="1:7" x14ac:dyDescent="0.25">
      <c r="A26" s="134" t="s">
        <v>88</v>
      </c>
      <c r="B26" s="142" t="s">
        <v>102</v>
      </c>
      <c r="C26" s="272">
        <v>4437.9485999999997</v>
      </c>
      <c r="D26" s="272">
        <v>4049.2447999999999</v>
      </c>
      <c r="E26" s="272">
        <v>0</v>
      </c>
      <c r="F26" s="272">
        <v>0</v>
      </c>
      <c r="G26" s="272">
        <v>0</v>
      </c>
    </row>
    <row r="27" spans="1:7" x14ac:dyDescent="0.25">
      <c r="A27" s="134" t="s">
        <v>88</v>
      </c>
      <c r="B27" s="142" t="s">
        <v>98</v>
      </c>
      <c r="C27" s="276">
        <v>5398.8294999999998</v>
      </c>
      <c r="D27" s="276">
        <v>4992.5613999999996</v>
      </c>
      <c r="E27" s="276">
        <v>0</v>
      </c>
      <c r="F27" s="276">
        <v>0</v>
      </c>
      <c r="G27" s="276">
        <v>0</v>
      </c>
    </row>
    <row r="28" spans="1:7" ht="13.8" thickBot="1" x14ac:dyDescent="0.3">
      <c r="A28" s="144" t="s">
        <v>88</v>
      </c>
      <c r="B28" s="144" t="s">
        <v>3</v>
      </c>
      <c r="C28" s="148">
        <f>SUM(C24:C27)</f>
        <v>10741.480899999999</v>
      </c>
      <c r="D28" s="148">
        <f>SUM(D24:D27)</f>
        <v>10092.1163</v>
      </c>
      <c r="E28" s="148">
        <f>SUM(E24:E27)</f>
        <v>0</v>
      </c>
      <c r="F28" s="148">
        <f>SUM(F24:F27)</f>
        <v>0</v>
      </c>
      <c r="G28" s="148">
        <f>SUM(G24:G27)</f>
        <v>0</v>
      </c>
    </row>
    <row r="29" spans="1:7" ht="13.8" thickTop="1" x14ac:dyDescent="0.25">
      <c r="A29" s="134" t="s">
        <v>90</v>
      </c>
      <c r="B29" s="142" t="s">
        <v>82</v>
      </c>
      <c r="C29" s="275">
        <v>12676475.854599999</v>
      </c>
      <c r="D29" s="275">
        <v>22277822.108600002</v>
      </c>
      <c r="E29" s="275">
        <v>21765706.117400002</v>
      </c>
      <c r="F29" s="275">
        <v>23089199.096900001</v>
      </c>
      <c r="G29" s="275">
        <v>22864999.481400002</v>
      </c>
    </row>
    <row r="30" spans="1:7" x14ac:dyDescent="0.25">
      <c r="A30" s="134" t="s">
        <v>90</v>
      </c>
      <c r="B30" s="142" t="s">
        <v>84</v>
      </c>
      <c r="C30" s="272">
        <v>12179056.869899999</v>
      </c>
      <c r="D30" s="272">
        <v>21090125.016399998</v>
      </c>
      <c r="E30" s="272">
        <v>22047818.960099999</v>
      </c>
      <c r="F30" s="272">
        <v>20563455.7128</v>
      </c>
      <c r="G30" s="272">
        <v>22347448.592099998</v>
      </c>
    </row>
    <row r="31" spans="1:7" x14ac:dyDescent="0.25">
      <c r="A31" s="134" t="s">
        <v>90</v>
      </c>
      <c r="B31" s="142" t="s">
        <v>89</v>
      </c>
      <c r="C31" s="272">
        <v>11069071.225299999</v>
      </c>
      <c r="D31" s="272">
        <v>23568446.241599999</v>
      </c>
      <c r="E31" s="272">
        <v>20918240.431299999</v>
      </c>
      <c r="F31" s="272">
        <v>23246826.556299999</v>
      </c>
      <c r="G31" s="272">
        <v>23217632.190099999</v>
      </c>
    </row>
    <row r="32" spans="1:7" x14ac:dyDescent="0.25">
      <c r="A32" s="134" t="s">
        <v>90</v>
      </c>
      <c r="B32" s="142" t="s">
        <v>85</v>
      </c>
      <c r="C32" s="276">
        <v>11820825.9178</v>
      </c>
      <c r="D32" s="276">
        <v>25341724.8759</v>
      </c>
      <c r="E32" s="276">
        <v>26883761.652399998</v>
      </c>
      <c r="F32" s="276">
        <v>24859943.9014</v>
      </c>
      <c r="G32" s="276">
        <v>24564743.0414</v>
      </c>
    </row>
    <row r="33" spans="1:7" ht="13.8" thickBot="1" x14ac:dyDescent="0.3">
      <c r="A33" s="144" t="s">
        <v>90</v>
      </c>
      <c r="B33" s="144" t="s">
        <v>3</v>
      </c>
      <c r="C33" s="148">
        <f>SUM(C29:C32)</f>
        <v>47745429.867600001</v>
      </c>
      <c r="D33" s="148">
        <f>SUM(D29:D32)</f>
        <v>92278118.242500007</v>
      </c>
      <c r="E33" s="148">
        <f>SUM(E29:E32)</f>
        <v>91615527.161200002</v>
      </c>
      <c r="F33" s="148">
        <f>SUM(F29:F32)</f>
        <v>91759425.267399997</v>
      </c>
      <c r="G33" s="148">
        <f>SUM(G29:G32)</f>
        <v>92994823.304999992</v>
      </c>
    </row>
    <row r="34" spans="1:7" ht="13.8" thickTop="1" x14ac:dyDescent="0.25">
      <c r="A34" s="134" t="s">
        <v>91</v>
      </c>
      <c r="B34" s="142" t="s">
        <v>99</v>
      </c>
      <c r="C34" s="275">
        <v>124440.07309999999</v>
      </c>
      <c r="D34" s="275">
        <v>121793.5659</v>
      </c>
      <c r="E34" s="275">
        <v>126356.0425</v>
      </c>
      <c r="F34" s="275">
        <v>138774.68580000001</v>
      </c>
      <c r="G34" s="275">
        <v>136269.01730000001</v>
      </c>
    </row>
    <row r="35" spans="1:7" x14ac:dyDescent="0.25">
      <c r="A35" s="134" t="s">
        <v>91</v>
      </c>
      <c r="B35" s="142" t="s">
        <v>100</v>
      </c>
      <c r="C35" s="272">
        <v>210789.83600000001</v>
      </c>
      <c r="D35" s="272">
        <v>260365.05319999999</v>
      </c>
      <c r="E35" s="272">
        <v>315709.98700000002</v>
      </c>
      <c r="F35" s="272">
        <v>334336.38929999998</v>
      </c>
      <c r="G35" s="272">
        <v>297680.61009999999</v>
      </c>
    </row>
    <row r="36" spans="1:7" x14ac:dyDescent="0.25">
      <c r="A36" s="134" t="s">
        <v>91</v>
      </c>
      <c r="B36" s="142" t="s">
        <v>101</v>
      </c>
      <c r="C36" s="272">
        <v>216916.86470000001</v>
      </c>
      <c r="D36" s="272">
        <v>266450.46629999997</v>
      </c>
      <c r="E36" s="272">
        <v>318494.41710000002</v>
      </c>
      <c r="F36" s="272">
        <v>252301.3094</v>
      </c>
      <c r="G36" s="272">
        <v>344891.64020000002</v>
      </c>
    </row>
    <row r="37" spans="1:7" x14ac:dyDescent="0.25">
      <c r="A37" s="134" t="s">
        <v>91</v>
      </c>
      <c r="B37" s="142" t="s">
        <v>103</v>
      </c>
      <c r="C37" s="272">
        <v>119334.821</v>
      </c>
      <c r="D37" s="272">
        <v>125907.3112</v>
      </c>
      <c r="E37" s="272">
        <v>91750.14</v>
      </c>
      <c r="F37" s="272">
        <v>145585.394</v>
      </c>
      <c r="G37" s="272">
        <v>132809.88990000001</v>
      </c>
    </row>
    <row r="38" spans="1:7" x14ac:dyDescent="0.25">
      <c r="A38" s="134" t="s">
        <v>91</v>
      </c>
      <c r="B38" s="142" t="s">
        <v>104</v>
      </c>
      <c r="C38" s="272">
        <v>22514.712800000001</v>
      </c>
      <c r="D38" s="272">
        <v>27163.779500000001</v>
      </c>
      <c r="E38" s="272">
        <v>42155.279399999999</v>
      </c>
      <c r="F38" s="272">
        <v>43384.841399999998</v>
      </c>
      <c r="G38" s="272">
        <v>40278.127099999998</v>
      </c>
    </row>
    <row r="39" spans="1:7" x14ac:dyDescent="0.25">
      <c r="A39" s="134" t="s">
        <v>91</v>
      </c>
      <c r="B39" s="142" t="s">
        <v>105</v>
      </c>
      <c r="C39" s="272">
        <v>62379.893100000001</v>
      </c>
      <c r="D39" s="272">
        <v>62027.2912</v>
      </c>
      <c r="E39" s="272">
        <v>44430.8992</v>
      </c>
      <c r="F39" s="272">
        <v>59687.655200000001</v>
      </c>
      <c r="G39" s="272">
        <v>52717.012000000002</v>
      </c>
    </row>
    <row r="40" spans="1:7" x14ac:dyDescent="0.25">
      <c r="A40" s="134" t="s">
        <v>91</v>
      </c>
      <c r="B40" s="142" t="s">
        <v>106</v>
      </c>
      <c r="C40" s="276">
        <v>10755.055700000001</v>
      </c>
      <c r="D40" s="276">
        <v>18022.528999999999</v>
      </c>
      <c r="E40" s="276">
        <v>23049.699400000001</v>
      </c>
      <c r="F40" s="276">
        <v>22516.2022</v>
      </c>
      <c r="G40" s="276">
        <v>15079.726500000001</v>
      </c>
    </row>
    <row r="41" spans="1:7" ht="13.8" thickBot="1" x14ac:dyDescent="0.3">
      <c r="A41" s="144" t="s">
        <v>91</v>
      </c>
      <c r="B41" s="144" t="s">
        <v>3</v>
      </c>
      <c r="C41" s="148">
        <f>SUM(C34:C40)</f>
        <v>767131.25639999995</v>
      </c>
      <c r="D41" s="148">
        <f>SUM(D34:D40)</f>
        <v>881729.99629999988</v>
      </c>
      <c r="E41" s="148">
        <f>SUM(E34:E40)</f>
        <v>961946.46460000006</v>
      </c>
      <c r="F41" s="148">
        <f>SUM(F34:F40)</f>
        <v>996586.47730000014</v>
      </c>
      <c r="G41" s="148">
        <f>SUM(G34:G40)</f>
        <v>1019726.0231</v>
      </c>
    </row>
    <row r="42" spans="1:7" ht="13.8" thickTop="1" x14ac:dyDescent="0.25">
      <c r="A42" s="134" t="s">
        <v>291</v>
      </c>
      <c r="B42" s="142" t="s">
        <v>247</v>
      </c>
      <c r="C42" s="277">
        <v>12112151.228700001</v>
      </c>
      <c r="D42" s="277">
        <v>13600566.129699999</v>
      </c>
      <c r="E42" s="277">
        <v>11407637.239600001</v>
      </c>
      <c r="F42" s="277">
        <v>11442740.439999999</v>
      </c>
      <c r="G42" s="277">
        <v>11243453.1899</v>
      </c>
    </row>
    <row r="43" spans="1:7" ht="13.8" thickBot="1" x14ac:dyDescent="0.3">
      <c r="A43" s="144" t="s">
        <v>291</v>
      </c>
      <c r="B43" s="144" t="s">
        <v>3</v>
      </c>
      <c r="C43" s="148">
        <f>+C42</f>
        <v>12112151.228700001</v>
      </c>
      <c r="D43" s="148">
        <f>+D42</f>
        <v>13600566.129699999</v>
      </c>
      <c r="E43" s="148">
        <f>+E42</f>
        <v>11407637.239600001</v>
      </c>
      <c r="F43" s="148">
        <f>+F42</f>
        <v>11442740.439999999</v>
      </c>
      <c r="G43" s="148">
        <f>+G42</f>
        <v>11243453.1899</v>
      </c>
    </row>
    <row r="44" spans="1:7" ht="13.8" thickTop="1" x14ac:dyDescent="0.25">
      <c r="A44" s="134" t="s">
        <v>292</v>
      </c>
      <c r="B44" s="142"/>
      <c r="C44" s="279">
        <v>0</v>
      </c>
      <c r="D44" s="279">
        <v>0</v>
      </c>
      <c r="E44" s="279">
        <v>0</v>
      </c>
      <c r="F44" s="279">
        <v>0</v>
      </c>
      <c r="G44" s="279">
        <v>0</v>
      </c>
    </row>
    <row r="45" spans="1:7" ht="13.8" thickBot="1" x14ac:dyDescent="0.3">
      <c r="A45" s="144" t="s">
        <v>292</v>
      </c>
      <c r="B45" s="144" t="s">
        <v>3</v>
      </c>
      <c r="C45" s="148">
        <f>+C44</f>
        <v>0</v>
      </c>
      <c r="D45" s="148">
        <f>+D44</f>
        <v>0</v>
      </c>
      <c r="E45" s="148">
        <f>+E44</f>
        <v>0</v>
      </c>
      <c r="F45" s="148">
        <f>+F44</f>
        <v>0</v>
      </c>
      <c r="G45" s="148">
        <f>+G44</f>
        <v>0</v>
      </c>
    </row>
    <row r="46" spans="1:7" ht="13.8" thickTop="1" x14ac:dyDescent="0.25">
      <c r="A46" s="134" t="s">
        <v>93</v>
      </c>
      <c r="B46" s="142">
        <v>1</v>
      </c>
      <c r="C46" s="275">
        <v>1248676.2774</v>
      </c>
      <c r="D46" s="275">
        <v>1028608.3225</v>
      </c>
      <c r="E46" s="275">
        <v>1732052.4343999999</v>
      </c>
      <c r="F46" s="275">
        <v>1961818.0907000001</v>
      </c>
      <c r="G46" s="275">
        <v>1939198.6061</v>
      </c>
    </row>
    <row r="47" spans="1:7" x14ac:dyDescent="0.25">
      <c r="A47" s="134" t="s">
        <v>93</v>
      </c>
      <c r="B47" s="142">
        <v>2</v>
      </c>
      <c r="C47" s="272">
        <v>1301016.0423000001</v>
      </c>
      <c r="D47" s="272">
        <v>1060593.1459999999</v>
      </c>
      <c r="E47" s="272">
        <v>1888539.5273</v>
      </c>
      <c r="F47" s="272">
        <v>2213353.8539</v>
      </c>
      <c r="G47" s="272">
        <v>2043555.0497999999</v>
      </c>
    </row>
    <row r="48" spans="1:7" x14ac:dyDescent="0.25">
      <c r="A48" s="134" t="s">
        <v>93</v>
      </c>
      <c r="B48" s="142">
        <v>3</v>
      </c>
      <c r="C48" s="276">
        <v>1395505.4978</v>
      </c>
      <c r="D48" s="276">
        <v>1151769.8828</v>
      </c>
      <c r="E48" s="276">
        <v>1798265.8396000001</v>
      </c>
      <c r="F48" s="276">
        <v>2015087.6883</v>
      </c>
      <c r="G48" s="276">
        <v>1953103.8097999999</v>
      </c>
    </row>
    <row r="49" spans="1:9" ht="13.8" thickBot="1" x14ac:dyDescent="0.3">
      <c r="A49" s="144" t="s">
        <v>93</v>
      </c>
      <c r="B49" s="144" t="s">
        <v>3</v>
      </c>
      <c r="C49" s="148">
        <f>SUM(C46:C48)</f>
        <v>3945197.8174999999</v>
      </c>
      <c r="D49" s="148">
        <f>SUM(D46:D48)</f>
        <v>3240971.3513000002</v>
      </c>
      <c r="E49" s="148">
        <f>SUM(E46:E48)</f>
        <v>5418857.8013000004</v>
      </c>
      <c r="F49" s="148">
        <f>SUM(F46:F48)</f>
        <v>6190259.6328999996</v>
      </c>
      <c r="G49" s="148">
        <f>SUM(G46:G48)</f>
        <v>5935857.4656999996</v>
      </c>
    </row>
    <row r="50" spans="1:9" ht="13.8" thickTop="1" x14ac:dyDescent="0.25">
      <c r="A50" s="134" t="s">
        <v>92</v>
      </c>
      <c r="B50" s="142" t="s">
        <v>82</v>
      </c>
      <c r="C50" s="278">
        <v>0</v>
      </c>
      <c r="D50" s="278">
        <v>0</v>
      </c>
      <c r="E50" s="278">
        <v>0</v>
      </c>
      <c r="F50" s="278">
        <v>0</v>
      </c>
      <c r="G50" s="278">
        <v>0</v>
      </c>
    </row>
    <row r="51" spans="1:9" x14ac:dyDescent="0.25">
      <c r="A51" s="134" t="s">
        <v>92</v>
      </c>
      <c r="B51" s="142" t="s">
        <v>84</v>
      </c>
      <c r="C51" s="273">
        <v>0</v>
      </c>
      <c r="D51" s="273">
        <v>0</v>
      </c>
      <c r="E51" s="273">
        <v>0</v>
      </c>
      <c r="F51" s="273">
        <v>0</v>
      </c>
      <c r="G51" s="273">
        <v>0</v>
      </c>
    </row>
    <row r="52" spans="1:9" x14ac:dyDescent="0.25">
      <c r="A52" s="134" t="s">
        <v>92</v>
      </c>
      <c r="B52" s="142" t="s">
        <v>89</v>
      </c>
      <c r="C52" s="273">
        <v>0</v>
      </c>
      <c r="D52" s="273">
        <v>0</v>
      </c>
      <c r="E52" s="273">
        <v>0</v>
      </c>
      <c r="F52" s="273">
        <v>0</v>
      </c>
      <c r="G52" s="273">
        <v>0</v>
      </c>
    </row>
    <row r="53" spans="1:9" x14ac:dyDescent="0.25">
      <c r="A53" s="134" t="s">
        <v>92</v>
      </c>
      <c r="B53" s="142" t="s">
        <v>96</v>
      </c>
      <c r="C53" s="272">
        <v>123629.8076</v>
      </c>
      <c r="D53" s="272">
        <v>182701.5773</v>
      </c>
      <c r="E53" s="272">
        <v>234113.8112</v>
      </c>
      <c r="F53" s="272">
        <v>235450.15410000001</v>
      </c>
      <c r="G53" s="272">
        <v>237939.70749999999</v>
      </c>
    </row>
    <row r="54" spans="1:9" x14ac:dyDescent="0.25">
      <c r="A54" s="134" t="s">
        <v>92</v>
      </c>
      <c r="B54" s="142" t="s">
        <v>102</v>
      </c>
      <c r="C54" s="276">
        <v>135848.36730000001</v>
      </c>
      <c r="D54" s="276">
        <v>223660.38130000001</v>
      </c>
      <c r="E54" s="276">
        <v>249518.2678</v>
      </c>
      <c r="F54" s="276">
        <v>283623.34879999998</v>
      </c>
      <c r="G54" s="276">
        <v>271915.86170000001</v>
      </c>
    </row>
    <row r="55" spans="1:9" ht="13.8" thickBot="1" x14ac:dyDescent="0.3">
      <c r="A55" s="144" t="s">
        <v>92</v>
      </c>
      <c r="B55" s="144" t="s">
        <v>3</v>
      </c>
      <c r="C55" s="148">
        <f>SUM(C50:C54)</f>
        <v>259478.17490000001</v>
      </c>
      <c r="D55" s="148">
        <f>SUM(D50:D54)</f>
        <v>406361.95860000001</v>
      </c>
      <c r="E55" s="148">
        <f>SUM(E50:E54)</f>
        <v>483632.07900000003</v>
      </c>
      <c r="F55" s="148">
        <f>SUM(F50:F54)</f>
        <v>519073.50289999996</v>
      </c>
      <c r="G55" s="148">
        <f>SUM(G50:G54)</f>
        <v>509855.56920000003</v>
      </c>
    </row>
    <row r="56" spans="1:9" ht="13.8" thickTop="1" x14ac:dyDescent="0.25">
      <c r="A56" s="134" t="s">
        <v>107</v>
      </c>
      <c r="B56" s="142" t="s">
        <v>82</v>
      </c>
      <c r="C56" s="277">
        <v>4295906.6429000003</v>
      </c>
      <c r="D56" s="277">
        <v>6328843.9634999996</v>
      </c>
      <c r="E56" s="277">
        <v>6767734.5461999997</v>
      </c>
      <c r="F56" s="277">
        <v>7138022.8287000004</v>
      </c>
      <c r="G56" s="277">
        <v>6433670.7374999998</v>
      </c>
    </row>
    <row r="57" spans="1:9" ht="13.8" thickBot="1" x14ac:dyDescent="0.3">
      <c r="A57" s="144" t="s">
        <v>107</v>
      </c>
      <c r="B57" s="144" t="s">
        <v>3</v>
      </c>
      <c r="C57" s="148">
        <f>+C56</f>
        <v>4295906.6429000003</v>
      </c>
      <c r="D57" s="148">
        <f>+D56</f>
        <v>6328843.9634999996</v>
      </c>
      <c r="E57" s="148">
        <f>+E56</f>
        <v>6767734.5461999997</v>
      </c>
      <c r="F57" s="148">
        <f>+F56</f>
        <v>7138022.8287000004</v>
      </c>
      <c r="G57" s="148">
        <f>+G56</f>
        <v>6433670.7374999998</v>
      </c>
    </row>
    <row r="58" spans="1:9" ht="13.8" thickTop="1" x14ac:dyDescent="0.25">
      <c r="A58" s="134" t="s">
        <v>94</v>
      </c>
      <c r="B58" s="142" t="s">
        <v>96</v>
      </c>
      <c r="C58" s="277">
        <v>1641841.2908999999</v>
      </c>
      <c r="D58" s="277">
        <v>2912322.3160999999</v>
      </c>
      <c r="E58" s="277">
        <v>3266074.5381999998</v>
      </c>
      <c r="F58" s="277">
        <v>3266700.7781000002</v>
      </c>
      <c r="G58" s="277">
        <v>3266039.8509999998</v>
      </c>
    </row>
    <row r="59" spans="1:9" ht="13.8" thickBot="1" x14ac:dyDescent="0.3">
      <c r="A59" s="144" t="s">
        <v>94</v>
      </c>
      <c r="B59" s="144" t="s">
        <v>3</v>
      </c>
      <c r="C59" s="148">
        <f>+C58</f>
        <v>1641841.2908999999</v>
      </c>
      <c r="D59" s="148">
        <f>+D58</f>
        <v>2912322.3160999999</v>
      </c>
      <c r="E59" s="148">
        <f>+E58</f>
        <v>3266074.5381999998</v>
      </c>
      <c r="F59" s="148">
        <f>+F58</f>
        <v>3266700.7781000002</v>
      </c>
      <c r="G59" s="148">
        <f>+G58</f>
        <v>3266039.8509999998</v>
      </c>
    </row>
    <row r="60" spans="1:9" ht="13.8" thickTop="1" x14ac:dyDescent="0.25">
      <c r="A60" s="134" t="s">
        <v>95</v>
      </c>
      <c r="B60" s="142">
        <v>1</v>
      </c>
      <c r="C60" s="275">
        <v>187362.33350000001</v>
      </c>
      <c r="D60" s="275">
        <v>221784.67629999999</v>
      </c>
      <c r="E60" s="275">
        <v>263300.78330000001</v>
      </c>
      <c r="F60" s="275">
        <v>352410.27069999999</v>
      </c>
      <c r="G60" s="275">
        <v>297840.65210000001</v>
      </c>
      <c r="I60" s="271"/>
    </row>
    <row r="61" spans="1:9" x14ac:dyDescent="0.25">
      <c r="A61" s="134" t="s">
        <v>95</v>
      </c>
      <c r="B61" s="142">
        <v>2</v>
      </c>
      <c r="C61" s="272">
        <v>186363.91070000001</v>
      </c>
      <c r="D61" s="272">
        <v>249792.14180000001</v>
      </c>
      <c r="E61" s="272">
        <v>301630.90379999997</v>
      </c>
      <c r="F61" s="272">
        <v>394291.19689999998</v>
      </c>
      <c r="G61" s="272">
        <v>297000.28039999999</v>
      </c>
    </row>
    <row r="62" spans="1:9" x14ac:dyDescent="0.25">
      <c r="A62" s="134" t="s">
        <v>95</v>
      </c>
      <c r="B62" s="142">
        <v>3</v>
      </c>
      <c r="C62" s="272">
        <v>190672.40109999999</v>
      </c>
      <c r="D62" s="272">
        <v>229393.64670000001</v>
      </c>
      <c r="E62" s="272">
        <v>317779.2476</v>
      </c>
      <c r="F62" s="272">
        <v>372806.3835</v>
      </c>
      <c r="G62" s="272">
        <v>316043.23599999998</v>
      </c>
    </row>
    <row r="63" spans="1:9" x14ac:dyDescent="0.25">
      <c r="A63" s="134" t="s">
        <v>95</v>
      </c>
      <c r="B63" s="142">
        <v>4</v>
      </c>
      <c r="C63" s="276">
        <v>223240.82070000001</v>
      </c>
      <c r="D63" s="276">
        <v>294660.53539999999</v>
      </c>
      <c r="E63" s="276">
        <v>320464.55709999998</v>
      </c>
      <c r="F63" s="276">
        <v>382482.9461</v>
      </c>
      <c r="G63" s="276">
        <v>338576.13370000001</v>
      </c>
    </row>
    <row r="64" spans="1:9" ht="13.8" thickBot="1" x14ac:dyDescent="0.3">
      <c r="A64" s="144" t="s">
        <v>95</v>
      </c>
      <c r="B64" s="144" t="s">
        <v>3</v>
      </c>
      <c r="C64" s="148">
        <f>SUM(C60:C63)</f>
        <v>787639.46600000001</v>
      </c>
      <c r="D64" s="148">
        <f>SUM(D60:D63)</f>
        <v>995631.00020000013</v>
      </c>
      <c r="E64" s="148">
        <f>SUM(E60:E63)</f>
        <v>1203175.4918</v>
      </c>
      <c r="F64" s="148">
        <f>SUM(F60:F63)</f>
        <v>1501990.7972000001</v>
      </c>
      <c r="G64" s="148">
        <f>SUM(G60:G63)</f>
        <v>1249460.3021999998</v>
      </c>
    </row>
    <row r="65" spans="1:7" ht="13.8" thickTop="1" x14ac:dyDescent="0.25"/>
    <row r="66" spans="1:7" ht="13.8" thickBot="1" x14ac:dyDescent="0.3">
      <c r="A66" s="145" t="s">
        <v>80</v>
      </c>
      <c r="B66" s="145"/>
      <c r="C66" s="280">
        <f>+C9+C11+C15+C17+C19+C23+C28+C33+C41+C43+C45+C49+C55+C57+C59+C64</f>
        <v>146414768.23459995</v>
      </c>
      <c r="D66" s="280">
        <f>+D9+D11+D15+D17+D19+D23+D28+D33+D41+D43+D45+D49+D55+D57+D59+D64</f>
        <v>268392854.27070004</v>
      </c>
      <c r="E66" s="280">
        <f>+E9+E11+E15+E17+E19+E23+E28+E33+E41+E43+E45+E49+E55+E57+E59+E64</f>
        <v>271588805.55010003</v>
      </c>
      <c r="F66" s="280">
        <f>+F9+F11+F15+F17+F19+F23+F28+F33+F41+F43+F45+F49+F55+F57+F59+F64</f>
        <v>272739022.30910003</v>
      </c>
      <c r="G66" s="280">
        <f>+G9+G11+G15+G17+G19+G23+G28+G33+G41+G43+G45+G49+G55+G57+G59+G64</f>
        <v>270489549.48650002</v>
      </c>
    </row>
  </sheetData>
  <pageMargins left="0.7" right="0.7" top="0.75" bottom="0.75" header="0.3" footer="0.3"/>
  <pageSetup orientation="portrait" r:id="rId1"/>
  <ignoredErrors>
    <ignoredError sqref="E9:G9 D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X250"/>
  <sheetViews>
    <sheetView workbookViewId="0"/>
  </sheetViews>
  <sheetFormatPr defaultRowHeight="13.2" x14ac:dyDescent="0.25"/>
  <cols>
    <col min="1" max="1" width="35.6640625" style="230" customWidth="1"/>
    <col min="2" max="13" width="12.6640625" style="231" customWidth="1"/>
    <col min="14" max="14" width="12.6640625" style="230" customWidth="1"/>
    <col min="15" max="25" width="12.6640625" style="231" customWidth="1"/>
    <col min="26" max="26" width="12.6640625" style="230" customWidth="1"/>
    <col min="27" max="37" width="12.6640625" style="231" customWidth="1"/>
    <col min="38" max="38" width="12.6640625" style="230" hidden="1" customWidth="1"/>
    <col min="39" max="49" width="12.6640625" style="231" hidden="1" customWidth="1"/>
    <col min="50" max="50" width="12.6640625" style="231" customWidth="1"/>
    <col min="51" max="62" width="12.6640625" style="231" hidden="1" customWidth="1"/>
    <col min="63" max="63" width="12.6640625" style="231" customWidth="1"/>
    <col min="64" max="75" width="12.6640625" style="231" hidden="1" customWidth="1"/>
    <col min="76" max="76" width="12.6640625" style="231" customWidth="1"/>
    <col min="77" max="88" width="12.6640625" style="231" hidden="1" customWidth="1"/>
    <col min="89" max="89" width="12.6640625" style="231" customWidth="1"/>
    <col min="90" max="101" width="12.6640625" style="231" hidden="1" customWidth="1"/>
    <col min="102" max="102" width="12.6640625" style="231" customWidth="1"/>
    <col min="103" max="114" width="12.6640625" style="231" hidden="1" customWidth="1"/>
    <col min="115" max="115" width="12.6640625" style="231" customWidth="1"/>
    <col min="116" max="127" width="12.6640625" style="231" hidden="1" customWidth="1"/>
    <col min="128" max="128" width="12.6640625" style="231" customWidth="1"/>
    <col min="129" max="140" width="12.6640625" style="231" hidden="1" customWidth="1"/>
    <col min="141" max="141" width="12.6640625" style="231" customWidth="1"/>
    <col min="142" max="153" width="12.6640625" style="231" hidden="1" customWidth="1"/>
    <col min="154" max="154" width="12.6640625" style="231" customWidth="1"/>
    <col min="155" max="166" width="12.6640625" style="231" hidden="1" customWidth="1"/>
    <col min="167" max="167" width="12.6640625" style="231" customWidth="1"/>
    <col min="168" max="179" width="12.6640625" style="231" hidden="1" customWidth="1"/>
    <col min="180" max="180" width="12.6640625" style="231" customWidth="1"/>
    <col min="181" max="192" width="12.6640625" style="231" hidden="1" customWidth="1"/>
    <col min="193" max="193" width="12.6640625" style="231" customWidth="1"/>
    <col min="194" max="205" width="12.6640625" style="231" hidden="1" customWidth="1"/>
    <col min="206" max="206" width="12.6640625" style="231" customWidth="1"/>
    <col min="207" max="218" width="12.6640625" style="231" hidden="1" customWidth="1"/>
    <col min="219" max="219" width="12.6640625" style="231" customWidth="1"/>
    <col min="220" max="231" width="12.6640625" style="231" hidden="1" customWidth="1"/>
    <col min="232" max="232" width="13.5546875" style="230" bestFit="1" customWidth="1"/>
    <col min="233" max="323" width="12.6640625" style="230" customWidth="1"/>
    <col min="324" max="334" width="9.109375" style="230"/>
    <col min="335" max="335" width="35.6640625" style="230" customWidth="1"/>
    <col min="336" max="579" width="12.6640625" style="230" customWidth="1"/>
    <col min="580" max="590" width="9.109375" style="230"/>
    <col min="591" max="591" width="35.6640625" style="230" customWidth="1"/>
    <col min="592" max="835" width="12.6640625" style="230" customWidth="1"/>
    <col min="836" max="846" width="9.109375" style="230"/>
    <col min="847" max="847" width="35.6640625" style="230" customWidth="1"/>
    <col min="848" max="1091" width="12.6640625" style="230" customWidth="1"/>
    <col min="1092" max="1102" width="9.109375" style="230"/>
    <col min="1103" max="1103" width="35.6640625" style="230" customWidth="1"/>
    <col min="1104" max="1347" width="12.6640625" style="230" customWidth="1"/>
    <col min="1348" max="1358" width="9.109375" style="230"/>
    <col min="1359" max="1359" width="35.6640625" style="230" customWidth="1"/>
    <col min="1360" max="1603" width="12.6640625" style="230" customWidth="1"/>
    <col min="1604" max="1614" width="9.109375" style="230"/>
    <col min="1615" max="1615" width="35.6640625" style="230" customWidth="1"/>
    <col min="1616" max="1859" width="12.6640625" style="230" customWidth="1"/>
    <col min="1860" max="1870" width="9.109375" style="230"/>
    <col min="1871" max="1871" width="35.6640625" style="230" customWidth="1"/>
    <col min="1872" max="2115" width="12.6640625" style="230" customWidth="1"/>
    <col min="2116" max="2126" width="9.109375" style="230"/>
    <col min="2127" max="2127" width="35.6640625" style="230" customWidth="1"/>
    <col min="2128" max="2371" width="12.6640625" style="230" customWidth="1"/>
    <col min="2372" max="2382" width="9.109375" style="230"/>
    <col min="2383" max="2383" width="35.6640625" style="230" customWidth="1"/>
    <col min="2384" max="2627" width="12.6640625" style="230" customWidth="1"/>
    <col min="2628" max="2638" width="9.109375" style="230"/>
    <col min="2639" max="2639" width="35.6640625" style="230" customWidth="1"/>
    <col min="2640" max="2883" width="12.6640625" style="230" customWidth="1"/>
    <col min="2884" max="2894" width="9.109375" style="230"/>
    <col min="2895" max="2895" width="35.6640625" style="230" customWidth="1"/>
    <col min="2896" max="3139" width="12.6640625" style="230" customWidth="1"/>
    <col min="3140" max="3150" width="9.109375" style="230"/>
    <col min="3151" max="3151" width="35.6640625" style="230" customWidth="1"/>
    <col min="3152" max="3395" width="12.6640625" style="230" customWidth="1"/>
    <col min="3396" max="3406" width="9.109375" style="230"/>
    <col min="3407" max="3407" width="35.6640625" style="230" customWidth="1"/>
    <col min="3408" max="3651" width="12.6640625" style="230" customWidth="1"/>
    <col min="3652" max="3662" width="9.109375" style="230"/>
    <col min="3663" max="3663" width="35.6640625" style="230" customWidth="1"/>
    <col min="3664" max="3907" width="12.6640625" style="230" customWidth="1"/>
    <col min="3908" max="3918" width="9.109375" style="230"/>
    <col min="3919" max="3919" width="35.6640625" style="230" customWidth="1"/>
    <col min="3920" max="4163" width="12.6640625" style="230" customWidth="1"/>
    <col min="4164" max="4174" width="9.109375" style="230"/>
    <col min="4175" max="4175" width="35.6640625" style="230" customWidth="1"/>
    <col min="4176" max="4419" width="12.6640625" style="230" customWidth="1"/>
    <col min="4420" max="4430" width="9.109375" style="230"/>
    <col min="4431" max="4431" width="35.6640625" style="230" customWidth="1"/>
    <col min="4432" max="4675" width="12.6640625" style="230" customWidth="1"/>
    <col min="4676" max="4686" width="9.109375" style="230"/>
    <col min="4687" max="4687" width="35.6640625" style="230" customWidth="1"/>
    <col min="4688" max="4931" width="12.6640625" style="230" customWidth="1"/>
    <col min="4932" max="4942" width="9.109375" style="230"/>
    <col min="4943" max="4943" width="35.6640625" style="230" customWidth="1"/>
    <col min="4944" max="5187" width="12.6640625" style="230" customWidth="1"/>
    <col min="5188" max="5198" width="9.109375" style="230"/>
    <col min="5199" max="5199" width="35.6640625" style="230" customWidth="1"/>
    <col min="5200" max="5443" width="12.6640625" style="230" customWidth="1"/>
    <col min="5444" max="5454" width="9.109375" style="230"/>
    <col min="5455" max="5455" width="35.6640625" style="230" customWidth="1"/>
    <col min="5456" max="5699" width="12.6640625" style="230" customWidth="1"/>
    <col min="5700" max="5710" width="9.109375" style="230"/>
    <col min="5711" max="5711" width="35.6640625" style="230" customWidth="1"/>
    <col min="5712" max="5955" width="12.6640625" style="230" customWidth="1"/>
    <col min="5956" max="5966" width="9.109375" style="230"/>
    <col min="5967" max="5967" width="35.6640625" style="230" customWidth="1"/>
    <col min="5968" max="6211" width="12.6640625" style="230" customWidth="1"/>
    <col min="6212" max="6222" width="9.109375" style="230"/>
    <col min="6223" max="6223" width="35.6640625" style="230" customWidth="1"/>
    <col min="6224" max="6467" width="12.6640625" style="230" customWidth="1"/>
    <col min="6468" max="6478" width="9.109375" style="230"/>
    <col min="6479" max="6479" width="35.6640625" style="230" customWidth="1"/>
    <col min="6480" max="6723" width="12.6640625" style="230" customWidth="1"/>
    <col min="6724" max="6734" width="9.109375" style="230"/>
    <col min="6735" max="6735" width="35.6640625" style="230" customWidth="1"/>
    <col min="6736" max="6979" width="12.6640625" style="230" customWidth="1"/>
    <col min="6980" max="6990" width="9.109375" style="230"/>
    <col min="6991" max="6991" width="35.6640625" style="230" customWidth="1"/>
    <col min="6992" max="7235" width="12.6640625" style="230" customWidth="1"/>
    <col min="7236" max="7246" width="9.109375" style="230"/>
    <col min="7247" max="7247" width="35.6640625" style="230" customWidth="1"/>
    <col min="7248" max="7491" width="12.6640625" style="230" customWidth="1"/>
    <col min="7492" max="7502" width="9.109375" style="230"/>
    <col min="7503" max="7503" width="35.6640625" style="230" customWidth="1"/>
    <col min="7504" max="7747" width="12.6640625" style="230" customWidth="1"/>
    <col min="7748" max="7758" width="9.109375" style="230"/>
    <col min="7759" max="7759" width="35.6640625" style="230" customWidth="1"/>
    <col min="7760" max="8003" width="12.6640625" style="230" customWidth="1"/>
    <col min="8004" max="8014" width="9.109375" style="230"/>
    <col min="8015" max="8015" width="35.6640625" style="230" customWidth="1"/>
    <col min="8016" max="8259" width="12.6640625" style="230" customWidth="1"/>
    <col min="8260" max="8270" width="9.109375" style="230"/>
    <col min="8271" max="8271" width="35.6640625" style="230" customWidth="1"/>
    <col min="8272" max="8515" width="12.6640625" style="230" customWidth="1"/>
    <col min="8516" max="8526" width="9.109375" style="230"/>
    <col min="8527" max="8527" width="35.6640625" style="230" customWidth="1"/>
    <col min="8528" max="8771" width="12.6640625" style="230" customWidth="1"/>
    <col min="8772" max="8782" width="9.109375" style="230"/>
    <col min="8783" max="8783" width="35.6640625" style="230" customWidth="1"/>
    <col min="8784" max="9027" width="12.6640625" style="230" customWidth="1"/>
    <col min="9028" max="9038" width="9.109375" style="230"/>
    <col min="9039" max="9039" width="35.6640625" style="230" customWidth="1"/>
    <col min="9040" max="9283" width="12.6640625" style="230" customWidth="1"/>
    <col min="9284" max="9294" width="9.109375" style="230"/>
    <col min="9295" max="9295" width="35.6640625" style="230" customWidth="1"/>
    <col min="9296" max="9539" width="12.6640625" style="230" customWidth="1"/>
    <col min="9540" max="9550" width="9.109375" style="230"/>
    <col min="9551" max="9551" width="35.6640625" style="230" customWidth="1"/>
    <col min="9552" max="9795" width="12.6640625" style="230" customWidth="1"/>
    <col min="9796" max="9806" width="9.109375" style="230"/>
    <col min="9807" max="9807" width="35.6640625" style="230" customWidth="1"/>
    <col min="9808" max="10051" width="12.6640625" style="230" customWidth="1"/>
    <col min="10052" max="10062" width="9.109375" style="230"/>
    <col min="10063" max="10063" width="35.6640625" style="230" customWidth="1"/>
    <col min="10064" max="10307" width="12.6640625" style="230" customWidth="1"/>
    <col min="10308" max="10318" width="9.109375" style="230"/>
    <col min="10319" max="10319" width="35.6640625" style="230" customWidth="1"/>
    <col min="10320" max="10563" width="12.6640625" style="230" customWidth="1"/>
    <col min="10564" max="10574" width="9.109375" style="230"/>
    <col min="10575" max="10575" width="35.6640625" style="230" customWidth="1"/>
    <col min="10576" max="10819" width="12.6640625" style="230" customWidth="1"/>
    <col min="10820" max="10830" width="9.109375" style="230"/>
    <col min="10831" max="10831" width="35.6640625" style="230" customWidth="1"/>
    <col min="10832" max="11075" width="12.6640625" style="230" customWidth="1"/>
    <col min="11076" max="11086" width="9.109375" style="230"/>
    <col min="11087" max="11087" width="35.6640625" style="230" customWidth="1"/>
    <col min="11088" max="11331" width="12.6640625" style="230" customWidth="1"/>
    <col min="11332" max="11342" width="9.109375" style="230"/>
    <col min="11343" max="11343" width="35.6640625" style="230" customWidth="1"/>
    <col min="11344" max="11587" width="12.6640625" style="230" customWidth="1"/>
    <col min="11588" max="11598" width="9.109375" style="230"/>
    <col min="11599" max="11599" width="35.6640625" style="230" customWidth="1"/>
    <col min="11600" max="11843" width="12.6640625" style="230" customWidth="1"/>
    <col min="11844" max="11854" width="9.109375" style="230"/>
    <col min="11855" max="11855" width="35.6640625" style="230" customWidth="1"/>
    <col min="11856" max="12099" width="12.6640625" style="230" customWidth="1"/>
    <col min="12100" max="12110" width="9.109375" style="230"/>
    <col min="12111" max="12111" width="35.6640625" style="230" customWidth="1"/>
    <col min="12112" max="12355" width="12.6640625" style="230" customWidth="1"/>
    <col min="12356" max="12366" width="9.109375" style="230"/>
    <col min="12367" max="12367" width="35.6640625" style="230" customWidth="1"/>
    <col min="12368" max="12611" width="12.6640625" style="230" customWidth="1"/>
    <col min="12612" max="12622" width="9.109375" style="230"/>
    <col min="12623" max="12623" width="35.6640625" style="230" customWidth="1"/>
    <col min="12624" max="12867" width="12.6640625" style="230" customWidth="1"/>
    <col min="12868" max="12878" width="9.109375" style="230"/>
    <col min="12879" max="12879" width="35.6640625" style="230" customWidth="1"/>
    <col min="12880" max="13123" width="12.6640625" style="230" customWidth="1"/>
    <col min="13124" max="13134" width="9.109375" style="230"/>
    <col min="13135" max="13135" width="35.6640625" style="230" customWidth="1"/>
    <col min="13136" max="13379" width="12.6640625" style="230" customWidth="1"/>
    <col min="13380" max="13390" width="9.109375" style="230"/>
    <col min="13391" max="13391" width="35.6640625" style="230" customWidth="1"/>
    <col min="13392" max="13635" width="12.6640625" style="230" customWidth="1"/>
    <col min="13636" max="13646" width="9.109375" style="230"/>
    <col min="13647" max="13647" width="35.6640625" style="230" customWidth="1"/>
    <col min="13648" max="13891" width="12.6640625" style="230" customWidth="1"/>
    <col min="13892" max="13902" width="9.109375" style="230"/>
    <col min="13903" max="13903" width="35.6640625" style="230" customWidth="1"/>
    <col min="13904" max="14147" width="12.6640625" style="230" customWidth="1"/>
    <col min="14148" max="14158" width="9.109375" style="230"/>
    <col min="14159" max="14159" width="35.6640625" style="230" customWidth="1"/>
    <col min="14160" max="14403" width="12.6640625" style="230" customWidth="1"/>
    <col min="14404" max="14414" width="9.109375" style="230"/>
    <col min="14415" max="14415" width="35.6640625" style="230" customWidth="1"/>
    <col min="14416" max="14659" width="12.6640625" style="230" customWidth="1"/>
    <col min="14660" max="14670" width="9.109375" style="230"/>
    <col min="14671" max="14671" width="35.6640625" style="230" customWidth="1"/>
    <col min="14672" max="14915" width="12.6640625" style="230" customWidth="1"/>
    <col min="14916" max="14926" width="9.109375" style="230"/>
    <col min="14927" max="14927" width="35.6640625" style="230" customWidth="1"/>
    <col min="14928" max="15171" width="12.6640625" style="230" customWidth="1"/>
    <col min="15172" max="15182" width="9.109375" style="230"/>
    <col min="15183" max="15183" width="35.6640625" style="230" customWidth="1"/>
    <col min="15184" max="15427" width="12.6640625" style="230" customWidth="1"/>
    <col min="15428" max="15438" width="9.109375" style="230"/>
    <col min="15439" max="15439" width="35.6640625" style="230" customWidth="1"/>
    <col min="15440" max="15683" width="12.6640625" style="230" customWidth="1"/>
    <col min="15684" max="15694" width="9.109375" style="230"/>
    <col min="15695" max="15695" width="35.6640625" style="230" customWidth="1"/>
    <col min="15696" max="15939" width="12.6640625" style="230" customWidth="1"/>
    <col min="15940" max="15950" width="9.109375" style="230"/>
    <col min="15951" max="15951" width="35.6640625" style="230" customWidth="1"/>
    <col min="15952" max="16384" width="12.6640625" style="230" customWidth="1"/>
  </cols>
  <sheetData>
    <row r="1" spans="1:232" x14ac:dyDescent="0.25">
      <c r="A1" s="230" t="s">
        <v>407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4">
        <v>2024</v>
      </c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4">
        <v>2025</v>
      </c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4">
        <v>2026</v>
      </c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4">
        <v>2027</v>
      </c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4">
        <v>2028</v>
      </c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4">
        <v>2029</v>
      </c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4">
        <v>2030</v>
      </c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4">
        <v>2031</v>
      </c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4">
        <v>2032</v>
      </c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4">
        <v>2033</v>
      </c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4">
        <v>2034</v>
      </c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4">
        <v>2035</v>
      </c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4">
        <v>2036</v>
      </c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4">
        <v>2037</v>
      </c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4">
        <v>2038</v>
      </c>
    </row>
    <row r="2" spans="1:232" x14ac:dyDescent="0.25">
      <c r="A2" s="232" t="s">
        <v>397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3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4" t="s">
        <v>398</v>
      </c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0"/>
      <c r="CW2" s="230"/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0"/>
      <c r="DJ2" s="230"/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0"/>
      <c r="EJ2" s="230"/>
      <c r="EK2" s="230"/>
      <c r="EL2" s="230"/>
      <c r="EM2" s="230"/>
      <c r="EN2" s="230"/>
      <c r="EO2" s="230"/>
      <c r="EP2" s="230"/>
      <c r="EQ2" s="230"/>
      <c r="ER2" s="230"/>
      <c r="ES2" s="230"/>
      <c r="ET2" s="230"/>
      <c r="EU2" s="230"/>
      <c r="EV2" s="230"/>
      <c r="EW2" s="230"/>
      <c r="EX2" s="230"/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/>
      <c r="FK2" s="230"/>
      <c r="FL2" s="230"/>
      <c r="FM2" s="230"/>
      <c r="FN2" s="230"/>
      <c r="FO2" s="230"/>
      <c r="FP2" s="230"/>
      <c r="FQ2" s="230"/>
      <c r="FR2" s="230"/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/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/>
      <c r="GS2" s="230"/>
      <c r="GT2" s="230"/>
      <c r="GU2" s="230"/>
      <c r="GV2" s="230"/>
      <c r="GW2" s="230"/>
      <c r="GX2" s="230"/>
      <c r="GY2" s="230"/>
      <c r="GZ2" s="230"/>
      <c r="HA2" s="230"/>
      <c r="HB2" s="230"/>
      <c r="HC2" s="230"/>
      <c r="HD2" s="230"/>
      <c r="HE2" s="230"/>
      <c r="HF2" s="230"/>
      <c r="HG2" s="230"/>
      <c r="HH2" s="230"/>
      <c r="HI2" s="230"/>
      <c r="HJ2" s="230"/>
      <c r="HK2" s="230"/>
      <c r="HL2" s="230"/>
      <c r="HM2" s="230"/>
      <c r="HN2" s="230"/>
      <c r="HO2" s="230"/>
      <c r="HP2" s="230"/>
      <c r="HQ2" s="230"/>
      <c r="HR2" s="230"/>
      <c r="HS2" s="230"/>
      <c r="HT2" s="230"/>
      <c r="HU2" s="230"/>
      <c r="HV2" s="230"/>
      <c r="HW2" s="230"/>
    </row>
    <row r="3" spans="1:232" x14ac:dyDescent="0.25">
      <c r="A3" s="230" t="s">
        <v>295</v>
      </c>
      <c r="B3" s="233" t="s">
        <v>392</v>
      </c>
      <c r="C3" s="233" t="s">
        <v>392</v>
      </c>
      <c r="D3" s="233" t="s">
        <v>392</v>
      </c>
      <c r="E3" s="233" t="s">
        <v>392</v>
      </c>
      <c r="F3" s="233" t="s">
        <v>392</v>
      </c>
      <c r="G3" s="233" t="s">
        <v>392</v>
      </c>
      <c r="H3" s="233" t="s">
        <v>392</v>
      </c>
      <c r="I3" s="233" t="s">
        <v>392</v>
      </c>
      <c r="J3" s="233" t="s">
        <v>392</v>
      </c>
      <c r="K3" s="233" t="s">
        <v>392</v>
      </c>
      <c r="L3" s="233" t="s">
        <v>392</v>
      </c>
      <c r="M3" s="233" t="s">
        <v>392</v>
      </c>
      <c r="N3" s="233" t="s">
        <v>392</v>
      </c>
      <c r="O3" s="233" t="s">
        <v>392</v>
      </c>
      <c r="P3" s="233" t="s">
        <v>392</v>
      </c>
      <c r="Q3" s="233" t="s">
        <v>392</v>
      </c>
      <c r="R3" s="233" t="s">
        <v>392</v>
      </c>
      <c r="S3" s="233" t="s">
        <v>392</v>
      </c>
      <c r="T3" s="233" t="s">
        <v>392</v>
      </c>
      <c r="U3" s="233" t="s">
        <v>392</v>
      </c>
      <c r="V3" s="233" t="s">
        <v>392</v>
      </c>
      <c r="W3" s="233" t="s">
        <v>392</v>
      </c>
      <c r="X3" s="233" t="s">
        <v>392</v>
      </c>
      <c r="Y3" s="233" t="s">
        <v>392</v>
      </c>
      <c r="Z3" s="233" t="s">
        <v>392</v>
      </c>
      <c r="AA3" s="233" t="s">
        <v>392</v>
      </c>
      <c r="AB3" s="233" t="s">
        <v>392</v>
      </c>
      <c r="AC3" s="233" t="s">
        <v>392</v>
      </c>
      <c r="AD3" s="233" t="s">
        <v>392</v>
      </c>
      <c r="AE3" s="233" t="s">
        <v>392</v>
      </c>
      <c r="AF3" s="233" t="s">
        <v>392</v>
      </c>
      <c r="AG3" s="233" t="s">
        <v>392</v>
      </c>
      <c r="AH3" s="233" t="s">
        <v>392</v>
      </c>
      <c r="AI3" s="233" t="s">
        <v>392</v>
      </c>
      <c r="AJ3" s="233" t="s">
        <v>392</v>
      </c>
      <c r="AK3" s="233" t="s">
        <v>392</v>
      </c>
      <c r="AL3" s="233" t="s">
        <v>392</v>
      </c>
      <c r="AM3" s="233" t="s">
        <v>392</v>
      </c>
      <c r="AN3" s="233" t="s">
        <v>392</v>
      </c>
      <c r="AO3" s="233" t="s">
        <v>392</v>
      </c>
      <c r="AP3" s="233" t="s">
        <v>392</v>
      </c>
      <c r="AQ3" s="233" t="s">
        <v>392</v>
      </c>
      <c r="AR3" s="233" t="s">
        <v>392</v>
      </c>
      <c r="AS3" s="233" t="s">
        <v>392</v>
      </c>
      <c r="AT3" s="233" t="s">
        <v>392</v>
      </c>
      <c r="AU3" s="233" t="s">
        <v>392</v>
      </c>
      <c r="AV3" s="233" t="s">
        <v>392</v>
      </c>
      <c r="AW3" s="233" t="s">
        <v>392</v>
      </c>
      <c r="AX3" s="233"/>
      <c r="AY3" s="234" t="s">
        <v>296</v>
      </c>
      <c r="AZ3" s="233"/>
      <c r="BA3" s="233"/>
      <c r="BB3" s="233"/>
      <c r="BC3" s="233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  <c r="BS3" s="233"/>
      <c r="BT3" s="233"/>
      <c r="BU3" s="233"/>
      <c r="BV3" s="233"/>
      <c r="BW3" s="233"/>
      <c r="BX3" s="233"/>
      <c r="BY3" s="233"/>
      <c r="BZ3" s="233"/>
      <c r="CA3" s="233"/>
      <c r="CB3" s="233"/>
      <c r="CC3" s="233"/>
      <c r="CD3" s="233"/>
      <c r="CE3" s="233"/>
      <c r="CF3" s="233"/>
      <c r="CG3" s="233"/>
      <c r="CH3" s="233"/>
      <c r="CI3" s="233"/>
      <c r="CJ3" s="233"/>
      <c r="CK3" s="233"/>
      <c r="CL3" s="233"/>
      <c r="CM3" s="233"/>
      <c r="CN3" s="233"/>
      <c r="CO3" s="233"/>
      <c r="CP3" s="233"/>
      <c r="CQ3" s="233"/>
      <c r="CR3" s="233"/>
      <c r="CS3" s="233"/>
      <c r="CT3" s="233"/>
      <c r="CU3" s="233"/>
      <c r="CV3" s="233"/>
      <c r="CW3" s="233"/>
      <c r="CX3" s="233"/>
      <c r="CY3" s="233"/>
      <c r="CZ3" s="233"/>
      <c r="DA3" s="233"/>
      <c r="DB3" s="233"/>
      <c r="DC3" s="233"/>
      <c r="DD3" s="233"/>
      <c r="DE3" s="233"/>
      <c r="DF3" s="233"/>
      <c r="DG3" s="233"/>
      <c r="DH3" s="233"/>
      <c r="DI3" s="233"/>
      <c r="DJ3" s="233"/>
      <c r="DK3" s="233"/>
      <c r="DL3" s="233"/>
      <c r="DM3" s="233"/>
      <c r="DN3" s="233"/>
      <c r="DO3" s="233"/>
      <c r="DP3" s="233"/>
      <c r="DQ3" s="233"/>
      <c r="DR3" s="233"/>
      <c r="DS3" s="233"/>
      <c r="DT3" s="233"/>
      <c r="DU3" s="233"/>
      <c r="DV3" s="233"/>
      <c r="DW3" s="233"/>
      <c r="DX3" s="233"/>
      <c r="DY3" s="233"/>
      <c r="DZ3" s="233"/>
      <c r="EA3" s="233"/>
      <c r="EB3" s="233"/>
      <c r="EC3" s="233"/>
      <c r="ED3" s="233"/>
      <c r="EE3" s="233"/>
      <c r="EF3" s="233"/>
      <c r="EG3" s="233"/>
      <c r="EH3" s="233"/>
      <c r="EI3" s="233"/>
      <c r="EJ3" s="233"/>
      <c r="EK3" s="233"/>
      <c r="EL3" s="233"/>
      <c r="EM3" s="233"/>
      <c r="EN3" s="233"/>
      <c r="EO3" s="233"/>
      <c r="EP3" s="233"/>
      <c r="EQ3" s="233"/>
      <c r="ER3" s="233"/>
      <c r="ES3" s="233"/>
      <c r="ET3" s="233"/>
      <c r="EU3" s="233"/>
      <c r="EV3" s="233"/>
      <c r="EW3" s="233"/>
      <c r="EX3" s="233"/>
      <c r="EY3" s="233"/>
      <c r="EZ3" s="233"/>
      <c r="FA3" s="233"/>
      <c r="FB3" s="233"/>
      <c r="FC3" s="233"/>
      <c r="FD3" s="233"/>
      <c r="FE3" s="233"/>
      <c r="FF3" s="233"/>
      <c r="FG3" s="233"/>
      <c r="FH3" s="233"/>
      <c r="FI3" s="233"/>
      <c r="FJ3" s="233"/>
      <c r="FK3" s="233"/>
      <c r="FL3" s="233"/>
      <c r="FM3" s="233"/>
      <c r="FN3" s="233"/>
      <c r="FO3" s="233"/>
      <c r="FP3" s="233"/>
      <c r="FQ3" s="233"/>
      <c r="FR3" s="233"/>
      <c r="FS3" s="233"/>
      <c r="FT3" s="233"/>
      <c r="FU3" s="233"/>
      <c r="FV3" s="233"/>
      <c r="FW3" s="233"/>
      <c r="FX3" s="233"/>
      <c r="FY3" s="233"/>
      <c r="FZ3" s="233"/>
      <c r="GA3" s="233"/>
      <c r="GB3" s="233"/>
      <c r="GC3" s="233"/>
      <c r="GD3" s="233"/>
      <c r="GE3" s="233"/>
      <c r="GF3" s="233"/>
      <c r="GG3" s="233"/>
      <c r="GH3" s="233"/>
      <c r="GI3" s="233"/>
      <c r="GJ3" s="233"/>
      <c r="GK3" s="233"/>
      <c r="GL3" s="233"/>
      <c r="GM3" s="233"/>
      <c r="GN3" s="233"/>
      <c r="GO3" s="233"/>
      <c r="GP3" s="233"/>
      <c r="GQ3" s="233"/>
      <c r="GR3" s="233"/>
      <c r="GS3" s="233"/>
      <c r="GT3" s="233"/>
      <c r="GU3" s="233"/>
      <c r="GV3" s="233"/>
      <c r="GW3" s="233"/>
      <c r="GX3" s="233"/>
      <c r="GY3" s="233"/>
      <c r="GZ3" s="233"/>
      <c r="HA3" s="233"/>
      <c r="HB3" s="233"/>
      <c r="HC3" s="233"/>
      <c r="HD3" s="233"/>
      <c r="HE3" s="233"/>
      <c r="HF3" s="233"/>
      <c r="HG3" s="233"/>
      <c r="HH3" s="233"/>
      <c r="HI3" s="233"/>
      <c r="HJ3" s="233"/>
      <c r="HK3" s="233"/>
      <c r="HL3" s="233"/>
      <c r="HM3" s="233"/>
      <c r="HN3" s="233"/>
      <c r="HO3" s="233"/>
      <c r="HP3" s="233"/>
      <c r="HQ3" s="233"/>
      <c r="HR3" s="233"/>
      <c r="HS3" s="233"/>
      <c r="HT3" s="233"/>
      <c r="HU3" s="233"/>
      <c r="HV3" s="233"/>
      <c r="HW3" s="233"/>
    </row>
    <row r="4" spans="1:232" x14ac:dyDescent="0.25">
      <c r="A4" s="230" t="s">
        <v>297</v>
      </c>
      <c r="B4" s="235">
        <v>44197</v>
      </c>
      <c r="C4" s="235">
        <v>44228</v>
      </c>
      <c r="D4" s="235">
        <v>44256</v>
      </c>
      <c r="E4" s="235">
        <v>44287</v>
      </c>
      <c r="F4" s="235">
        <v>44317</v>
      </c>
      <c r="G4" s="235">
        <v>44348</v>
      </c>
      <c r="H4" s="235">
        <v>44378</v>
      </c>
      <c r="I4" s="235">
        <v>44409</v>
      </c>
      <c r="J4" s="235">
        <v>44440</v>
      </c>
      <c r="K4" s="235">
        <v>44470</v>
      </c>
      <c r="L4" s="235">
        <v>44501</v>
      </c>
      <c r="M4" s="235">
        <v>44531</v>
      </c>
      <c r="N4" s="235">
        <v>44562</v>
      </c>
      <c r="O4" s="235">
        <v>44593</v>
      </c>
      <c r="P4" s="235">
        <v>44621</v>
      </c>
      <c r="Q4" s="235">
        <v>44652</v>
      </c>
      <c r="R4" s="235">
        <v>44682</v>
      </c>
      <c r="S4" s="235">
        <v>44713</v>
      </c>
      <c r="T4" s="235">
        <v>44743</v>
      </c>
      <c r="U4" s="235">
        <v>44774</v>
      </c>
      <c r="V4" s="235">
        <v>44805</v>
      </c>
      <c r="W4" s="235">
        <v>44835</v>
      </c>
      <c r="X4" s="235">
        <v>44866</v>
      </c>
      <c r="Y4" s="235">
        <v>44896</v>
      </c>
      <c r="Z4" s="235">
        <v>44927</v>
      </c>
      <c r="AA4" s="235">
        <v>44958</v>
      </c>
      <c r="AB4" s="235">
        <v>44986</v>
      </c>
      <c r="AC4" s="235">
        <v>45017</v>
      </c>
      <c r="AD4" s="235">
        <v>45047</v>
      </c>
      <c r="AE4" s="235">
        <v>45078</v>
      </c>
      <c r="AF4" s="235">
        <v>45108</v>
      </c>
      <c r="AG4" s="235">
        <v>45139</v>
      </c>
      <c r="AH4" s="235">
        <v>45170</v>
      </c>
      <c r="AI4" s="235">
        <v>45200</v>
      </c>
      <c r="AJ4" s="235">
        <v>45231</v>
      </c>
      <c r="AK4" s="235">
        <v>45261</v>
      </c>
      <c r="AL4" s="235">
        <v>45292</v>
      </c>
      <c r="AM4" s="235">
        <v>45323</v>
      </c>
      <c r="AN4" s="235">
        <v>45352</v>
      </c>
      <c r="AO4" s="235">
        <v>45383</v>
      </c>
      <c r="AP4" s="235">
        <v>45413</v>
      </c>
      <c r="AQ4" s="235">
        <v>45444</v>
      </c>
      <c r="AR4" s="235">
        <v>45474</v>
      </c>
      <c r="AS4" s="235">
        <v>45505</v>
      </c>
      <c r="AT4" s="235">
        <v>45536</v>
      </c>
      <c r="AU4" s="235">
        <v>45566</v>
      </c>
      <c r="AV4" s="235">
        <v>45597</v>
      </c>
      <c r="AW4" s="235">
        <v>45627</v>
      </c>
      <c r="AX4" s="235"/>
      <c r="AY4" s="236">
        <v>45658</v>
      </c>
      <c r="AZ4" s="235">
        <v>45689</v>
      </c>
      <c r="BA4" s="235">
        <v>45717</v>
      </c>
      <c r="BB4" s="235">
        <v>45748</v>
      </c>
      <c r="BC4" s="235">
        <v>45778</v>
      </c>
      <c r="BD4" s="235">
        <v>45809</v>
      </c>
      <c r="BE4" s="235">
        <v>45839</v>
      </c>
      <c r="BF4" s="235">
        <v>45870</v>
      </c>
      <c r="BG4" s="235">
        <v>45901</v>
      </c>
      <c r="BH4" s="235">
        <v>45931</v>
      </c>
      <c r="BI4" s="235">
        <v>45962</v>
      </c>
      <c r="BJ4" s="235">
        <v>45992</v>
      </c>
      <c r="BK4" s="235"/>
      <c r="BL4" s="235">
        <v>46023</v>
      </c>
      <c r="BM4" s="235">
        <v>46054</v>
      </c>
      <c r="BN4" s="235">
        <v>46082</v>
      </c>
      <c r="BO4" s="235">
        <v>46113</v>
      </c>
      <c r="BP4" s="235">
        <v>46143</v>
      </c>
      <c r="BQ4" s="235">
        <v>46174</v>
      </c>
      <c r="BR4" s="235">
        <v>46204</v>
      </c>
      <c r="BS4" s="235">
        <v>46235</v>
      </c>
      <c r="BT4" s="235">
        <v>46266</v>
      </c>
      <c r="BU4" s="235">
        <v>46296</v>
      </c>
      <c r="BV4" s="235">
        <v>46327</v>
      </c>
      <c r="BW4" s="235">
        <v>46357</v>
      </c>
      <c r="BX4" s="235"/>
      <c r="BY4" s="235">
        <v>46388</v>
      </c>
      <c r="BZ4" s="235">
        <v>46419</v>
      </c>
      <c r="CA4" s="235">
        <v>46447</v>
      </c>
      <c r="CB4" s="235">
        <v>46478</v>
      </c>
      <c r="CC4" s="235">
        <v>46508</v>
      </c>
      <c r="CD4" s="235">
        <v>46539</v>
      </c>
      <c r="CE4" s="235">
        <v>46569</v>
      </c>
      <c r="CF4" s="235">
        <v>46600</v>
      </c>
      <c r="CG4" s="235">
        <v>46631</v>
      </c>
      <c r="CH4" s="235">
        <v>46661</v>
      </c>
      <c r="CI4" s="235">
        <v>46692</v>
      </c>
      <c r="CJ4" s="235">
        <v>46722</v>
      </c>
      <c r="CK4" s="235"/>
      <c r="CL4" s="235">
        <v>46753</v>
      </c>
      <c r="CM4" s="235">
        <v>46784</v>
      </c>
      <c r="CN4" s="235">
        <v>46813</v>
      </c>
      <c r="CO4" s="235">
        <v>46844</v>
      </c>
      <c r="CP4" s="235">
        <v>46874</v>
      </c>
      <c r="CQ4" s="235">
        <v>46905</v>
      </c>
      <c r="CR4" s="235">
        <v>46935</v>
      </c>
      <c r="CS4" s="235">
        <v>46966</v>
      </c>
      <c r="CT4" s="235">
        <v>46997</v>
      </c>
      <c r="CU4" s="235">
        <v>47027</v>
      </c>
      <c r="CV4" s="235">
        <v>47058</v>
      </c>
      <c r="CW4" s="235">
        <v>47088</v>
      </c>
      <c r="CX4" s="235"/>
      <c r="CY4" s="235">
        <v>47119</v>
      </c>
      <c r="CZ4" s="235">
        <v>47150</v>
      </c>
      <c r="DA4" s="235">
        <v>47178</v>
      </c>
      <c r="DB4" s="235">
        <v>47209</v>
      </c>
      <c r="DC4" s="235">
        <v>47239</v>
      </c>
      <c r="DD4" s="235">
        <v>47270</v>
      </c>
      <c r="DE4" s="235">
        <v>47300</v>
      </c>
      <c r="DF4" s="235">
        <v>47331</v>
      </c>
      <c r="DG4" s="235">
        <v>47362</v>
      </c>
      <c r="DH4" s="235">
        <v>47392</v>
      </c>
      <c r="DI4" s="235">
        <v>47423</v>
      </c>
      <c r="DJ4" s="235">
        <v>47453</v>
      </c>
      <c r="DK4" s="235"/>
      <c r="DL4" s="235">
        <v>47484</v>
      </c>
      <c r="DM4" s="235">
        <v>47515</v>
      </c>
      <c r="DN4" s="235">
        <v>47543</v>
      </c>
      <c r="DO4" s="235">
        <v>47574</v>
      </c>
      <c r="DP4" s="235">
        <v>47604</v>
      </c>
      <c r="DQ4" s="235">
        <v>47635</v>
      </c>
      <c r="DR4" s="235">
        <v>47665</v>
      </c>
      <c r="DS4" s="235">
        <v>47696</v>
      </c>
      <c r="DT4" s="235">
        <v>47727</v>
      </c>
      <c r="DU4" s="235">
        <v>47757</v>
      </c>
      <c r="DV4" s="235">
        <v>47788</v>
      </c>
      <c r="DW4" s="235">
        <v>47818</v>
      </c>
      <c r="DX4" s="235"/>
      <c r="DY4" s="235">
        <v>47849</v>
      </c>
      <c r="DZ4" s="235">
        <v>47880</v>
      </c>
      <c r="EA4" s="235">
        <v>47908</v>
      </c>
      <c r="EB4" s="235">
        <v>47939</v>
      </c>
      <c r="EC4" s="235">
        <v>47969</v>
      </c>
      <c r="ED4" s="235">
        <v>48000</v>
      </c>
      <c r="EE4" s="235">
        <v>48030</v>
      </c>
      <c r="EF4" s="235">
        <v>48061</v>
      </c>
      <c r="EG4" s="235">
        <v>48092</v>
      </c>
      <c r="EH4" s="235">
        <v>48122</v>
      </c>
      <c r="EI4" s="235">
        <v>48153</v>
      </c>
      <c r="EJ4" s="235">
        <v>48183</v>
      </c>
      <c r="EK4" s="235"/>
      <c r="EL4" s="235">
        <v>48214</v>
      </c>
      <c r="EM4" s="235">
        <v>48245</v>
      </c>
      <c r="EN4" s="235">
        <v>48274</v>
      </c>
      <c r="EO4" s="235">
        <v>48305</v>
      </c>
      <c r="EP4" s="235">
        <v>48335</v>
      </c>
      <c r="EQ4" s="235">
        <v>48366</v>
      </c>
      <c r="ER4" s="235">
        <v>48396</v>
      </c>
      <c r="ES4" s="235">
        <v>48427</v>
      </c>
      <c r="ET4" s="235">
        <v>48458</v>
      </c>
      <c r="EU4" s="235">
        <v>48488</v>
      </c>
      <c r="EV4" s="235">
        <v>48519</v>
      </c>
      <c r="EW4" s="235">
        <v>48549</v>
      </c>
      <c r="EX4" s="235"/>
      <c r="EY4" s="235">
        <v>48580</v>
      </c>
      <c r="EZ4" s="235">
        <v>48611</v>
      </c>
      <c r="FA4" s="235">
        <v>48639</v>
      </c>
      <c r="FB4" s="235">
        <v>48670</v>
      </c>
      <c r="FC4" s="235">
        <v>48700</v>
      </c>
      <c r="FD4" s="235">
        <v>48731</v>
      </c>
      <c r="FE4" s="235">
        <v>48761</v>
      </c>
      <c r="FF4" s="235">
        <v>48792</v>
      </c>
      <c r="FG4" s="235">
        <v>48823</v>
      </c>
      <c r="FH4" s="235">
        <v>48853</v>
      </c>
      <c r="FI4" s="235">
        <v>48884</v>
      </c>
      <c r="FJ4" s="235">
        <v>48914</v>
      </c>
      <c r="FK4" s="235"/>
      <c r="FL4" s="235">
        <v>48945</v>
      </c>
      <c r="FM4" s="235">
        <v>48976</v>
      </c>
      <c r="FN4" s="235">
        <v>49004</v>
      </c>
      <c r="FO4" s="235">
        <v>49035</v>
      </c>
      <c r="FP4" s="235">
        <v>49065</v>
      </c>
      <c r="FQ4" s="235">
        <v>49096</v>
      </c>
      <c r="FR4" s="235">
        <v>49126</v>
      </c>
      <c r="FS4" s="235">
        <v>49157</v>
      </c>
      <c r="FT4" s="235">
        <v>49188</v>
      </c>
      <c r="FU4" s="235">
        <v>49218</v>
      </c>
      <c r="FV4" s="235">
        <v>49249</v>
      </c>
      <c r="FW4" s="235">
        <v>49279</v>
      </c>
      <c r="FX4" s="235"/>
      <c r="FY4" s="235">
        <v>49310</v>
      </c>
      <c r="FZ4" s="235">
        <v>49341</v>
      </c>
      <c r="GA4" s="235">
        <v>49369</v>
      </c>
      <c r="GB4" s="235">
        <v>49400</v>
      </c>
      <c r="GC4" s="235">
        <v>49430</v>
      </c>
      <c r="GD4" s="235">
        <v>49461</v>
      </c>
      <c r="GE4" s="235">
        <v>49491</v>
      </c>
      <c r="GF4" s="235">
        <v>49522</v>
      </c>
      <c r="GG4" s="235">
        <v>49553</v>
      </c>
      <c r="GH4" s="235">
        <v>49583</v>
      </c>
      <c r="GI4" s="235">
        <v>49614</v>
      </c>
      <c r="GJ4" s="235">
        <v>49644</v>
      </c>
      <c r="GK4" s="235"/>
      <c r="GL4" s="235">
        <v>49675</v>
      </c>
      <c r="GM4" s="235">
        <v>49706</v>
      </c>
      <c r="GN4" s="235">
        <v>49735</v>
      </c>
      <c r="GO4" s="235">
        <v>49766</v>
      </c>
      <c r="GP4" s="235">
        <v>49796</v>
      </c>
      <c r="GQ4" s="235">
        <v>49827</v>
      </c>
      <c r="GR4" s="235">
        <v>49857</v>
      </c>
      <c r="GS4" s="235">
        <v>49888</v>
      </c>
      <c r="GT4" s="235">
        <v>49919</v>
      </c>
      <c r="GU4" s="235">
        <v>49949</v>
      </c>
      <c r="GV4" s="235">
        <v>49980</v>
      </c>
      <c r="GW4" s="235">
        <v>50010</v>
      </c>
      <c r="GX4" s="235"/>
      <c r="GY4" s="235">
        <v>50041</v>
      </c>
      <c r="GZ4" s="235">
        <v>50072</v>
      </c>
      <c r="HA4" s="235">
        <v>50100</v>
      </c>
      <c r="HB4" s="235">
        <v>50131</v>
      </c>
      <c r="HC4" s="235">
        <v>50161</v>
      </c>
      <c r="HD4" s="235">
        <v>50192</v>
      </c>
      <c r="HE4" s="235">
        <v>50222</v>
      </c>
      <c r="HF4" s="235">
        <v>50253</v>
      </c>
      <c r="HG4" s="235">
        <v>50284</v>
      </c>
      <c r="HH4" s="235">
        <v>50314</v>
      </c>
      <c r="HI4" s="235">
        <v>50345</v>
      </c>
      <c r="HJ4" s="235">
        <v>50375</v>
      </c>
      <c r="HK4" s="235"/>
      <c r="HL4" s="235">
        <v>50406</v>
      </c>
      <c r="HM4" s="235">
        <v>50437</v>
      </c>
      <c r="HN4" s="235">
        <v>50465</v>
      </c>
      <c r="HO4" s="235">
        <v>50496</v>
      </c>
      <c r="HP4" s="235">
        <v>50526</v>
      </c>
      <c r="HQ4" s="235">
        <v>50557</v>
      </c>
      <c r="HR4" s="235">
        <v>50587</v>
      </c>
      <c r="HS4" s="235">
        <v>50618</v>
      </c>
      <c r="HT4" s="235">
        <v>50649</v>
      </c>
      <c r="HU4" s="235">
        <v>50679</v>
      </c>
      <c r="HV4" s="235">
        <v>50710</v>
      </c>
      <c r="HW4" s="235">
        <v>50740</v>
      </c>
    </row>
    <row r="5" spans="1:232" x14ac:dyDescent="0.25">
      <c r="A5" s="237" t="s">
        <v>68</v>
      </c>
      <c r="B5" s="238">
        <v>6917504.5741999988</v>
      </c>
      <c r="C5" s="238">
        <v>6209896.2514000004</v>
      </c>
      <c r="D5" s="238">
        <v>5982632.1552999998</v>
      </c>
      <c r="E5" s="238">
        <v>6235354.6549000004</v>
      </c>
      <c r="F5" s="238">
        <v>6896841.1056999993</v>
      </c>
      <c r="G5" s="238">
        <v>8858611.0762999989</v>
      </c>
      <c r="H5" s="238">
        <v>9249510.7869000006</v>
      </c>
      <c r="I5" s="238">
        <v>9270099.9076000005</v>
      </c>
      <c r="J5" s="238">
        <v>8942433.5561000016</v>
      </c>
      <c r="K5" s="238">
        <v>8462242.977</v>
      </c>
      <c r="L5" s="238">
        <v>7059755.6069</v>
      </c>
      <c r="M5" s="238">
        <v>7629483.6475999989</v>
      </c>
      <c r="N5" s="238">
        <v>7352181.149699999</v>
      </c>
      <c r="O5" s="238">
        <v>6574560.3665000005</v>
      </c>
      <c r="P5" s="238">
        <v>6794892.2832000004</v>
      </c>
      <c r="Q5" s="238">
        <v>6314244.7262000004</v>
      </c>
      <c r="R5" s="238">
        <v>8465523.5769999996</v>
      </c>
      <c r="S5" s="238">
        <v>8777032.059700001</v>
      </c>
      <c r="T5" s="238">
        <v>9330046.6831</v>
      </c>
      <c r="U5" s="238">
        <v>9398957.1513</v>
      </c>
      <c r="V5" s="238">
        <v>8896912.571700003</v>
      </c>
      <c r="W5" s="238">
        <v>6728757.4144000001</v>
      </c>
      <c r="X5" s="238">
        <v>6025279.5968000013</v>
      </c>
      <c r="Y5" s="238">
        <v>7610561.9388999995</v>
      </c>
      <c r="Z5" s="238">
        <v>7313621.3364000004</v>
      </c>
      <c r="AA5" s="238">
        <v>6289410.5160999997</v>
      </c>
      <c r="AB5" s="238">
        <v>6497110.776899999</v>
      </c>
      <c r="AC5" s="238">
        <v>7031454.1615000013</v>
      </c>
      <c r="AD5" s="238">
        <v>8753646.7887999993</v>
      </c>
      <c r="AE5" s="238">
        <v>8915204.0958999991</v>
      </c>
      <c r="AF5" s="238">
        <v>9326927.7382999994</v>
      </c>
      <c r="AG5" s="238">
        <v>9302390.7917999998</v>
      </c>
      <c r="AH5" s="238">
        <v>8983313.6684999987</v>
      </c>
      <c r="AI5" s="238">
        <v>6999211.326100002</v>
      </c>
      <c r="AJ5" s="238">
        <v>6415550.6615999993</v>
      </c>
      <c r="AK5" s="238">
        <v>7570723.4606999988</v>
      </c>
      <c r="AL5" s="238">
        <v>7535477.182</v>
      </c>
      <c r="AM5" s="238">
        <v>6566423.1160000004</v>
      </c>
      <c r="AN5" s="238">
        <v>6502871.0719999988</v>
      </c>
      <c r="AO5" s="238">
        <v>6224374.9781999998</v>
      </c>
      <c r="AP5" s="238">
        <v>7926837.7639999986</v>
      </c>
      <c r="AQ5" s="238">
        <v>8762564.3950999994</v>
      </c>
      <c r="AR5" s="238">
        <v>9347647.2581999991</v>
      </c>
      <c r="AS5" s="238">
        <v>9376767.909599999</v>
      </c>
      <c r="AT5" s="238">
        <v>8869835.1864000019</v>
      </c>
      <c r="AU5" s="238">
        <v>8118006.3955999976</v>
      </c>
      <c r="AV5" s="238">
        <v>5957181.2462000009</v>
      </c>
      <c r="AW5" s="238">
        <v>7127003.085</v>
      </c>
      <c r="AX5" s="238"/>
      <c r="AY5" s="239">
        <v>5296960.0000000009</v>
      </c>
      <c r="AZ5" s="238">
        <v>5017130</v>
      </c>
      <c r="BA5" s="238">
        <v>5118139.9999999991</v>
      </c>
      <c r="BB5" s="238">
        <v>5527260</v>
      </c>
      <c r="BC5" s="238">
        <v>6087830</v>
      </c>
      <c r="BD5" s="238">
        <v>6425040</v>
      </c>
      <c r="BE5" s="238">
        <v>6916040</v>
      </c>
      <c r="BF5" s="238">
        <v>7035799.9999999991</v>
      </c>
      <c r="BG5" s="238">
        <v>6758290</v>
      </c>
      <c r="BH5" s="238">
        <v>5516450.0000000009</v>
      </c>
      <c r="BI5" s="238">
        <v>5532160</v>
      </c>
      <c r="BJ5" s="238">
        <v>5774010</v>
      </c>
      <c r="BK5" s="238"/>
      <c r="BL5" s="238">
        <v>5413490</v>
      </c>
      <c r="BM5" s="238">
        <v>5070600</v>
      </c>
      <c r="BN5" s="238">
        <v>4903820</v>
      </c>
      <c r="BO5" s="238">
        <v>5101130</v>
      </c>
      <c r="BP5" s="238">
        <v>5695390</v>
      </c>
      <c r="BQ5" s="238">
        <v>6407290</v>
      </c>
      <c r="BR5" s="238">
        <v>6809430</v>
      </c>
      <c r="BS5" s="238">
        <v>7121830</v>
      </c>
      <c r="BT5" s="238">
        <v>6455219.9999999991</v>
      </c>
      <c r="BU5" s="238">
        <v>5453710</v>
      </c>
      <c r="BV5" s="238">
        <v>5096790</v>
      </c>
      <c r="BW5" s="238">
        <v>5857850</v>
      </c>
      <c r="BX5" s="238"/>
      <c r="BY5" s="238">
        <v>5475809.9999999991</v>
      </c>
      <c r="BZ5" s="238">
        <v>4801880</v>
      </c>
      <c r="CA5" s="238">
        <v>5047309.9999999991</v>
      </c>
      <c r="CB5" s="238">
        <v>5146500</v>
      </c>
      <c r="CC5" s="238">
        <v>5651880</v>
      </c>
      <c r="CD5" s="238">
        <v>6880830</v>
      </c>
      <c r="CE5" s="238">
        <v>7341590</v>
      </c>
      <c r="CF5" s="238">
        <v>7251230</v>
      </c>
      <c r="CG5" s="238">
        <v>6882230</v>
      </c>
      <c r="CH5" s="238">
        <v>5636580</v>
      </c>
      <c r="CI5" s="238">
        <v>5215890</v>
      </c>
      <c r="CJ5" s="238">
        <v>6005190.0000000009</v>
      </c>
      <c r="CK5" s="238"/>
      <c r="CL5" s="238">
        <v>5666380</v>
      </c>
      <c r="CM5" s="238">
        <v>5189320</v>
      </c>
      <c r="CN5" s="238">
        <v>5278740</v>
      </c>
      <c r="CO5" s="238">
        <v>5242370</v>
      </c>
      <c r="CP5" s="238">
        <v>5934910</v>
      </c>
      <c r="CQ5" s="238">
        <v>6786470</v>
      </c>
      <c r="CR5" s="238">
        <v>7397700</v>
      </c>
      <c r="CS5" s="238">
        <v>7175190</v>
      </c>
      <c r="CT5" s="238">
        <v>6895760</v>
      </c>
      <c r="CU5" s="238">
        <v>5618130</v>
      </c>
      <c r="CV5" s="238">
        <v>5106590</v>
      </c>
      <c r="CW5" s="238">
        <v>5665070</v>
      </c>
      <c r="CX5" s="238"/>
      <c r="CY5" s="238">
        <v>5610990</v>
      </c>
      <c r="CZ5" s="238">
        <v>5054100</v>
      </c>
      <c r="DA5" s="238">
        <v>5099170</v>
      </c>
      <c r="DB5" s="238">
        <v>5230690.0000000009</v>
      </c>
      <c r="DC5" s="238">
        <v>5943210</v>
      </c>
      <c r="DD5" s="238">
        <v>5173379.9999999991</v>
      </c>
      <c r="DE5" s="238">
        <v>5793340</v>
      </c>
      <c r="DF5" s="238">
        <v>5527059.9999999991</v>
      </c>
      <c r="DG5" s="238">
        <v>5395059.9999999991</v>
      </c>
      <c r="DH5" s="238">
        <v>4393549.9999999991</v>
      </c>
      <c r="DI5" s="238">
        <v>4016740</v>
      </c>
      <c r="DJ5" s="238">
        <v>4680270</v>
      </c>
      <c r="DK5" s="238"/>
      <c r="DL5" s="238">
        <v>3957689.9999999995</v>
      </c>
      <c r="DM5" s="238">
        <v>3785910</v>
      </c>
      <c r="DN5" s="238">
        <v>3618109.9999999995</v>
      </c>
      <c r="DO5" s="238">
        <v>3981830</v>
      </c>
      <c r="DP5" s="238">
        <v>4606990</v>
      </c>
      <c r="DQ5" s="238">
        <v>5224020</v>
      </c>
      <c r="DR5" s="238">
        <v>5751340</v>
      </c>
      <c r="DS5" s="238">
        <v>5549700</v>
      </c>
      <c r="DT5" s="238">
        <v>5306320.0000000009</v>
      </c>
      <c r="DU5" s="238">
        <v>4344620</v>
      </c>
      <c r="DV5" s="238">
        <v>3514470.0000000005</v>
      </c>
      <c r="DW5" s="238">
        <v>4258940.0000000009</v>
      </c>
      <c r="DX5" s="238"/>
      <c r="DY5" s="238">
        <v>4159740</v>
      </c>
      <c r="DZ5" s="238">
        <v>3447190</v>
      </c>
      <c r="EA5" s="238">
        <v>3666620</v>
      </c>
      <c r="EB5" s="238">
        <v>3822460</v>
      </c>
      <c r="EC5" s="238">
        <v>4550620.0000000009</v>
      </c>
      <c r="ED5" s="238">
        <v>5102980.0000000009</v>
      </c>
      <c r="EE5" s="238">
        <v>5596890</v>
      </c>
      <c r="EF5" s="238">
        <v>5462510</v>
      </c>
      <c r="EG5" s="238">
        <v>5261790</v>
      </c>
      <c r="EH5" s="238">
        <v>4208889.9999999991</v>
      </c>
      <c r="EI5" s="238">
        <v>3643750</v>
      </c>
      <c r="EJ5" s="238">
        <v>4118530.0000000005</v>
      </c>
      <c r="EK5" s="238"/>
      <c r="EL5" s="238">
        <v>3986370</v>
      </c>
      <c r="EM5" s="238">
        <v>3565220</v>
      </c>
      <c r="EN5" s="238">
        <v>3794240.0000000005</v>
      </c>
      <c r="EO5" s="238">
        <v>3638160</v>
      </c>
      <c r="EP5" s="238">
        <v>4477260</v>
      </c>
      <c r="EQ5" s="238">
        <v>5152980</v>
      </c>
      <c r="ER5" s="238">
        <v>5682120</v>
      </c>
      <c r="ES5" s="238">
        <v>5477750</v>
      </c>
      <c r="ET5" s="238">
        <v>5122590</v>
      </c>
      <c r="EU5" s="238">
        <v>4160500</v>
      </c>
      <c r="EV5" s="238">
        <v>3847279.9999999995</v>
      </c>
      <c r="EW5" s="238">
        <v>4287690.0000000009</v>
      </c>
      <c r="EX5" s="238"/>
      <c r="EY5" s="238">
        <v>4077930.0000000005</v>
      </c>
      <c r="EZ5" s="238">
        <v>3283410</v>
      </c>
      <c r="FA5" s="238">
        <v>3633750</v>
      </c>
      <c r="FB5" s="238">
        <v>3675710</v>
      </c>
      <c r="FC5" s="238">
        <v>4428760</v>
      </c>
      <c r="FD5" s="238">
        <v>5140470</v>
      </c>
      <c r="FE5" s="238">
        <v>5679220</v>
      </c>
      <c r="FF5" s="238">
        <v>5517520</v>
      </c>
      <c r="FG5" s="238">
        <v>5114760</v>
      </c>
      <c r="FH5" s="238">
        <v>4254380</v>
      </c>
      <c r="FI5" s="238">
        <v>3942960</v>
      </c>
      <c r="FJ5" s="238">
        <v>4169790</v>
      </c>
      <c r="FK5" s="238"/>
      <c r="FL5" s="238">
        <v>4106399.9999999995</v>
      </c>
      <c r="FM5" s="238">
        <v>3646960</v>
      </c>
      <c r="FN5" s="238">
        <v>3649080</v>
      </c>
      <c r="FO5" s="238">
        <v>3912009.9999999995</v>
      </c>
      <c r="FP5" s="238">
        <v>4468480</v>
      </c>
      <c r="FQ5" s="238">
        <v>5045510</v>
      </c>
      <c r="FR5" s="238">
        <v>5554790</v>
      </c>
      <c r="FS5" s="238">
        <v>5392330</v>
      </c>
      <c r="FT5" s="238">
        <v>5044080.0000000009</v>
      </c>
      <c r="FU5" s="238">
        <v>3957859.9999999995</v>
      </c>
      <c r="FV5" s="238">
        <v>3725390</v>
      </c>
      <c r="FW5" s="238">
        <v>4298890</v>
      </c>
      <c r="FX5" s="238"/>
      <c r="FY5" s="238">
        <v>4382019.9999999991</v>
      </c>
      <c r="FZ5" s="238">
        <v>3752240</v>
      </c>
      <c r="GA5" s="238">
        <v>3785830</v>
      </c>
      <c r="GB5" s="238">
        <v>3827570</v>
      </c>
      <c r="GC5" s="238">
        <v>4617519.9999999991</v>
      </c>
      <c r="GD5" s="238">
        <v>5068210</v>
      </c>
      <c r="GE5" s="238">
        <v>5601460</v>
      </c>
      <c r="GF5" s="238">
        <v>5402760</v>
      </c>
      <c r="GG5" s="238">
        <v>5163680</v>
      </c>
      <c r="GH5" s="238">
        <v>4349059.9999999991</v>
      </c>
      <c r="GI5" s="238">
        <v>4023210</v>
      </c>
      <c r="GJ5" s="238">
        <v>4514840</v>
      </c>
      <c r="GK5" s="238"/>
      <c r="GL5" s="238">
        <v>4196599.9999999991</v>
      </c>
      <c r="GM5" s="238">
        <v>3808650</v>
      </c>
      <c r="GN5" s="238">
        <v>3978279.9999999995</v>
      </c>
      <c r="GO5" s="238">
        <v>3867529.9999999995</v>
      </c>
      <c r="GP5" s="238">
        <v>4559429.9999999991</v>
      </c>
      <c r="GQ5" s="238">
        <v>5023090</v>
      </c>
      <c r="GR5" s="238">
        <v>5608840</v>
      </c>
      <c r="GS5" s="238">
        <v>5516929.9999999991</v>
      </c>
      <c r="GT5" s="238">
        <v>5352480</v>
      </c>
      <c r="GU5" s="238">
        <v>4398090</v>
      </c>
      <c r="GV5" s="238">
        <v>4093100</v>
      </c>
      <c r="GW5" s="238">
        <v>4601540</v>
      </c>
      <c r="GX5" s="238"/>
      <c r="GY5" s="238">
        <v>4355549.9999999991</v>
      </c>
      <c r="GZ5" s="238">
        <v>3756500</v>
      </c>
      <c r="HA5" s="238">
        <v>4021840</v>
      </c>
      <c r="HB5" s="238">
        <v>4046680.0000000005</v>
      </c>
      <c r="HC5" s="238">
        <v>4637750</v>
      </c>
      <c r="HD5" s="238">
        <v>5117110.0000000009</v>
      </c>
      <c r="HE5" s="238">
        <v>5679620</v>
      </c>
      <c r="HF5" s="238">
        <v>5537410</v>
      </c>
      <c r="HG5" s="238">
        <v>5234400</v>
      </c>
      <c r="HH5" s="238">
        <v>4423070</v>
      </c>
      <c r="HI5" s="238">
        <v>4126130</v>
      </c>
      <c r="HJ5" s="238">
        <v>4678560</v>
      </c>
      <c r="HK5" s="238"/>
      <c r="HL5" s="238">
        <v>4323490</v>
      </c>
      <c r="HM5" s="238">
        <v>3990439.9999999995</v>
      </c>
      <c r="HN5" s="238">
        <v>4177229.9999999995</v>
      </c>
      <c r="HO5" s="238">
        <v>4249500</v>
      </c>
      <c r="HP5" s="238">
        <v>4721590</v>
      </c>
      <c r="HQ5" s="238">
        <v>5210380</v>
      </c>
      <c r="HR5" s="238">
        <v>5711400</v>
      </c>
      <c r="HS5" s="238">
        <v>5550750</v>
      </c>
      <c r="HT5" s="238">
        <v>5469299.9999999991</v>
      </c>
      <c r="HU5" s="238">
        <v>4656980</v>
      </c>
      <c r="HV5" s="238">
        <v>4464070.0000000009</v>
      </c>
      <c r="HW5" s="238">
        <v>4943300</v>
      </c>
    </row>
    <row r="6" spans="1:232" x14ac:dyDescent="0.25">
      <c r="A6" s="237" t="s">
        <v>298</v>
      </c>
      <c r="B6" s="238">
        <v>249814.23180000001</v>
      </c>
      <c r="C6" s="238">
        <v>179289.95190000001</v>
      </c>
      <c r="D6" s="238">
        <v>685075.60960000008</v>
      </c>
      <c r="E6" s="238">
        <v>389253.14409999998</v>
      </c>
      <c r="F6" s="238">
        <v>884428.61320000002</v>
      </c>
      <c r="G6" s="238">
        <v>831868.80459999992</v>
      </c>
      <c r="H6" s="238">
        <v>851229.30550000002</v>
      </c>
      <c r="I6" s="238">
        <v>872703.4118</v>
      </c>
      <c r="J6" s="238">
        <v>770904.28170000005</v>
      </c>
      <c r="K6" s="238">
        <v>423521.85230000003</v>
      </c>
      <c r="L6" s="238">
        <v>494919.48279999994</v>
      </c>
      <c r="M6" s="238">
        <v>201198.45690000002</v>
      </c>
      <c r="N6" s="238">
        <v>370055.46180000005</v>
      </c>
      <c r="O6" s="238">
        <v>182106.23080000002</v>
      </c>
      <c r="P6" s="238">
        <v>569965.65120000008</v>
      </c>
      <c r="Q6" s="238">
        <v>686691.52170000004</v>
      </c>
      <c r="R6" s="238">
        <v>368213.24969999999</v>
      </c>
      <c r="S6" s="238">
        <v>918034.77129999991</v>
      </c>
      <c r="T6" s="238">
        <v>902462.01249999995</v>
      </c>
      <c r="U6" s="238">
        <v>970892.63329999999</v>
      </c>
      <c r="V6" s="238">
        <v>826177.76289999997</v>
      </c>
      <c r="W6" s="238">
        <v>734003.59400000004</v>
      </c>
      <c r="X6" s="238">
        <v>395623.42810000002</v>
      </c>
      <c r="Y6" s="238">
        <v>241812.21440000003</v>
      </c>
      <c r="Z6" s="238">
        <v>337766.31209999998</v>
      </c>
      <c r="AA6" s="238">
        <v>224671.35340000002</v>
      </c>
      <c r="AB6" s="238">
        <v>0</v>
      </c>
      <c r="AC6" s="238">
        <v>415950.35630000004</v>
      </c>
      <c r="AD6" s="238">
        <v>666775.06939999992</v>
      </c>
      <c r="AE6" s="238">
        <v>876491.92460000003</v>
      </c>
      <c r="AF6" s="238">
        <v>919931.35040000011</v>
      </c>
      <c r="AG6" s="238">
        <v>888441.02859999985</v>
      </c>
      <c r="AH6" s="238">
        <v>883747.45679999993</v>
      </c>
      <c r="AI6" s="238">
        <v>640663.89159999997</v>
      </c>
      <c r="AJ6" s="238">
        <v>485033.69430000003</v>
      </c>
      <c r="AK6" s="238">
        <v>245616.21710000001</v>
      </c>
      <c r="AL6" s="238">
        <v>211818.95170000001</v>
      </c>
      <c r="AM6" s="238">
        <v>228165.98079999999</v>
      </c>
      <c r="AN6" s="238">
        <v>598232.20590000006</v>
      </c>
      <c r="AO6" s="238">
        <v>517299.54270000005</v>
      </c>
      <c r="AP6" s="238">
        <v>784273.48399999994</v>
      </c>
      <c r="AQ6" s="238">
        <v>870982.59490000003</v>
      </c>
      <c r="AR6" s="238">
        <v>870522.57279999997</v>
      </c>
      <c r="AS6" s="238">
        <v>979674.87349999999</v>
      </c>
      <c r="AT6" s="238">
        <v>864839.83539999987</v>
      </c>
      <c r="AU6" s="238">
        <v>605012.32750000001</v>
      </c>
      <c r="AV6" s="238">
        <v>548209.63690000004</v>
      </c>
      <c r="AW6" s="238">
        <v>198210.26490000001</v>
      </c>
      <c r="AX6" s="238"/>
      <c r="AY6" s="239">
        <v>850540</v>
      </c>
      <c r="AZ6" s="238">
        <v>475410</v>
      </c>
      <c r="BA6" s="238">
        <v>727860</v>
      </c>
      <c r="BB6" s="238">
        <v>882060</v>
      </c>
      <c r="BC6" s="238">
        <v>906860</v>
      </c>
      <c r="BD6" s="238">
        <v>994780</v>
      </c>
      <c r="BE6" s="238">
        <v>1028050</v>
      </c>
      <c r="BF6" s="238">
        <v>1026569.9999999999</v>
      </c>
      <c r="BG6" s="238">
        <v>909850</v>
      </c>
      <c r="BH6" s="238">
        <v>865850</v>
      </c>
      <c r="BI6" s="238">
        <v>541520</v>
      </c>
      <c r="BJ6" s="238">
        <v>1018380</v>
      </c>
      <c r="BK6" s="238"/>
      <c r="BL6" s="238">
        <v>800630</v>
      </c>
      <c r="BM6" s="238">
        <v>527280</v>
      </c>
      <c r="BN6" s="238">
        <v>571550</v>
      </c>
      <c r="BO6" s="238">
        <v>726360</v>
      </c>
      <c r="BP6" s="238">
        <v>876080</v>
      </c>
      <c r="BQ6" s="238">
        <v>996450</v>
      </c>
      <c r="BR6" s="238">
        <v>1026339.9999999999</v>
      </c>
      <c r="BS6" s="238">
        <v>1036910.0000000001</v>
      </c>
      <c r="BT6" s="238">
        <v>925570</v>
      </c>
      <c r="BU6" s="238">
        <v>771620</v>
      </c>
      <c r="BV6" s="238">
        <v>630030</v>
      </c>
      <c r="BW6" s="238">
        <v>869020</v>
      </c>
      <c r="BX6" s="238"/>
      <c r="BY6" s="238">
        <v>822920</v>
      </c>
      <c r="BZ6" s="238">
        <v>890700</v>
      </c>
      <c r="CA6" s="238">
        <v>813500</v>
      </c>
      <c r="CB6" s="238">
        <v>758030</v>
      </c>
      <c r="CC6" s="238">
        <v>891270</v>
      </c>
      <c r="CD6" s="238">
        <v>997120</v>
      </c>
      <c r="CE6" s="238">
        <v>1025990</v>
      </c>
      <c r="CF6" s="238">
        <v>1025089.9999999999</v>
      </c>
      <c r="CG6" s="238">
        <v>927580</v>
      </c>
      <c r="CH6" s="238">
        <v>853350</v>
      </c>
      <c r="CI6" s="238">
        <v>719960</v>
      </c>
      <c r="CJ6" s="238">
        <v>816510</v>
      </c>
      <c r="CK6" s="238"/>
      <c r="CL6" s="238">
        <v>670380</v>
      </c>
      <c r="CM6" s="238">
        <v>798650</v>
      </c>
      <c r="CN6" s="238">
        <v>444530</v>
      </c>
      <c r="CO6" s="238">
        <v>412970</v>
      </c>
      <c r="CP6" s="238">
        <v>834710</v>
      </c>
      <c r="CQ6" s="238">
        <v>999830</v>
      </c>
      <c r="CR6" s="238">
        <v>1025339.9999999999</v>
      </c>
      <c r="CS6" s="238">
        <v>1007070</v>
      </c>
      <c r="CT6" s="238">
        <v>826820</v>
      </c>
      <c r="CU6" s="238">
        <v>651160</v>
      </c>
      <c r="CV6" s="238">
        <v>552410</v>
      </c>
      <c r="CW6" s="238">
        <v>608250</v>
      </c>
      <c r="CX6" s="238"/>
      <c r="CY6" s="238">
        <v>862290</v>
      </c>
      <c r="CZ6" s="238">
        <v>658210</v>
      </c>
      <c r="DA6" s="238">
        <v>710660</v>
      </c>
      <c r="DB6" s="238">
        <v>534660</v>
      </c>
      <c r="DC6" s="238">
        <v>905920</v>
      </c>
      <c r="DD6" s="238">
        <v>918120</v>
      </c>
      <c r="DE6" s="238">
        <v>906970</v>
      </c>
      <c r="DF6" s="238">
        <v>977670</v>
      </c>
      <c r="DG6" s="238">
        <v>778130</v>
      </c>
      <c r="DH6" s="238">
        <v>619910</v>
      </c>
      <c r="DI6" s="238">
        <v>230740</v>
      </c>
      <c r="DJ6" s="238">
        <v>288020</v>
      </c>
      <c r="DK6" s="238"/>
      <c r="DL6" s="238">
        <v>327000</v>
      </c>
      <c r="DM6" s="238">
        <v>381820</v>
      </c>
      <c r="DN6" s="238">
        <v>439990</v>
      </c>
      <c r="DO6" s="238">
        <v>391430</v>
      </c>
      <c r="DP6" s="238">
        <v>754400</v>
      </c>
      <c r="DQ6" s="238">
        <v>913310</v>
      </c>
      <c r="DR6" s="238">
        <v>963430</v>
      </c>
      <c r="DS6" s="238">
        <v>971680</v>
      </c>
      <c r="DT6" s="238">
        <v>858500</v>
      </c>
      <c r="DU6" s="238">
        <v>767850</v>
      </c>
      <c r="DV6" s="238">
        <v>565900</v>
      </c>
      <c r="DW6" s="238">
        <v>458280</v>
      </c>
      <c r="DX6" s="238"/>
      <c r="DY6" s="238">
        <v>243850</v>
      </c>
      <c r="DZ6" s="238">
        <v>298570</v>
      </c>
      <c r="EA6" s="238">
        <v>438070</v>
      </c>
      <c r="EB6" s="238">
        <v>462270</v>
      </c>
      <c r="EC6" s="238">
        <v>811930</v>
      </c>
      <c r="ED6" s="238">
        <v>889280</v>
      </c>
      <c r="EE6" s="238">
        <v>942730</v>
      </c>
      <c r="EF6" s="238">
        <v>951390</v>
      </c>
      <c r="EG6" s="238">
        <v>825610</v>
      </c>
      <c r="EH6" s="238">
        <v>679780</v>
      </c>
      <c r="EI6" s="238">
        <v>381150</v>
      </c>
      <c r="EJ6" s="238">
        <v>860350</v>
      </c>
      <c r="EK6" s="238"/>
      <c r="EL6" s="238">
        <v>468330</v>
      </c>
      <c r="EM6" s="238">
        <v>473180</v>
      </c>
      <c r="EN6" s="238">
        <v>506200</v>
      </c>
      <c r="EO6" s="238">
        <v>623200</v>
      </c>
      <c r="EP6" s="238">
        <v>793210</v>
      </c>
      <c r="EQ6" s="238">
        <v>958150</v>
      </c>
      <c r="ER6" s="238">
        <v>972760</v>
      </c>
      <c r="ES6" s="238">
        <v>975240</v>
      </c>
      <c r="ET6" s="238">
        <v>908120</v>
      </c>
      <c r="EU6" s="238">
        <v>792980</v>
      </c>
      <c r="EV6" s="238">
        <v>501850</v>
      </c>
      <c r="EW6" s="238">
        <v>595530</v>
      </c>
      <c r="EX6" s="238"/>
      <c r="EY6" s="238">
        <v>486240</v>
      </c>
      <c r="EZ6" s="238">
        <v>501540</v>
      </c>
      <c r="FA6" s="238">
        <v>501190</v>
      </c>
      <c r="FB6" s="238">
        <v>635730</v>
      </c>
      <c r="FC6" s="238">
        <v>923000</v>
      </c>
      <c r="FD6" s="238">
        <v>960050</v>
      </c>
      <c r="FE6" s="238">
        <v>1010120</v>
      </c>
      <c r="FF6" s="238">
        <v>997570</v>
      </c>
      <c r="FG6" s="238">
        <v>882090</v>
      </c>
      <c r="FH6" s="238">
        <v>775550</v>
      </c>
      <c r="FI6" s="238">
        <v>600480</v>
      </c>
      <c r="FJ6" s="238">
        <v>895890</v>
      </c>
      <c r="FK6" s="238"/>
      <c r="FL6" s="238">
        <v>551470</v>
      </c>
      <c r="FM6" s="238">
        <v>431100</v>
      </c>
      <c r="FN6" s="238">
        <v>646530</v>
      </c>
      <c r="FO6" s="238">
        <v>769130</v>
      </c>
      <c r="FP6" s="238">
        <v>882090</v>
      </c>
      <c r="FQ6" s="238">
        <v>969130</v>
      </c>
      <c r="FR6" s="238">
        <v>950290</v>
      </c>
      <c r="FS6" s="238">
        <v>967110</v>
      </c>
      <c r="FT6" s="238">
        <v>894140</v>
      </c>
      <c r="FU6" s="238">
        <v>828090</v>
      </c>
      <c r="FV6" s="238">
        <v>711200</v>
      </c>
      <c r="FW6" s="238">
        <v>926600</v>
      </c>
      <c r="FX6" s="238"/>
      <c r="FY6" s="238">
        <v>399980</v>
      </c>
      <c r="FZ6" s="238">
        <v>580070</v>
      </c>
      <c r="GA6" s="238">
        <v>605320</v>
      </c>
      <c r="GB6" s="238">
        <v>568340</v>
      </c>
      <c r="GC6" s="238">
        <v>921470</v>
      </c>
      <c r="GD6" s="238">
        <v>965040</v>
      </c>
      <c r="GE6" s="238">
        <v>930460</v>
      </c>
      <c r="GF6" s="238">
        <v>1000100</v>
      </c>
      <c r="GG6" s="238">
        <v>909810</v>
      </c>
      <c r="GH6" s="238">
        <v>834300</v>
      </c>
      <c r="GI6" s="238">
        <v>715140</v>
      </c>
      <c r="GJ6" s="238">
        <v>903950</v>
      </c>
      <c r="GK6" s="238"/>
      <c r="GL6" s="238">
        <v>756760</v>
      </c>
      <c r="GM6" s="238">
        <v>534110</v>
      </c>
      <c r="GN6" s="238">
        <v>553040</v>
      </c>
      <c r="GO6" s="238">
        <v>784340</v>
      </c>
      <c r="GP6" s="238">
        <v>930140</v>
      </c>
      <c r="GQ6" s="238">
        <v>964410</v>
      </c>
      <c r="GR6" s="238">
        <v>996630</v>
      </c>
      <c r="GS6" s="238">
        <v>990160</v>
      </c>
      <c r="GT6" s="238">
        <v>893330</v>
      </c>
      <c r="GU6" s="238">
        <v>871880</v>
      </c>
      <c r="GV6" s="238">
        <v>775230</v>
      </c>
      <c r="GW6" s="238">
        <v>811950</v>
      </c>
      <c r="GX6" s="238"/>
      <c r="GY6" s="238">
        <v>428280</v>
      </c>
      <c r="GZ6" s="238">
        <v>615970</v>
      </c>
      <c r="HA6" s="238">
        <v>656360</v>
      </c>
      <c r="HB6" s="238">
        <v>599320</v>
      </c>
      <c r="HC6" s="238">
        <v>908160</v>
      </c>
      <c r="HD6" s="238">
        <v>969860</v>
      </c>
      <c r="HE6" s="238">
        <v>1004500</v>
      </c>
      <c r="HF6" s="238">
        <v>1009770</v>
      </c>
      <c r="HG6" s="238">
        <v>907570</v>
      </c>
      <c r="HH6" s="238">
        <v>884900</v>
      </c>
      <c r="HI6" s="238">
        <v>705100</v>
      </c>
      <c r="HJ6" s="238">
        <v>820610</v>
      </c>
      <c r="HK6" s="238"/>
      <c r="HL6" s="238">
        <v>731230</v>
      </c>
      <c r="HM6" s="238">
        <v>605920</v>
      </c>
      <c r="HN6" s="238">
        <v>768310</v>
      </c>
      <c r="HO6" s="238">
        <v>645100</v>
      </c>
      <c r="HP6" s="238">
        <v>936780</v>
      </c>
      <c r="HQ6" s="238">
        <v>966250</v>
      </c>
      <c r="HR6" s="238">
        <v>1006810</v>
      </c>
      <c r="HS6" s="238">
        <v>990940</v>
      </c>
      <c r="HT6" s="238">
        <v>881700</v>
      </c>
      <c r="HU6" s="238">
        <v>812060</v>
      </c>
      <c r="HV6" s="238">
        <v>739750</v>
      </c>
      <c r="HW6" s="238">
        <v>880700</v>
      </c>
    </row>
    <row r="7" spans="1:232" x14ac:dyDescent="0.25">
      <c r="A7" s="237" t="s">
        <v>273</v>
      </c>
      <c r="B7" s="238">
        <v>558393.84299999999</v>
      </c>
      <c r="C7" s="238">
        <v>564689.25630000001</v>
      </c>
      <c r="D7" s="238">
        <v>415688.87990000006</v>
      </c>
      <c r="E7" s="238">
        <v>768571.00809999998</v>
      </c>
      <c r="F7" s="238">
        <v>1416794.9348000002</v>
      </c>
      <c r="G7" s="238">
        <v>2064976.3626999999</v>
      </c>
      <c r="H7" s="238">
        <v>2675679.5822000001</v>
      </c>
      <c r="I7" s="238">
        <v>2551319.2370000007</v>
      </c>
      <c r="J7" s="238">
        <v>2241410.0175000005</v>
      </c>
      <c r="K7" s="238">
        <v>875258.98389999999</v>
      </c>
      <c r="L7" s="238">
        <v>595422.02259999979</v>
      </c>
      <c r="M7" s="238">
        <v>116212.71479999997</v>
      </c>
      <c r="N7" s="238">
        <v>449423.38639999996</v>
      </c>
      <c r="O7" s="238">
        <v>277611.03489999997</v>
      </c>
      <c r="P7" s="238">
        <v>535471.06669999997</v>
      </c>
      <c r="Q7" s="238">
        <v>1359415.4010999999</v>
      </c>
      <c r="R7" s="238">
        <v>1832586.6598</v>
      </c>
      <c r="S7" s="238">
        <v>1757535.9895000001</v>
      </c>
      <c r="T7" s="238">
        <v>1718054.4603000004</v>
      </c>
      <c r="U7" s="238">
        <v>1773257.0654</v>
      </c>
      <c r="V7" s="238">
        <v>1607118.6244999999</v>
      </c>
      <c r="W7" s="238">
        <v>1138586.7126</v>
      </c>
      <c r="X7" s="238">
        <v>846301.89159999997</v>
      </c>
      <c r="Y7" s="238">
        <v>118120.4261</v>
      </c>
      <c r="Z7" s="238">
        <v>355583.44079999992</v>
      </c>
      <c r="AA7" s="238">
        <v>244222.92559999996</v>
      </c>
      <c r="AB7" s="238">
        <v>1397799.8845999998</v>
      </c>
      <c r="AC7" s="238">
        <v>595808.98329999985</v>
      </c>
      <c r="AD7" s="238">
        <v>313917.87030000001</v>
      </c>
      <c r="AE7" s="238">
        <v>1247796.8934000002</v>
      </c>
      <c r="AF7" s="238">
        <v>1857323.0054000001</v>
      </c>
      <c r="AG7" s="238">
        <v>1807922.8585000003</v>
      </c>
      <c r="AH7" s="238">
        <v>1688883.8849000002</v>
      </c>
      <c r="AI7" s="238">
        <v>1120845.8691</v>
      </c>
      <c r="AJ7" s="238">
        <v>571213.15639999998</v>
      </c>
      <c r="AK7" s="238">
        <v>85647.706099999996</v>
      </c>
      <c r="AL7" s="238">
        <v>502748.5969</v>
      </c>
      <c r="AM7" s="238">
        <v>434877.89230000001</v>
      </c>
      <c r="AN7" s="238">
        <v>1017876.9138999999</v>
      </c>
      <c r="AO7" s="238">
        <v>1301502.7034</v>
      </c>
      <c r="AP7" s="238">
        <v>1600389.3022000003</v>
      </c>
      <c r="AQ7" s="238">
        <v>1765880.3778000001</v>
      </c>
      <c r="AR7" s="238">
        <v>2101824.2551000002</v>
      </c>
      <c r="AS7" s="238">
        <v>2179492.3348000003</v>
      </c>
      <c r="AT7" s="238">
        <v>1969290.0903000003</v>
      </c>
      <c r="AU7" s="238">
        <v>1125223.9351999999</v>
      </c>
      <c r="AV7" s="238">
        <v>934786.3162</v>
      </c>
      <c r="AW7" s="238">
        <v>449428.31299999991</v>
      </c>
      <c r="AX7" s="238"/>
      <c r="AY7" s="239">
        <v>450189.99999999994</v>
      </c>
      <c r="AZ7" s="238">
        <v>850810</v>
      </c>
      <c r="BA7" s="238">
        <v>850260</v>
      </c>
      <c r="BB7" s="238">
        <v>838470</v>
      </c>
      <c r="BC7" s="238">
        <v>1198470</v>
      </c>
      <c r="BD7" s="238">
        <v>1149880</v>
      </c>
      <c r="BE7" s="238">
        <v>1239580</v>
      </c>
      <c r="BF7" s="238">
        <v>1342790</v>
      </c>
      <c r="BG7" s="238">
        <v>1276120</v>
      </c>
      <c r="BH7" s="238">
        <v>1060060</v>
      </c>
      <c r="BI7" s="238">
        <v>653310</v>
      </c>
      <c r="BJ7" s="238">
        <v>908710</v>
      </c>
      <c r="BK7" s="238"/>
      <c r="BL7" s="238">
        <v>634690</v>
      </c>
      <c r="BM7" s="238">
        <v>584569.99999999988</v>
      </c>
      <c r="BN7" s="238">
        <v>859319.99999999988</v>
      </c>
      <c r="BO7" s="238">
        <v>945590</v>
      </c>
      <c r="BP7" s="238">
        <v>1258340</v>
      </c>
      <c r="BQ7" s="238">
        <v>1284940</v>
      </c>
      <c r="BR7" s="238">
        <v>1349389.9999999998</v>
      </c>
      <c r="BS7" s="238">
        <v>1416930</v>
      </c>
      <c r="BT7" s="238">
        <v>1383409.9999999998</v>
      </c>
      <c r="BU7" s="238">
        <v>1210550</v>
      </c>
      <c r="BV7" s="238">
        <v>744560</v>
      </c>
      <c r="BW7" s="238">
        <v>781950</v>
      </c>
      <c r="BX7" s="238"/>
      <c r="BY7" s="238">
        <v>613790</v>
      </c>
      <c r="BZ7" s="238">
        <v>697710</v>
      </c>
      <c r="CA7" s="238">
        <v>847040</v>
      </c>
      <c r="CB7" s="238">
        <v>1024650.0000000001</v>
      </c>
      <c r="CC7" s="238">
        <v>1263770</v>
      </c>
      <c r="CD7" s="238">
        <v>1449120</v>
      </c>
      <c r="CE7" s="238">
        <v>1510360.0000000002</v>
      </c>
      <c r="CF7" s="238">
        <v>1530650</v>
      </c>
      <c r="CG7" s="238">
        <v>1563370</v>
      </c>
      <c r="CH7" s="238">
        <v>1280870</v>
      </c>
      <c r="CI7" s="238">
        <v>977130</v>
      </c>
      <c r="CJ7" s="238">
        <v>951829.99999999988</v>
      </c>
      <c r="CK7" s="238"/>
      <c r="CL7" s="238">
        <v>824520</v>
      </c>
      <c r="CM7" s="238">
        <v>563910</v>
      </c>
      <c r="CN7" s="238">
        <v>751010</v>
      </c>
      <c r="CO7" s="238">
        <v>789270</v>
      </c>
      <c r="CP7" s="238">
        <v>1326100</v>
      </c>
      <c r="CQ7" s="238">
        <v>1356900</v>
      </c>
      <c r="CR7" s="238">
        <v>1457389.9999999998</v>
      </c>
      <c r="CS7" s="238">
        <v>1535420</v>
      </c>
      <c r="CT7" s="238">
        <v>1411040</v>
      </c>
      <c r="CU7" s="238">
        <v>1257000</v>
      </c>
      <c r="CV7" s="238">
        <v>779260</v>
      </c>
      <c r="CW7" s="238">
        <v>816990</v>
      </c>
      <c r="CX7" s="238"/>
      <c r="CY7" s="238">
        <v>689120</v>
      </c>
      <c r="CZ7" s="238">
        <v>523679.99999999994</v>
      </c>
      <c r="DA7" s="238">
        <v>721160.00000000012</v>
      </c>
      <c r="DB7" s="238">
        <v>927030</v>
      </c>
      <c r="DC7" s="238">
        <v>1316770</v>
      </c>
      <c r="DD7" s="238">
        <v>0</v>
      </c>
      <c r="DE7" s="238">
        <v>0</v>
      </c>
      <c r="DF7" s="238">
        <v>0</v>
      </c>
      <c r="DG7" s="238">
        <v>0</v>
      </c>
      <c r="DH7" s="238">
        <v>0</v>
      </c>
      <c r="DI7" s="238">
        <v>0</v>
      </c>
      <c r="DJ7" s="238">
        <v>0</v>
      </c>
      <c r="DK7" s="238"/>
      <c r="DL7" s="238">
        <v>0</v>
      </c>
      <c r="DM7" s="238">
        <v>0</v>
      </c>
      <c r="DN7" s="238">
        <v>0</v>
      </c>
      <c r="DO7" s="238">
        <v>0</v>
      </c>
      <c r="DP7" s="238">
        <v>0</v>
      </c>
      <c r="DQ7" s="238">
        <v>0</v>
      </c>
      <c r="DR7" s="238">
        <v>0</v>
      </c>
      <c r="DS7" s="238">
        <v>0</v>
      </c>
      <c r="DT7" s="238">
        <v>0</v>
      </c>
      <c r="DU7" s="238">
        <v>0</v>
      </c>
      <c r="DV7" s="238">
        <v>0</v>
      </c>
      <c r="DW7" s="238">
        <v>0</v>
      </c>
      <c r="DX7" s="238"/>
      <c r="DY7" s="238">
        <v>0</v>
      </c>
      <c r="DZ7" s="238">
        <v>0</v>
      </c>
      <c r="EA7" s="238">
        <v>0</v>
      </c>
      <c r="EB7" s="238">
        <v>0</v>
      </c>
      <c r="EC7" s="238">
        <v>0</v>
      </c>
      <c r="ED7" s="238">
        <v>0</v>
      </c>
      <c r="EE7" s="238">
        <v>0</v>
      </c>
      <c r="EF7" s="238">
        <v>0</v>
      </c>
      <c r="EG7" s="238">
        <v>0</v>
      </c>
      <c r="EH7" s="238">
        <v>0</v>
      </c>
      <c r="EI7" s="238">
        <v>0</v>
      </c>
      <c r="EJ7" s="238">
        <v>0</v>
      </c>
      <c r="EK7" s="238"/>
      <c r="EL7" s="238">
        <v>0</v>
      </c>
      <c r="EM7" s="238">
        <v>0</v>
      </c>
      <c r="EN7" s="238">
        <v>0</v>
      </c>
      <c r="EO7" s="238">
        <v>0</v>
      </c>
      <c r="EP7" s="238">
        <v>0</v>
      </c>
      <c r="EQ7" s="238">
        <v>0</v>
      </c>
      <c r="ER7" s="238">
        <v>0</v>
      </c>
      <c r="ES7" s="238">
        <v>0</v>
      </c>
      <c r="ET7" s="238">
        <v>0</v>
      </c>
      <c r="EU7" s="238">
        <v>0</v>
      </c>
      <c r="EV7" s="238">
        <v>0</v>
      </c>
      <c r="EW7" s="238">
        <v>0</v>
      </c>
      <c r="EX7" s="238"/>
      <c r="EY7" s="238">
        <v>0</v>
      </c>
      <c r="EZ7" s="238">
        <v>0</v>
      </c>
      <c r="FA7" s="238">
        <v>0</v>
      </c>
      <c r="FB7" s="238">
        <v>0</v>
      </c>
      <c r="FC7" s="238">
        <v>0</v>
      </c>
      <c r="FD7" s="238">
        <v>0</v>
      </c>
      <c r="FE7" s="238">
        <v>0</v>
      </c>
      <c r="FF7" s="238">
        <v>0</v>
      </c>
      <c r="FG7" s="238">
        <v>0</v>
      </c>
      <c r="FH7" s="238">
        <v>0</v>
      </c>
      <c r="FI7" s="238">
        <v>0</v>
      </c>
      <c r="FJ7" s="238">
        <v>0</v>
      </c>
      <c r="FK7" s="238"/>
      <c r="FL7" s="238">
        <v>0</v>
      </c>
      <c r="FM7" s="238">
        <v>0</v>
      </c>
      <c r="FN7" s="238">
        <v>0</v>
      </c>
      <c r="FO7" s="238">
        <v>0</v>
      </c>
      <c r="FP7" s="238">
        <v>0</v>
      </c>
      <c r="FQ7" s="238">
        <v>0</v>
      </c>
      <c r="FR7" s="238">
        <v>0</v>
      </c>
      <c r="FS7" s="238">
        <v>0</v>
      </c>
      <c r="FT7" s="238">
        <v>0</v>
      </c>
      <c r="FU7" s="238">
        <v>0</v>
      </c>
      <c r="FV7" s="238">
        <v>0</v>
      </c>
      <c r="FW7" s="238">
        <v>0</v>
      </c>
      <c r="FX7" s="238"/>
      <c r="FY7" s="238">
        <v>0</v>
      </c>
      <c r="FZ7" s="238">
        <v>0</v>
      </c>
      <c r="GA7" s="238">
        <v>0</v>
      </c>
      <c r="GB7" s="238">
        <v>0</v>
      </c>
      <c r="GC7" s="238">
        <v>0</v>
      </c>
      <c r="GD7" s="238">
        <v>0</v>
      </c>
      <c r="GE7" s="238">
        <v>0</v>
      </c>
      <c r="GF7" s="238">
        <v>0</v>
      </c>
      <c r="GG7" s="238">
        <v>0</v>
      </c>
      <c r="GH7" s="238">
        <v>0</v>
      </c>
      <c r="GI7" s="238">
        <v>0</v>
      </c>
      <c r="GJ7" s="238">
        <v>0</v>
      </c>
      <c r="GK7" s="238"/>
      <c r="GL7" s="238">
        <v>0</v>
      </c>
      <c r="GM7" s="238">
        <v>0</v>
      </c>
      <c r="GN7" s="238">
        <v>0</v>
      </c>
      <c r="GO7" s="238">
        <v>0</v>
      </c>
      <c r="GP7" s="238">
        <v>0</v>
      </c>
      <c r="GQ7" s="238">
        <v>0</v>
      </c>
      <c r="GR7" s="238">
        <v>0</v>
      </c>
      <c r="GS7" s="238">
        <v>0</v>
      </c>
      <c r="GT7" s="238">
        <v>0</v>
      </c>
      <c r="GU7" s="238">
        <v>0</v>
      </c>
      <c r="GV7" s="238">
        <v>0</v>
      </c>
      <c r="GW7" s="238">
        <v>0</v>
      </c>
      <c r="GX7" s="238"/>
      <c r="GY7" s="238">
        <v>0</v>
      </c>
      <c r="GZ7" s="238">
        <v>0</v>
      </c>
      <c r="HA7" s="238">
        <v>0</v>
      </c>
      <c r="HB7" s="238">
        <v>0</v>
      </c>
      <c r="HC7" s="238">
        <v>0</v>
      </c>
      <c r="HD7" s="238">
        <v>0</v>
      </c>
      <c r="HE7" s="238">
        <v>0</v>
      </c>
      <c r="HF7" s="238">
        <v>0</v>
      </c>
      <c r="HG7" s="238">
        <v>0</v>
      </c>
      <c r="HH7" s="238">
        <v>0</v>
      </c>
      <c r="HI7" s="238">
        <v>0</v>
      </c>
      <c r="HJ7" s="238">
        <v>0</v>
      </c>
      <c r="HK7" s="238"/>
      <c r="HL7" s="238">
        <v>0</v>
      </c>
      <c r="HM7" s="238">
        <v>0</v>
      </c>
      <c r="HN7" s="238">
        <v>0</v>
      </c>
      <c r="HO7" s="238">
        <v>0</v>
      </c>
      <c r="HP7" s="238">
        <v>0</v>
      </c>
      <c r="HQ7" s="238">
        <v>0</v>
      </c>
      <c r="HR7" s="238">
        <v>0</v>
      </c>
      <c r="HS7" s="238">
        <v>0</v>
      </c>
      <c r="HT7" s="238">
        <v>0</v>
      </c>
      <c r="HU7" s="238">
        <v>0</v>
      </c>
      <c r="HV7" s="238">
        <v>0</v>
      </c>
      <c r="HW7" s="238">
        <v>0</v>
      </c>
    </row>
    <row r="8" spans="1:232" x14ac:dyDescent="0.25">
      <c r="A8" s="237" t="s">
        <v>299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9">
        <v>0</v>
      </c>
      <c r="AZ8" s="238">
        <v>0</v>
      </c>
      <c r="BA8" s="238">
        <v>0</v>
      </c>
      <c r="BB8" s="238">
        <v>0</v>
      </c>
      <c r="BC8" s="238">
        <v>0</v>
      </c>
      <c r="BD8" s="238">
        <v>0</v>
      </c>
      <c r="BE8" s="238">
        <v>0</v>
      </c>
      <c r="BF8" s="238">
        <v>0</v>
      </c>
      <c r="BG8" s="238">
        <v>0</v>
      </c>
      <c r="BH8" s="238">
        <v>0</v>
      </c>
      <c r="BI8" s="238">
        <v>0</v>
      </c>
      <c r="BJ8" s="238">
        <v>0</v>
      </c>
      <c r="BK8" s="238"/>
      <c r="BL8" s="238">
        <v>0</v>
      </c>
      <c r="BM8" s="238">
        <v>0</v>
      </c>
      <c r="BN8" s="238">
        <v>0</v>
      </c>
      <c r="BO8" s="238">
        <v>0</v>
      </c>
      <c r="BP8" s="238">
        <v>0</v>
      </c>
      <c r="BQ8" s="238">
        <v>0</v>
      </c>
      <c r="BR8" s="238">
        <v>0</v>
      </c>
      <c r="BS8" s="238">
        <v>0</v>
      </c>
      <c r="BT8" s="238">
        <v>0</v>
      </c>
      <c r="BU8" s="238">
        <v>0</v>
      </c>
      <c r="BV8" s="238">
        <v>0</v>
      </c>
      <c r="BW8" s="238">
        <v>0</v>
      </c>
      <c r="BX8" s="238"/>
      <c r="BY8" s="238">
        <v>0</v>
      </c>
      <c r="BZ8" s="238">
        <v>0</v>
      </c>
      <c r="CA8" s="238">
        <v>0</v>
      </c>
      <c r="CB8" s="238">
        <v>0</v>
      </c>
      <c r="CC8" s="238">
        <v>0</v>
      </c>
      <c r="CD8" s="238">
        <v>0</v>
      </c>
      <c r="CE8" s="238">
        <v>0</v>
      </c>
      <c r="CF8" s="238">
        <v>0</v>
      </c>
      <c r="CG8" s="238">
        <v>0</v>
      </c>
      <c r="CH8" s="238">
        <v>0</v>
      </c>
      <c r="CI8" s="238">
        <v>0</v>
      </c>
      <c r="CJ8" s="238">
        <v>0</v>
      </c>
      <c r="CK8" s="238"/>
      <c r="CL8" s="238">
        <v>0</v>
      </c>
      <c r="CM8" s="238">
        <v>0</v>
      </c>
      <c r="CN8" s="238">
        <v>0</v>
      </c>
      <c r="CO8" s="238">
        <v>0</v>
      </c>
      <c r="CP8" s="238">
        <v>0</v>
      </c>
      <c r="CQ8" s="238">
        <v>0</v>
      </c>
      <c r="CR8" s="238">
        <v>0</v>
      </c>
      <c r="CS8" s="238">
        <v>0</v>
      </c>
      <c r="CT8" s="238">
        <v>0</v>
      </c>
      <c r="CU8" s="238">
        <v>0</v>
      </c>
      <c r="CV8" s="238">
        <v>0</v>
      </c>
      <c r="CW8" s="238">
        <v>0</v>
      </c>
      <c r="CX8" s="238"/>
      <c r="CY8" s="238">
        <v>0</v>
      </c>
      <c r="CZ8" s="238">
        <v>0</v>
      </c>
      <c r="DA8" s="238">
        <v>0</v>
      </c>
      <c r="DB8" s="238">
        <v>0</v>
      </c>
      <c r="DC8" s="238">
        <v>0</v>
      </c>
      <c r="DD8" s="238">
        <v>0</v>
      </c>
      <c r="DE8" s="238">
        <v>0</v>
      </c>
      <c r="DF8" s="238">
        <v>0</v>
      </c>
      <c r="DG8" s="238">
        <v>0</v>
      </c>
      <c r="DH8" s="238">
        <v>0</v>
      </c>
      <c r="DI8" s="238">
        <v>0</v>
      </c>
      <c r="DJ8" s="238">
        <v>0</v>
      </c>
      <c r="DK8" s="238"/>
      <c r="DL8" s="238">
        <v>0</v>
      </c>
      <c r="DM8" s="238">
        <v>0</v>
      </c>
      <c r="DN8" s="238">
        <v>0</v>
      </c>
      <c r="DO8" s="238">
        <v>0</v>
      </c>
      <c r="DP8" s="238">
        <v>0</v>
      </c>
      <c r="DQ8" s="238">
        <v>0</v>
      </c>
      <c r="DR8" s="238">
        <v>0</v>
      </c>
      <c r="DS8" s="238">
        <v>0</v>
      </c>
      <c r="DT8" s="238">
        <v>0</v>
      </c>
      <c r="DU8" s="238">
        <v>0</v>
      </c>
      <c r="DV8" s="238">
        <v>0</v>
      </c>
      <c r="DW8" s="238">
        <v>0</v>
      </c>
      <c r="DX8" s="238"/>
      <c r="DY8" s="238">
        <v>0</v>
      </c>
      <c r="DZ8" s="238">
        <v>0</v>
      </c>
      <c r="EA8" s="238">
        <v>0</v>
      </c>
      <c r="EB8" s="238">
        <v>0</v>
      </c>
      <c r="EC8" s="238">
        <v>0</v>
      </c>
      <c r="ED8" s="238">
        <v>0</v>
      </c>
      <c r="EE8" s="238">
        <v>0</v>
      </c>
      <c r="EF8" s="238">
        <v>0</v>
      </c>
      <c r="EG8" s="238">
        <v>0</v>
      </c>
      <c r="EH8" s="238">
        <v>0</v>
      </c>
      <c r="EI8" s="238">
        <v>0</v>
      </c>
      <c r="EJ8" s="238">
        <v>0</v>
      </c>
      <c r="EK8" s="238"/>
      <c r="EL8" s="238">
        <v>0</v>
      </c>
      <c r="EM8" s="238">
        <v>0</v>
      </c>
      <c r="EN8" s="238">
        <v>0</v>
      </c>
      <c r="EO8" s="238">
        <v>0</v>
      </c>
      <c r="EP8" s="238">
        <v>0</v>
      </c>
      <c r="EQ8" s="238">
        <v>0</v>
      </c>
      <c r="ER8" s="238">
        <v>0</v>
      </c>
      <c r="ES8" s="238">
        <v>0</v>
      </c>
      <c r="ET8" s="238">
        <v>0</v>
      </c>
      <c r="EU8" s="238">
        <v>0</v>
      </c>
      <c r="EV8" s="238">
        <v>0</v>
      </c>
      <c r="EW8" s="238">
        <v>0</v>
      </c>
      <c r="EX8" s="238"/>
      <c r="EY8" s="238">
        <v>0</v>
      </c>
      <c r="EZ8" s="238">
        <v>0</v>
      </c>
      <c r="FA8" s="238">
        <v>0</v>
      </c>
      <c r="FB8" s="238">
        <v>0</v>
      </c>
      <c r="FC8" s="238">
        <v>0</v>
      </c>
      <c r="FD8" s="238">
        <v>0</v>
      </c>
      <c r="FE8" s="238">
        <v>0</v>
      </c>
      <c r="FF8" s="238">
        <v>0</v>
      </c>
      <c r="FG8" s="238">
        <v>0</v>
      </c>
      <c r="FH8" s="238">
        <v>0</v>
      </c>
      <c r="FI8" s="238">
        <v>0</v>
      </c>
      <c r="FJ8" s="238">
        <v>0</v>
      </c>
      <c r="FK8" s="238"/>
      <c r="FL8" s="238">
        <v>0</v>
      </c>
      <c r="FM8" s="238">
        <v>0</v>
      </c>
      <c r="FN8" s="238">
        <v>0</v>
      </c>
      <c r="FO8" s="238">
        <v>0</v>
      </c>
      <c r="FP8" s="238">
        <v>0</v>
      </c>
      <c r="FQ8" s="238">
        <v>0</v>
      </c>
      <c r="FR8" s="238">
        <v>0</v>
      </c>
      <c r="FS8" s="238">
        <v>0</v>
      </c>
      <c r="FT8" s="238">
        <v>0</v>
      </c>
      <c r="FU8" s="238">
        <v>0</v>
      </c>
      <c r="FV8" s="238">
        <v>0</v>
      </c>
      <c r="FW8" s="238">
        <v>0</v>
      </c>
      <c r="FX8" s="238"/>
      <c r="FY8" s="238">
        <v>0</v>
      </c>
      <c r="FZ8" s="238">
        <v>0</v>
      </c>
      <c r="GA8" s="238">
        <v>0</v>
      </c>
      <c r="GB8" s="238">
        <v>0</v>
      </c>
      <c r="GC8" s="238">
        <v>0</v>
      </c>
      <c r="GD8" s="238">
        <v>0</v>
      </c>
      <c r="GE8" s="238">
        <v>0</v>
      </c>
      <c r="GF8" s="238">
        <v>0</v>
      </c>
      <c r="GG8" s="238">
        <v>0</v>
      </c>
      <c r="GH8" s="238">
        <v>0</v>
      </c>
      <c r="GI8" s="238">
        <v>0</v>
      </c>
      <c r="GJ8" s="238">
        <v>0</v>
      </c>
      <c r="GK8" s="238"/>
      <c r="GL8" s="238">
        <v>0</v>
      </c>
      <c r="GM8" s="238">
        <v>0</v>
      </c>
      <c r="GN8" s="238">
        <v>0</v>
      </c>
      <c r="GO8" s="238">
        <v>0</v>
      </c>
      <c r="GP8" s="238">
        <v>0</v>
      </c>
      <c r="GQ8" s="238">
        <v>0</v>
      </c>
      <c r="GR8" s="238">
        <v>0</v>
      </c>
      <c r="GS8" s="238">
        <v>0</v>
      </c>
      <c r="GT8" s="238">
        <v>0</v>
      </c>
      <c r="GU8" s="238">
        <v>0</v>
      </c>
      <c r="GV8" s="238">
        <v>0</v>
      </c>
      <c r="GW8" s="238">
        <v>0</v>
      </c>
      <c r="GX8" s="238"/>
      <c r="GY8" s="238">
        <v>0</v>
      </c>
      <c r="GZ8" s="238">
        <v>0</v>
      </c>
      <c r="HA8" s="238">
        <v>0</v>
      </c>
      <c r="HB8" s="238">
        <v>0</v>
      </c>
      <c r="HC8" s="238">
        <v>0</v>
      </c>
      <c r="HD8" s="238">
        <v>0</v>
      </c>
      <c r="HE8" s="238">
        <v>0</v>
      </c>
      <c r="HF8" s="238">
        <v>0</v>
      </c>
      <c r="HG8" s="238">
        <v>0</v>
      </c>
      <c r="HH8" s="238">
        <v>0</v>
      </c>
      <c r="HI8" s="238">
        <v>0</v>
      </c>
      <c r="HJ8" s="238">
        <v>0</v>
      </c>
      <c r="HK8" s="238"/>
      <c r="HL8" s="238">
        <v>0</v>
      </c>
      <c r="HM8" s="238">
        <v>0</v>
      </c>
      <c r="HN8" s="238">
        <v>0</v>
      </c>
      <c r="HO8" s="238">
        <v>0</v>
      </c>
      <c r="HP8" s="238">
        <v>0</v>
      </c>
      <c r="HQ8" s="238">
        <v>0</v>
      </c>
      <c r="HR8" s="238">
        <v>0</v>
      </c>
      <c r="HS8" s="238">
        <v>0</v>
      </c>
      <c r="HT8" s="238">
        <v>0</v>
      </c>
      <c r="HU8" s="238">
        <v>0</v>
      </c>
      <c r="HV8" s="238">
        <v>0</v>
      </c>
      <c r="HW8" s="238">
        <v>0</v>
      </c>
    </row>
    <row r="9" spans="1:232" x14ac:dyDescent="0.25">
      <c r="A9" s="237" t="s">
        <v>300</v>
      </c>
      <c r="B9" s="238">
        <v>310974.32209999999</v>
      </c>
      <c r="C9" s="238">
        <v>278039.07029999996</v>
      </c>
      <c r="D9" s="238">
        <v>251200.72120000003</v>
      </c>
      <c r="E9" s="238">
        <v>201094.43490000005</v>
      </c>
      <c r="F9" s="238">
        <v>295865.2389</v>
      </c>
      <c r="G9" s="238">
        <v>287862.04689999996</v>
      </c>
      <c r="H9" s="238">
        <v>293921.3161</v>
      </c>
      <c r="I9" s="238">
        <v>298667.37340000004</v>
      </c>
      <c r="J9" s="238">
        <v>287894.54680000001</v>
      </c>
      <c r="K9" s="238">
        <v>160610.2635</v>
      </c>
      <c r="L9" s="238">
        <v>286938.83540000004</v>
      </c>
      <c r="M9" s="238">
        <v>313006.36849999998</v>
      </c>
      <c r="N9" s="238">
        <v>319005.00760000001</v>
      </c>
      <c r="O9" s="238">
        <v>283037.9363</v>
      </c>
      <c r="P9" s="238">
        <v>238451.47200000001</v>
      </c>
      <c r="Q9" s="238">
        <v>205307.28129999997</v>
      </c>
      <c r="R9" s="238">
        <v>293921.3161</v>
      </c>
      <c r="S9" s="238">
        <v>288817.75820000004</v>
      </c>
      <c r="T9" s="238">
        <v>296788.45039999997</v>
      </c>
      <c r="U9" s="238">
        <v>294844.52760000003</v>
      </c>
      <c r="V9" s="238">
        <v>281204.56699999998</v>
      </c>
      <c r="W9" s="238">
        <v>166409.5319</v>
      </c>
      <c r="X9" s="238">
        <v>286906.33540000004</v>
      </c>
      <c r="Y9" s="238">
        <v>312006.59450000001</v>
      </c>
      <c r="Z9" s="238">
        <v>312006.59450000001</v>
      </c>
      <c r="AA9" s="238">
        <v>277006.79699999996</v>
      </c>
      <c r="AB9" s="238">
        <v>231468.99139999997</v>
      </c>
      <c r="AC9" s="238">
        <v>216112.60769999999</v>
      </c>
      <c r="AD9" s="238">
        <v>297744.16200000001</v>
      </c>
      <c r="AE9" s="238">
        <v>286906.33540000004</v>
      </c>
      <c r="AF9" s="238">
        <v>295865.239</v>
      </c>
      <c r="AG9" s="238">
        <v>292965.60469999997</v>
      </c>
      <c r="AH9" s="238">
        <v>288817.75829999999</v>
      </c>
      <c r="AI9" s="238">
        <v>167365.24330000003</v>
      </c>
      <c r="AJ9" s="238">
        <v>289773.46970000002</v>
      </c>
      <c r="AK9" s="238">
        <v>310007.04810000001</v>
      </c>
      <c r="AL9" s="238">
        <v>308007.50020000001</v>
      </c>
      <c r="AM9" s="238">
        <v>293328.17129999999</v>
      </c>
      <c r="AN9" s="238">
        <v>273233.87479999999</v>
      </c>
      <c r="AO9" s="238">
        <v>171513.08989999999</v>
      </c>
      <c r="AP9" s="238">
        <v>296755.95039999997</v>
      </c>
      <c r="AQ9" s="238">
        <v>284994.91260000004</v>
      </c>
      <c r="AR9" s="238">
        <v>299688.08480000001</v>
      </c>
      <c r="AS9" s="238">
        <v>297744.16190000001</v>
      </c>
      <c r="AT9" s="238">
        <v>288785.25829999999</v>
      </c>
      <c r="AU9" s="238">
        <v>166442.03200000001</v>
      </c>
      <c r="AV9" s="238">
        <v>288817.75829999999</v>
      </c>
      <c r="AW9" s="238">
        <v>306975.2279</v>
      </c>
      <c r="AX9" s="238"/>
      <c r="AY9" s="239">
        <v>309440</v>
      </c>
      <c r="AZ9" s="238">
        <v>248920</v>
      </c>
      <c r="BA9" s="238">
        <v>197420</v>
      </c>
      <c r="BB9" s="238">
        <v>202140</v>
      </c>
      <c r="BC9" s="238">
        <v>264210</v>
      </c>
      <c r="BD9" s="238">
        <v>286800</v>
      </c>
      <c r="BE9" s="238">
        <v>296260</v>
      </c>
      <c r="BF9" s="238">
        <v>296260</v>
      </c>
      <c r="BG9" s="238">
        <v>224350</v>
      </c>
      <c r="BH9" s="238">
        <v>189010</v>
      </c>
      <c r="BI9" s="238">
        <v>190980</v>
      </c>
      <c r="BJ9" s="238">
        <v>208580</v>
      </c>
      <c r="BK9" s="238"/>
      <c r="BL9" s="238">
        <v>309440</v>
      </c>
      <c r="BM9" s="238">
        <v>266520</v>
      </c>
      <c r="BN9" s="238">
        <v>261800</v>
      </c>
      <c r="BO9" s="238">
        <v>257940</v>
      </c>
      <c r="BP9" s="238">
        <v>282700</v>
      </c>
      <c r="BQ9" s="238">
        <v>286800</v>
      </c>
      <c r="BR9" s="238">
        <v>296260</v>
      </c>
      <c r="BS9" s="238">
        <v>296260</v>
      </c>
      <c r="BT9" s="238">
        <v>260100.00000000003</v>
      </c>
      <c r="BU9" s="238">
        <v>250650</v>
      </c>
      <c r="BV9" s="238">
        <v>253650</v>
      </c>
      <c r="BW9" s="238">
        <v>266520</v>
      </c>
      <c r="BX9" s="238"/>
      <c r="BY9" s="238">
        <v>309440</v>
      </c>
      <c r="BZ9" s="238">
        <v>266520</v>
      </c>
      <c r="CA9" s="238">
        <v>261800</v>
      </c>
      <c r="CB9" s="238">
        <v>257940</v>
      </c>
      <c r="CC9" s="238">
        <v>282700</v>
      </c>
      <c r="CD9" s="238">
        <v>286800</v>
      </c>
      <c r="CE9" s="238">
        <v>296260</v>
      </c>
      <c r="CF9" s="238">
        <v>296260</v>
      </c>
      <c r="CG9" s="238">
        <v>260100.00000000003</v>
      </c>
      <c r="CH9" s="238">
        <v>250650</v>
      </c>
      <c r="CI9" s="238">
        <v>253650</v>
      </c>
      <c r="CJ9" s="238">
        <v>266520</v>
      </c>
      <c r="CK9" s="238"/>
      <c r="CL9" s="238">
        <v>309440</v>
      </c>
      <c r="CM9" s="238">
        <v>252790</v>
      </c>
      <c r="CN9" s="238">
        <v>179400</v>
      </c>
      <c r="CO9" s="238">
        <v>186260</v>
      </c>
      <c r="CP9" s="238">
        <v>258860</v>
      </c>
      <c r="CQ9" s="238">
        <v>286800</v>
      </c>
      <c r="CR9" s="238">
        <v>296260</v>
      </c>
      <c r="CS9" s="238">
        <v>296260</v>
      </c>
      <c r="CT9" s="238">
        <v>214490</v>
      </c>
      <c r="CU9" s="238">
        <v>171750</v>
      </c>
      <c r="CV9" s="238">
        <v>173390</v>
      </c>
      <c r="CW9" s="238">
        <v>192270</v>
      </c>
      <c r="CX9" s="238"/>
      <c r="CY9" s="238">
        <v>309440</v>
      </c>
      <c r="CZ9" s="238">
        <v>266520</v>
      </c>
      <c r="DA9" s="238">
        <v>261800</v>
      </c>
      <c r="DB9" s="238">
        <v>257940</v>
      </c>
      <c r="DC9" s="238">
        <v>282700</v>
      </c>
      <c r="DD9" s="238">
        <v>286800</v>
      </c>
      <c r="DE9" s="238">
        <v>296260</v>
      </c>
      <c r="DF9" s="238">
        <v>296260</v>
      </c>
      <c r="DG9" s="238">
        <v>260100.00000000003</v>
      </c>
      <c r="DH9" s="238">
        <v>250650</v>
      </c>
      <c r="DI9" s="238">
        <v>253650</v>
      </c>
      <c r="DJ9" s="238">
        <v>266520</v>
      </c>
      <c r="DK9" s="238"/>
      <c r="DL9" s="238">
        <v>309440</v>
      </c>
      <c r="DM9" s="238">
        <v>266520</v>
      </c>
      <c r="DN9" s="238">
        <v>261800</v>
      </c>
      <c r="DO9" s="238">
        <v>257940</v>
      </c>
      <c r="DP9" s="238">
        <v>282700</v>
      </c>
      <c r="DQ9" s="238">
        <v>286800</v>
      </c>
      <c r="DR9" s="238">
        <v>296260</v>
      </c>
      <c r="DS9" s="238">
        <v>296260</v>
      </c>
      <c r="DT9" s="238">
        <v>260100.00000000003</v>
      </c>
      <c r="DU9" s="238">
        <v>250650</v>
      </c>
      <c r="DV9" s="238">
        <v>253650</v>
      </c>
      <c r="DW9" s="238">
        <v>266520</v>
      </c>
      <c r="DX9" s="238"/>
      <c r="DY9" s="238">
        <v>309440</v>
      </c>
      <c r="DZ9" s="238">
        <v>248920</v>
      </c>
      <c r="EA9" s="238">
        <v>197420</v>
      </c>
      <c r="EB9" s="238">
        <v>202140</v>
      </c>
      <c r="EC9" s="238">
        <v>264210</v>
      </c>
      <c r="ED9" s="238">
        <v>286800</v>
      </c>
      <c r="EE9" s="238">
        <v>296260</v>
      </c>
      <c r="EF9" s="238">
        <v>296260</v>
      </c>
      <c r="EG9" s="238">
        <v>224350</v>
      </c>
      <c r="EH9" s="238">
        <v>189010</v>
      </c>
      <c r="EI9" s="238">
        <v>190980</v>
      </c>
      <c r="EJ9" s="238">
        <v>208580</v>
      </c>
      <c r="EK9" s="238"/>
      <c r="EL9" s="238">
        <v>309440</v>
      </c>
      <c r="EM9" s="238">
        <v>275960</v>
      </c>
      <c r="EN9" s="238">
        <v>262230</v>
      </c>
      <c r="EO9" s="238">
        <v>258370</v>
      </c>
      <c r="EP9" s="238">
        <v>282700</v>
      </c>
      <c r="EQ9" s="238">
        <v>286800</v>
      </c>
      <c r="ER9" s="238">
        <v>296260</v>
      </c>
      <c r="ES9" s="238">
        <v>296260</v>
      </c>
      <c r="ET9" s="238">
        <v>260510</v>
      </c>
      <c r="EU9" s="238">
        <v>251060</v>
      </c>
      <c r="EV9" s="238">
        <v>253650</v>
      </c>
      <c r="EW9" s="238">
        <v>266950</v>
      </c>
      <c r="EX9" s="238"/>
      <c r="EY9" s="238">
        <v>309440</v>
      </c>
      <c r="EZ9" s="238">
        <v>266520</v>
      </c>
      <c r="FA9" s="238">
        <v>261800</v>
      </c>
      <c r="FB9" s="238">
        <v>257940</v>
      </c>
      <c r="FC9" s="238">
        <v>282700</v>
      </c>
      <c r="FD9" s="238">
        <v>286800</v>
      </c>
      <c r="FE9" s="238">
        <v>296260</v>
      </c>
      <c r="FF9" s="238">
        <v>296260</v>
      </c>
      <c r="FG9" s="238">
        <v>260100.00000000003</v>
      </c>
      <c r="FH9" s="238">
        <v>250650</v>
      </c>
      <c r="FI9" s="238">
        <v>253650</v>
      </c>
      <c r="FJ9" s="238">
        <v>266520</v>
      </c>
      <c r="FK9" s="238"/>
      <c r="FL9" s="238">
        <v>309440</v>
      </c>
      <c r="FM9" s="238">
        <v>259220.00000000003</v>
      </c>
      <c r="FN9" s="238">
        <v>234760</v>
      </c>
      <c r="FO9" s="238">
        <v>234330</v>
      </c>
      <c r="FP9" s="238">
        <v>274890</v>
      </c>
      <c r="FQ9" s="238">
        <v>286800</v>
      </c>
      <c r="FR9" s="238">
        <v>296260</v>
      </c>
      <c r="FS9" s="238">
        <v>296260</v>
      </c>
      <c r="FT9" s="238">
        <v>245300</v>
      </c>
      <c r="FU9" s="238">
        <v>224760</v>
      </c>
      <c r="FV9" s="238">
        <v>227470</v>
      </c>
      <c r="FW9" s="238">
        <v>242490</v>
      </c>
      <c r="FX9" s="238"/>
      <c r="FY9" s="238">
        <v>309440</v>
      </c>
      <c r="FZ9" s="238">
        <v>266520</v>
      </c>
      <c r="GA9" s="238">
        <v>261800</v>
      </c>
      <c r="GB9" s="238">
        <v>257940</v>
      </c>
      <c r="GC9" s="238">
        <v>282700</v>
      </c>
      <c r="GD9" s="238">
        <v>286800</v>
      </c>
      <c r="GE9" s="238">
        <v>296260</v>
      </c>
      <c r="GF9" s="238">
        <v>296260</v>
      </c>
      <c r="GG9" s="238">
        <v>260100.00000000003</v>
      </c>
      <c r="GH9" s="238">
        <v>250650</v>
      </c>
      <c r="GI9" s="238">
        <v>253650</v>
      </c>
      <c r="GJ9" s="238">
        <v>266520</v>
      </c>
      <c r="GK9" s="238"/>
      <c r="GL9" s="238">
        <v>309440</v>
      </c>
      <c r="GM9" s="238">
        <v>275960</v>
      </c>
      <c r="GN9" s="238">
        <v>262230</v>
      </c>
      <c r="GO9" s="238">
        <v>258370</v>
      </c>
      <c r="GP9" s="238">
        <v>282700</v>
      </c>
      <c r="GQ9" s="238">
        <v>286800</v>
      </c>
      <c r="GR9" s="238">
        <v>296260</v>
      </c>
      <c r="GS9" s="238">
        <v>296260</v>
      </c>
      <c r="GT9" s="238">
        <v>260510</v>
      </c>
      <c r="GU9" s="238">
        <v>251060</v>
      </c>
      <c r="GV9" s="238">
        <v>253650</v>
      </c>
      <c r="GW9" s="238">
        <v>266950</v>
      </c>
      <c r="GX9" s="238"/>
      <c r="GY9" s="238">
        <v>309440</v>
      </c>
      <c r="GZ9" s="238">
        <v>266520</v>
      </c>
      <c r="HA9" s="238">
        <v>261800</v>
      </c>
      <c r="HB9" s="238">
        <v>257940</v>
      </c>
      <c r="HC9" s="238">
        <v>282700</v>
      </c>
      <c r="HD9" s="238">
        <v>286800</v>
      </c>
      <c r="HE9" s="238">
        <v>296260</v>
      </c>
      <c r="HF9" s="238">
        <v>296260</v>
      </c>
      <c r="HG9" s="238">
        <v>260100.00000000003</v>
      </c>
      <c r="HH9" s="238">
        <v>250650</v>
      </c>
      <c r="HI9" s="238">
        <v>253650</v>
      </c>
      <c r="HJ9" s="238">
        <v>266520</v>
      </c>
      <c r="HK9" s="238"/>
      <c r="HL9" s="238">
        <v>309440</v>
      </c>
      <c r="HM9" s="238">
        <v>266520</v>
      </c>
      <c r="HN9" s="238">
        <v>261800</v>
      </c>
      <c r="HO9" s="238">
        <v>257940</v>
      </c>
      <c r="HP9" s="238">
        <v>282700</v>
      </c>
      <c r="HQ9" s="238">
        <v>286800</v>
      </c>
      <c r="HR9" s="238">
        <v>296260</v>
      </c>
      <c r="HS9" s="238">
        <v>296260</v>
      </c>
      <c r="HT9" s="238">
        <v>260100.00000000003</v>
      </c>
      <c r="HU9" s="238">
        <v>250650</v>
      </c>
      <c r="HV9" s="238">
        <v>253650</v>
      </c>
      <c r="HW9" s="238">
        <v>266520</v>
      </c>
    </row>
    <row r="10" spans="1:232" x14ac:dyDescent="0.25">
      <c r="A10" s="47" t="s">
        <v>408</v>
      </c>
      <c r="B10" s="238">
        <v>8025872.5624000002</v>
      </c>
      <c r="C10" s="238">
        <v>7082520.9440000001</v>
      </c>
      <c r="D10" s="238">
        <v>4835304.5264999997</v>
      </c>
      <c r="E10" s="238">
        <v>6974737.8288000003</v>
      </c>
      <c r="F10" s="238">
        <v>7145693.7664999999</v>
      </c>
      <c r="G10" s="238">
        <v>7420041.3987999996</v>
      </c>
      <c r="H10" s="238">
        <v>7576791.1688999999</v>
      </c>
      <c r="I10" s="238">
        <v>7374944.9355000006</v>
      </c>
      <c r="J10" s="238">
        <v>7359578.6978000002</v>
      </c>
      <c r="K10" s="238">
        <v>7118063.4800999993</v>
      </c>
      <c r="L10" s="238">
        <v>4356715.442999999</v>
      </c>
      <c r="M10" s="238">
        <v>7874364.3188000005</v>
      </c>
      <c r="N10" s="238">
        <v>7772677.7775000008</v>
      </c>
      <c r="O10" s="238">
        <v>6781964.0330999987</v>
      </c>
      <c r="P10" s="238">
        <v>4457109.9817000004</v>
      </c>
      <c r="Q10" s="238">
        <v>7045272.5681999996</v>
      </c>
      <c r="R10" s="238">
        <v>7464002.1577000003</v>
      </c>
      <c r="S10" s="238">
        <v>7307084.3941000002</v>
      </c>
      <c r="T10" s="238">
        <v>7605434.5554999998</v>
      </c>
      <c r="U10" s="238">
        <v>7484895.3702000007</v>
      </c>
      <c r="V10" s="238">
        <v>7324886.1697000004</v>
      </c>
      <c r="W10" s="238">
        <v>6969872.8377</v>
      </c>
      <c r="X10" s="238">
        <v>4908350.1064000009</v>
      </c>
      <c r="Y10" s="238">
        <v>7874951.2435999997</v>
      </c>
      <c r="Z10" s="238">
        <v>7605542.0495999996</v>
      </c>
      <c r="AA10" s="238">
        <v>7111096.6351000005</v>
      </c>
      <c r="AB10" s="238">
        <v>7030032.4821999995</v>
      </c>
      <c r="AC10" s="238">
        <v>5898338.4482000005</v>
      </c>
      <c r="AD10" s="238">
        <v>5765736.2922</v>
      </c>
      <c r="AE10" s="238">
        <v>7464498.1711999997</v>
      </c>
      <c r="AF10" s="238">
        <v>7588250.8094999995</v>
      </c>
      <c r="AG10" s="238">
        <v>7606901.1071000006</v>
      </c>
      <c r="AH10" s="238">
        <v>7394127.0438999999</v>
      </c>
      <c r="AI10" s="238">
        <v>7493338.7159000002</v>
      </c>
      <c r="AJ10" s="238">
        <v>4504523.1772999996</v>
      </c>
      <c r="AK10" s="238">
        <v>7652684.4924999988</v>
      </c>
      <c r="AL10" s="238">
        <v>7749285.6354999999</v>
      </c>
      <c r="AM10" s="238">
        <v>7240848.6331000002</v>
      </c>
      <c r="AN10" s="238">
        <v>4816511.0157000003</v>
      </c>
      <c r="AO10" s="238">
        <v>7252210.7791999998</v>
      </c>
      <c r="AP10" s="238">
        <v>7553321.3724000007</v>
      </c>
      <c r="AQ10" s="238">
        <v>7286503.0007999986</v>
      </c>
      <c r="AR10" s="238">
        <v>7489029.6240999997</v>
      </c>
      <c r="AS10" s="238">
        <v>7637382.8481000001</v>
      </c>
      <c r="AT10" s="238">
        <v>7320737.3286000006</v>
      </c>
      <c r="AU10" s="238">
        <v>7007372.2655999996</v>
      </c>
      <c r="AV10" s="238">
        <v>4460838.1336999992</v>
      </c>
      <c r="AW10" s="238">
        <v>7865548.9928000001</v>
      </c>
      <c r="AX10" s="238"/>
      <c r="AY10" s="239">
        <v>7557280</v>
      </c>
      <c r="AZ10" s="238">
        <v>6380460</v>
      </c>
      <c r="BA10" s="238">
        <v>5888780</v>
      </c>
      <c r="BB10" s="238">
        <v>5962360</v>
      </c>
      <c r="BC10" s="238">
        <v>6879600</v>
      </c>
      <c r="BD10" s="238">
        <v>7282450.0000000009</v>
      </c>
      <c r="BE10" s="238">
        <v>7566420</v>
      </c>
      <c r="BF10" s="238">
        <v>7579040</v>
      </c>
      <c r="BG10" s="238">
        <v>6335740.0000000009</v>
      </c>
      <c r="BH10" s="238">
        <v>5684849.9999999991</v>
      </c>
      <c r="BI10" s="238">
        <v>5756490</v>
      </c>
      <c r="BJ10" s="238">
        <v>6085220</v>
      </c>
      <c r="BK10" s="238"/>
      <c r="BL10" s="238">
        <v>7580139.9999999991</v>
      </c>
      <c r="BM10" s="238">
        <v>6493840</v>
      </c>
      <c r="BN10" s="238">
        <v>6494170</v>
      </c>
      <c r="BO10" s="238">
        <v>6415300</v>
      </c>
      <c r="BP10" s="238">
        <v>6998410</v>
      </c>
      <c r="BQ10" s="238">
        <v>7201049.9999999991</v>
      </c>
      <c r="BR10" s="238">
        <v>7541809.9999999991</v>
      </c>
      <c r="BS10" s="238">
        <v>7588390</v>
      </c>
      <c r="BT10" s="238">
        <v>6770160</v>
      </c>
      <c r="BU10" s="238">
        <v>6408540</v>
      </c>
      <c r="BV10" s="238">
        <v>6431750.0000000009</v>
      </c>
      <c r="BW10" s="238">
        <v>6817780</v>
      </c>
      <c r="BX10" s="238"/>
      <c r="BY10" s="238">
        <v>7474930</v>
      </c>
      <c r="BZ10" s="238">
        <v>6362640.0000000009</v>
      </c>
      <c r="CA10" s="238">
        <v>6401980</v>
      </c>
      <c r="CB10" s="238">
        <v>6337940</v>
      </c>
      <c r="CC10" s="238">
        <v>7025780.0000000009</v>
      </c>
      <c r="CD10" s="238">
        <v>7233150</v>
      </c>
      <c r="CE10" s="238">
        <v>7583379.9999999991</v>
      </c>
      <c r="CF10" s="238">
        <v>7584180</v>
      </c>
      <c r="CG10" s="238">
        <v>6780499.9999999991</v>
      </c>
      <c r="CH10" s="238">
        <v>6456730.0000000009</v>
      </c>
      <c r="CI10" s="238">
        <v>6466660</v>
      </c>
      <c r="CJ10" s="238">
        <v>6803970</v>
      </c>
      <c r="CK10" s="238"/>
      <c r="CL10" s="238">
        <v>7479630</v>
      </c>
      <c r="CM10" s="238">
        <v>6650800</v>
      </c>
      <c r="CN10" s="238">
        <v>6403360</v>
      </c>
      <c r="CO10" s="238">
        <v>6258920</v>
      </c>
      <c r="CP10" s="238">
        <v>6915320.0000000009</v>
      </c>
      <c r="CQ10" s="238">
        <v>7232790</v>
      </c>
      <c r="CR10" s="238">
        <v>7539559.9999999991</v>
      </c>
      <c r="CS10" s="238">
        <v>7593530</v>
      </c>
      <c r="CT10" s="238">
        <v>6798130.0000000009</v>
      </c>
      <c r="CU10" s="238">
        <v>6415139.9999999991</v>
      </c>
      <c r="CV10" s="238">
        <v>6342500</v>
      </c>
      <c r="CW10" s="238">
        <v>6782059.9999999991</v>
      </c>
      <c r="CX10" s="238"/>
      <c r="CY10" s="238">
        <v>7454910</v>
      </c>
      <c r="CZ10" s="238">
        <v>6363100</v>
      </c>
      <c r="DA10" s="238">
        <v>6262139.9999999991</v>
      </c>
      <c r="DB10" s="238">
        <v>6417349.9999999991</v>
      </c>
      <c r="DC10" s="238">
        <v>7014780</v>
      </c>
      <c r="DD10" s="238">
        <v>6710620</v>
      </c>
      <c r="DE10" s="238">
        <v>7165650</v>
      </c>
      <c r="DF10" s="238">
        <v>7243280</v>
      </c>
      <c r="DG10" s="238">
        <v>6424320</v>
      </c>
      <c r="DH10" s="238">
        <v>5818850</v>
      </c>
      <c r="DI10" s="238">
        <v>5344940</v>
      </c>
      <c r="DJ10" s="238">
        <v>5955750</v>
      </c>
      <c r="DK10" s="238"/>
      <c r="DL10" s="238">
        <v>6246210</v>
      </c>
      <c r="DM10" s="238">
        <v>5247730</v>
      </c>
      <c r="DN10" s="238">
        <v>5190400.0000000009</v>
      </c>
      <c r="DO10" s="238">
        <v>5091400</v>
      </c>
      <c r="DP10" s="238">
        <v>6036719.9999999991</v>
      </c>
      <c r="DQ10" s="238">
        <v>6804480</v>
      </c>
      <c r="DR10" s="238">
        <v>7226380</v>
      </c>
      <c r="DS10" s="238">
        <v>7202690</v>
      </c>
      <c r="DT10" s="238">
        <v>6538249.9999999991</v>
      </c>
      <c r="DU10" s="238">
        <v>5471400</v>
      </c>
      <c r="DV10" s="238">
        <v>5326109.9999999991</v>
      </c>
      <c r="DW10" s="238">
        <v>5909459.9999999991</v>
      </c>
      <c r="DX10" s="238"/>
      <c r="DY10" s="238">
        <v>6063160</v>
      </c>
      <c r="DZ10" s="238">
        <v>5131560</v>
      </c>
      <c r="EA10" s="238">
        <v>5060370</v>
      </c>
      <c r="EB10" s="238">
        <v>5086309.9999999991</v>
      </c>
      <c r="EC10" s="238">
        <v>5889949.9999999991</v>
      </c>
      <c r="ED10" s="238">
        <v>6687769.9999999991</v>
      </c>
      <c r="EE10" s="238">
        <v>7175230</v>
      </c>
      <c r="EF10" s="238">
        <v>7102620</v>
      </c>
      <c r="EG10" s="238">
        <v>6400679.9999999991</v>
      </c>
      <c r="EH10" s="238">
        <v>5463020</v>
      </c>
      <c r="EI10" s="238">
        <v>5155400</v>
      </c>
      <c r="EJ10" s="238">
        <v>5836690.0000000009</v>
      </c>
      <c r="EK10" s="238"/>
      <c r="EL10" s="238">
        <v>5865629.9999999991</v>
      </c>
      <c r="EM10" s="238">
        <v>5147380.0000000009</v>
      </c>
      <c r="EN10" s="238">
        <v>4451639.9999999991</v>
      </c>
      <c r="EO10" s="238">
        <v>4406290</v>
      </c>
      <c r="EP10" s="238">
        <v>5707209.9999999991</v>
      </c>
      <c r="EQ10" s="238">
        <v>6627299.9999999991</v>
      </c>
      <c r="ER10" s="238">
        <v>7162610</v>
      </c>
      <c r="ES10" s="238">
        <v>7157430</v>
      </c>
      <c r="ET10" s="238">
        <v>6036320.0000000009</v>
      </c>
      <c r="EU10" s="238">
        <v>4753929.9999999991</v>
      </c>
      <c r="EV10" s="238">
        <v>4653330</v>
      </c>
      <c r="EW10" s="238">
        <v>5156410.0000000009</v>
      </c>
      <c r="EX10" s="238"/>
      <c r="EY10" s="238">
        <v>6178330</v>
      </c>
      <c r="EZ10" s="238">
        <v>5140090.0000000009</v>
      </c>
      <c r="FA10" s="238">
        <v>5089810</v>
      </c>
      <c r="FB10" s="238">
        <v>4908600</v>
      </c>
      <c r="FC10" s="238">
        <v>5903230.0000000009</v>
      </c>
      <c r="FD10" s="238">
        <v>6635090</v>
      </c>
      <c r="FE10" s="238">
        <v>7089429.9999999991</v>
      </c>
      <c r="FF10" s="238">
        <v>7048389.9999999991</v>
      </c>
      <c r="FG10" s="238">
        <v>6412010</v>
      </c>
      <c r="FH10" s="238">
        <v>5371390</v>
      </c>
      <c r="FI10" s="238">
        <v>5031860.0000000009</v>
      </c>
      <c r="FJ10" s="238">
        <v>5587650.0000000009</v>
      </c>
      <c r="FK10" s="238"/>
      <c r="FL10" s="238">
        <v>5924040</v>
      </c>
      <c r="FM10" s="238">
        <v>5023200</v>
      </c>
      <c r="FN10" s="238">
        <v>4841540</v>
      </c>
      <c r="FO10" s="238">
        <v>4819080.0000000009</v>
      </c>
      <c r="FP10" s="238">
        <v>5732370</v>
      </c>
      <c r="FQ10" s="238">
        <v>6543390</v>
      </c>
      <c r="FR10" s="238">
        <v>7046530.0000000009</v>
      </c>
      <c r="FS10" s="238">
        <v>7126430</v>
      </c>
      <c r="FT10" s="238">
        <v>6276660</v>
      </c>
      <c r="FU10" s="238">
        <v>5577329.9999999991</v>
      </c>
      <c r="FV10" s="238">
        <v>4851880</v>
      </c>
      <c r="FW10" s="238">
        <v>5566700.0000000009</v>
      </c>
      <c r="FX10" s="238"/>
      <c r="FY10" s="238">
        <v>5875059.9999999991</v>
      </c>
      <c r="FZ10" s="238">
        <v>4896150.0000000009</v>
      </c>
      <c r="GA10" s="238">
        <v>4840679.9999999991</v>
      </c>
      <c r="GB10" s="238">
        <v>4776849.9999999991</v>
      </c>
      <c r="GC10" s="238">
        <v>5763099.9999999991</v>
      </c>
      <c r="GD10" s="238">
        <v>6580870</v>
      </c>
      <c r="GE10" s="238">
        <v>7110629.9999999991</v>
      </c>
      <c r="GF10" s="238">
        <v>7083440</v>
      </c>
      <c r="GG10" s="238">
        <v>6377210</v>
      </c>
      <c r="GH10" s="238">
        <v>5328060</v>
      </c>
      <c r="GI10" s="238">
        <v>4889679.9999999991</v>
      </c>
      <c r="GJ10" s="238">
        <v>5587230.0000000009</v>
      </c>
      <c r="GK10" s="238"/>
      <c r="GL10" s="238">
        <v>5821610.0000000009</v>
      </c>
      <c r="GM10" s="238">
        <v>5005969.9999999991</v>
      </c>
      <c r="GN10" s="238">
        <v>4942110.0000000009</v>
      </c>
      <c r="GO10" s="238">
        <v>4809619.9999999991</v>
      </c>
      <c r="GP10" s="238">
        <v>5671640</v>
      </c>
      <c r="GQ10" s="238">
        <v>6603519.9999999991</v>
      </c>
      <c r="GR10" s="238">
        <v>7118860</v>
      </c>
      <c r="GS10" s="238">
        <v>7107890.0000000009</v>
      </c>
      <c r="GT10" s="238">
        <v>6288990.0000000009</v>
      </c>
      <c r="GU10" s="238">
        <v>5549140</v>
      </c>
      <c r="GV10" s="238">
        <v>4998300</v>
      </c>
      <c r="GW10" s="238">
        <v>5579020</v>
      </c>
      <c r="GX10" s="238"/>
      <c r="GY10" s="238">
        <v>5864969.9999999991</v>
      </c>
      <c r="GZ10" s="238">
        <v>4957300.0000000009</v>
      </c>
      <c r="HA10" s="238">
        <v>4781420</v>
      </c>
      <c r="HB10" s="238">
        <v>4549260</v>
      </c>
      <c r="HC10" s="238">
        <v>5586060</v>
      </c>
      <c r="HD10" s="238">
        <v>6577760</v>
      </c>
      <c r="HE10" s="238">
        <v>7084870.0000000009</v>
      </c>
      <c r="HF10" s="238">
        <v>7126049.9999999991</v>
      </c>
      <c r="HG10" s="238">
        <v>6292089.9999999991</v>
      </c>
      <c r="HH10" s="238">
        <v>5452180</v>
      </c>
      <c r="HI10" s="238">
        <v>4948670</v>
      </c>
      <c r="HJ10" s="238">
        <v>5346070.0000000009</v>
      </c>
      <c r="HK10" s="238"/>
      <c r="HL10" s="238">
        <v>5816250</v>
      </c>
      <c r="HM10" s="238">
        <v>4762470</v>
      </c>
      <c r="HN10" s="238">
        <v>4339420</v>
      </c>
      <c r="HO10" s="238">
        <v>4303690.0000000009</v>
      </c>
      <c r="HP10" s="238">
        <v>5383370.0000000009</v>
      </c>
      <c r="HQ10" s="238">
        <v>6538210</v>
      </c>
      <c r="HR10" s="238">
        <v>7168730</v>
      </c>
      <c r="HS10" s="238">
        <v>7124510</v>
      </c>
      <c r="HT10" s="238">
        <v>5939920</v>
      </c>
      <c r="HU10" s="238">
        <v>4951440</v>
      </c>
      <c r="HV10" s="238">
        <v>4432340</v>
      </c>
      <c r="HW10" s="238">
        <v>5022670</v>
      </c>
    </row>
    <row r="11" spans="1:232" x14ac:dyDescent="0.25">
      <c r="A11" s="47" t="s">
        <v>399</v>
      </c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38"/>
      <c r="AA11" s="238"/>
      <c r="AB11" s="238"/>
      <c r="AC11" s="238"/>
      <c r="AD11" s="238"/>
      <c r="AE11" s="238"/>
      <c r="AF11" s="238"/>
      <c r="AG11" s="238"/>
      <c r="AH11" s="238"/>
      <c r="AI11" s="238"/>
      <c r="AJ11" s="238"/>
      <c r="AK11" s="238"/>
      <c r="AL11" s="238"/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8"/>
      <c r="AX11" s="238"/>
      <c r="AY11" s="239">
        <v>0</v>
      </c>
      <c r="AZ11" s="238">
        <v>0</v>
      </c>
      <c r="BA11" s="238">
        <v>0</v>
      </c>
      <c r="BB11" s="238">
        <v>0</v>
      </c>
      <c r="BC11" s="238">
        <v>0</v>
      </c>
      <c r="BD11" s="238">
        <v>0</v>
      </c>
      <c r="BE11" s="238">
        <v>0</v>
      </c>
      <c r="BF11" s="238">
        <v>0</v>
      </c>
      <c r="BG11" s="238">
        <v>0</v>
      </c>
      <c r="BH11" s="238">
        <v>0</v>
      </c>
      <c r="BI11" s="238">
        <v>0</v>
      </c>
      <c r="BJ11" s="238">
        <v>0</v>
      </c>
      <c r="BK11" s="238"/>
      <c r="BL11" s="238">
        <v>0</v>
      </c>
      <c r="BM11" s="238">
        <v>0</v>
      </c>
      <c r="BN11" s="238">
        <v>0</v>
      </c>
      <c r="BO11" s="238">
        <v>0</v>
      </c>
      <c r="BP11" s="238">
        <v>0</v>
      </c>
      <c r="BQ11" s="238">
        <v>0</v>
      </c>
      <c r="BR11" s="238">
        <v>0</v>
      </c>
      <c r="BS11" s="238">
        <v>0</v>
      </c>
      <c r="BT11" s="238">
        <v>0</v>
      </c>
      <c r="BU11" s="238">
        <v>0</v>
      </c>
      <c r="BV11" s="238">
        <v>0</v>
      </c>
      <c r="BW11" s="238">
        <v>0</v>
      </c>
      <c r="BX11" s="238"/>
      <c r="BY11" s="238">
        <v>0</v>
      </c>
      <c r="BZ11" s="238">
        <v>0</v>
      </c>
      <c r="CA11" s="238">
        <v>0</v>
      </c>
      <c r="CB11" s="238">
        <v>0</v>
      </c>
      <c r="CC11" s="238">
        <v>0</v>
      </c>
      <c r="CD11" s="238">
        <v>0</v>
      </c>
      <c r="CE11" s="238">
        <v>0</v>
      </c>
      <c r="CF11" s="238">
        <v>0</v>
      </c>
      <c r="CG11" s="238">
        <v>0</v>
      </c>
      <c r="CH11" s="238">
        <v>0</v>
      </c>
      <c r="CI11" s="238">
        <v>0</v>
      </c>
      <c r="CJ11" s="238">
        <v>0</v>
      </c>
      <c r="CK11" s="238"/>
      <c r="CL11" s="238">
        <v>0</v>
      </c>
      <c r="CM11" s="238">
        <v>0</v>
      </c>
      <c r="CN11" s="238">
        <v>0</v>
      </c>
      <c r="CO11" s="238">
        <v>0</v>
      </c>
      <c r="CP11" s="238">
        <v>0</v>
      </c>
      <c r="CQ11" s="238">
        <v>0</v>
      </c>
      <c r="CR11" s="238">
        <v>0</v>
      </c>
      <c r="CS11" s="238">
        <v>0</v>
      </c>
      <c r="CT11" s="238">
        <v>0</v>
      </c>
      <c r="CU11" s="238">
        <v>0</v>
      </c>
      <c r="CV11" s="238">
        <v>0</v>
      </c>
      <c r="CW11" s="238">
        <v>0</v>
      </c>
      <c r="CX11" s="238"/>
      <c r="CY11" s="238">
        <v>0</v>
      </c>
      <c r="CZ11" s="238">
        <v>0</v>
      </c>
      <c r="DA11" s="238">
        <v>0</v>
      </c>
      <c r="DB11" s="238">
        <v>0</v>
      </c>
      <c r="DC11" s="238">
        <v>0</v>
      </c>
      <c r="DD11" s="238">
        <v>5019940</v>
      </c>
      <c r="DE11" s="238">
        <v>5262840</v>
      </c>
      <c r="DF11" s="238">
        <v>5207360</v>
      </c>
      <c r="DG11" s="238">
        <v>4753120</v>
      </c>
      <c r="DH11" s="238">
        <v>4330460</v>
      </c>
      <c r="DI11" s="238">
        <v>4279320.0000000009</v>
      </c>
      <c r="DJ11" s="238">
        <v>4531879.9999999991</v>
      </c>
      <c r="DK11" s="238"/>
      <c r="DL11" s="238">
        <v>5058890</v>
      </c>
      <c r="DM11" s="238">
        <v>4247630</v>
      </c>
      <c r="DN11" s="238">
        <v>4249560</v>
      </c>
      <c r="DO11" s="238">
        <v>4396389.9999999991</v>
      </c>
      <c r="DP11" s="238">
        <v>4791780</v>
      </c>
      <c r="DQ11" s="238">
        <v>5010780</v>
      </c>
      <c r="DR11" s="238">
        <v>5275680</v>
      </c>
      <c r="DS11" s="238">
        <v>5257340</v>
      </c>
      <c r="DT11" s="238">
        <v>4751840</v>
      </c>
      <c r="DU11" s="238">
        <v>4286910</v>
      </c>
      <c r="DV11" s="238">
        <v>4214330</v>
      </c>
      <c r="DW11" s="238">
        <v>4590960</v>
      </c>
      <c r="DX11" s="238"/>
      <c r="DY11" s="238">
        <v>4963450</v>
      </c>
      <c r="DZ11" s="238">
        <v>4225090</v>
      </c>
      <c r="EA11" s="238">
        <v>4071360</v>
      </c>
      <c r="EB11" s="238">
        <v>4054580</v>
      </c>
      <c r="EC11" s="238">
        <v>4734370</v>
      </c>
      <c r="ED11" s="238">
        <v>4985100</v>
      </c>
      <c r="EE11" s="238">
        <v>5224910</v>
      </c>
      <c r="EF11" s="238">
        <v>5193180</v>
      </c>
      <c r="EG11" s="238">
        <v>4706300</v>
      </c>
      <c r="EH11" s="238">
        <v>4332719.9999999991</v>
      </c>
      <c r="EI11" s="238">
        <v>4203750</v>
      </c>
      <c r="EJ11" s="238">
        <v>4465750</v>
      </c>
      <c r="EK11" s="238"/>
      <c r="EL11" s="238">
        <v>4949920</v>
      </c>
      <c r="EM11" s="238">
        <v>4308520</v>
      </c>
      <c r="EN11" s="238">
        <v>4060790</v>
      </c>
      <c r="EO11" s="238">
        <v>4065710</v>
      </c>
      <c r="EP11" s="238">
        <v>4715510</v>
      </c>
      <c r="EQ11" s="238">
        <v>4993890</v>
      </c>
      <c r="ER11" s="238">
        <v>5209680</v>
      </c>
      <c r="ES11" s="238">
        <v>5206559.9999999991</v>
      </c>
      <c r="ET11" s="238">
        <v>4686590</v>
      </c>
      <c r="EU11" s="238">
        <v>4313769.9999999991</v>
      </c>
      <c r="EV11" s="238">
        <v>4139730.0000000005</v>
      </c>
      <c r="EW11" s="238">
        <v>4556140</v>
      </c>
      <c r="EX11" s="238"/>
      <c r="EY11" s="238">
        <v>4585340</v>
      </c>
      <c r="EZ11" s="238">
        <v>4252070</v>
      </c>
      <c r="FA11" s="238">
        <v>3963540</v>
      </c>
      <c r="FB11" s="238">
        <v>4043660.0000000005</v>
      </c>
      <c r="FC11" s="238">
        <v>4763230</v>
      </c>
      <c r="FD11" s="238">
        <v>5002260</v>
      </c>
      <c r="FE11" s="238">
        <v>5215730</v>
      </c>
      <c r="FF11" s="238">
        <v>5182180</v>
      </c>
      <c r="FG11" s="238">
        <v>4741140</v>
      </c>
      <c r="FH11" s="238">
        <v>4257660</v>
      </c>
      <c r="FI11" s="238">
        <v>4131930.0000000005</v>
      </c>
      <c r="FJ11" s="238">
        <v>4469910.0000000009</v>
      </c>
      <c r="FK11" s="238"/>
      <c r="FL11" s="238">
        <v>4839680</v>
      </c>
      <c r="FM11" s="238">
        <v>4156240</v>
      </c>
      <c r="FN11" s="238">
        <v>3911210</v>
      </c>
      <c r="FO11" s="238">
        <v>3977110</v>
      </c>
      <c r="FP11" s="238">
        <v>4703360</v>
      </c>
      <c r="FQ11" s="238">
        <v>5037790</v>
      </c>
      <c r="FR11" s="238">
        <v>5246340</v>
      </c>
      <c r="FS11" s="238">
        <v>5248180</v>
      </c>
      <c r="FT11" s="238">
        <v>4741140</v>
      </c>
      <c r="FU11" s="238">
        <v>4388270</v>
      </c>
      <c r="FV11" s="238">
        <v>4116600.0000000005</v>
      </c>
      <c r="FW11" s="238">
        <v>4538550</v>
      </c>
      <c r="FX11" s="238"/>
      <c r="FY11" s="238">
        <v>4790190.0000000009</v>
      </c>
      <c r="FZ11" s="238">
        <v>4036410</v>
      </c>
      <c r="GA11" s="238">
        <v>3933800</v>
      </c>
      <c r="GB11" s="238">
        <v>4018440</v>
      </c>
      <c r="GC11" s="238">
        <v>4657430</v>
      </c>
      <c r="GD11" s="238">
        <v>5020780</v>
      </c>
      <c r="GE11" s="238">
        <v>5288510</v>
      </c>
      <c r="GF11" s="238">
        <v>5270180</v>
      </c>
      <c r="GG11" s="238">
        <v>4757260</v>
      </c>
      <c r="GH11" s="238">
        <v>4306990</v>
      </c>
      <c r="GI11" s="238">
        <v>4067330</v>
      </c>
      <c r="GJ11" s="238">
        <v>4442910</v>
      </c>
      <c r="GK11" s="238"/>
      <c r="GL11" s="238">
        <v>4744140</v>
      </c>
      <c r="GM11" s="238">
        <v>4173340</v>
      </c>
      <c r="GN11" s="238">
        <v>3885200.0000000005</v>
      </c>
      <c r="GO11" s="238">
        <v>3995410</v>
      </c>
      <c r="GP11" s="238">
        <v>4736940</v>
      </c>
      <c r="GQ11" s="238">
        <v>5035530</v>
      </c>
      <c r="GR11" s="238">
        <v>5257340</v>
      </c>
      <c r="GS11" s="238">
        <v>5238910</v>
      </c>
      <c r="GT11" s="238">
        <v>4710200</v>
      </c>
      <c r="GU11" s="238">
        <v>4274090</v>
      </c>
      <c r="GV11" s="238">
        <v>4069740</v>
      </c>
      <c r="GW11" s="238">
        <v>4457080</v>
      </c>
      <c r="GX11" s="238"/>
      <c r="GY11" s="238">
        <v>4811860.0000000009</v>
      </c>
      <c r="GZ11" s="238">
        <v>3980370</v>
      </c>
      <c r="HA11" s="238">
        <v>3754890</v>
      </c>
      <c r="HB11" s="238">
        <v>3790950.0000000005</v>
      </c>
      <c r="HC11" s="238">
        <v>4646610</v>
      </c>
      <c r="HD11" s="238">
        <v>5033770</v>
      </c>
      <c r="HE11" s="238">
        <v>5286680</v>
      </c>
      <c r="HF11" s="238">
        <v>5273840</v>
      </c>
      <c r="HG11" s="238">
        <v>4765310</v>
      </c>
      <c r="HH11" s="238">
        <v>4264260</v>
      </c>
      <c r="HI11" s="238">
        <v>3945510</v>
      </c>
      <c r="HJ11" s="238">
        <v>4446330</v>
      </c>
      <c r="HK11" s="238"/>
      <c r="HL11" s="238">
        <v>4592980</v>
      </c>
      <c r="HM11" s="238">
        <v>3888140</v>
      </c>
      <c r="HN11" s="238">
        <v>3820150</v>
      </c>
      <c r="HO11" s="238">
        <v>3911799.9999999995</v>
      </c>
      <c r="HP11" s="238">
        <v>4628910</v>
      </c>
      <c r="HQ11" s="238">
        <v>5014190</v>
      </c>
      <c r="HR11" s="238">
        <v>5283570</v>
      </c>
      <c r="HS11" s="238">
        <v>5240840</v>
      </c>
      <c r="HT11" s="238">
        <v>4714760</v>
      </c>
      <c r="HU11" s="238">
        <v>4236730.0000000009</v>
      </c>
      <c r="HV11" s="238">
        <v>4059290</v>
      </c>
      <c r="HW11" s="238">
        <v>4376970</v>
      </c>
    </row>
    <row r="12" spans="1:232" x14ac:dyDescent="0.25">
      <c r="A12" s="237" t="s">
        <v>307</v>
      </c>
      <c r="B12" s="238">
        <v>327983.5796</v>
      </c>
      <c r="C12" s="238">
        <v>302089.29460000002</v>
      </c>
      <c r="D12" s="238">
        <v>1561338.7038999998</v>
      </c>
      <c r="E12" s="238">
        <v>776216.39700000011</v>
      </c>
      <c r="F12" s="238">
        <v>493129.76439999999</v>
      </c>
      <c r="G12" s="238">
        <v>1423744.8026999999</v>
      </c>
      <c r="H12" s="238">
        <v>1568171.9378000002</v>
      </c>
      <c r="I12" s="238">
        <v>1562354.6151000001</v>
      </c>
      <c r="J12" s="238">
        <v>1365139.3038000001</v>
      </c>
      <c r="K12" s="238">
        <v>930536.1557</v>
      </c>
      <c r="L12" s="238">
        <v>1172054.6558000003</v>
      </c>
      <c r="M12" s="238">
        <v>381069.5638</v>
      </c>
      <c r="N12" s="238">
        <v>410279.3567</v>
      </c>
      <c r="O12" s="238">
        <v>445411.68979999999</v>
      </c>
      <c r="P12" s="238">
        <v>1365679.4066000001</v>
      </c>
      <c r="Q12" s="238">
        <v>186244.0741</v>
      </c>
      <c r="R12" s="238">
        <v>679307.03379999998</v>
      </c>
      <c r="S12" s="238">
        <v>1370646.8049000001</v>
      </c>
      <c r="T12" s="238">
        <v>1696192.4046999998</v>
      </c>
      <c r="U12" s="238">
        <v>1588253.4978999996</v>
      </c>
      <c r="V12" s="238">
        <v>1483949.6273000001</v>
      </c>
      <c r="W12" s="238">
        <v>1352521.6375999998</v>
      </c>
      <c r="X12" s="238">
        <v>1124302.2398999999</v>
      </c>
      <c r="Y12" s="238">
        <v>378590.3959</v>
      </c>
      <c r="Z12" s="238">
        <v>414593.40299999993</v>
      </c>
      <c r="AA12" s="238">
        <v>369048.163</v>
      </c>
      <c r="AB12" s="238">
        <v>0</v>
      </c>
      <c r="AC12" s="238">
        <v>1016238.0657000002</v>
      </c>
      <c r="AD12" s="238">
        <v>1194335.0523000001</v>
      </c>
      <c r="AE12" s="238">
        <v>1425338.9691000001</v>
      </c>
      <c r="AF12" s="238">
        <v>1633922.6639999999</v>
      </c>
      <c r="AG12" s="238">
        <v>1549290.4331999999</v>
      </c>
      <c r="AH12" s="238">
        <v>1385166.0892999999</v>
      </c>
      <c r="AI12" s="238">
        <v>1126107.6978</v>
      </c>
      <c r="AJ12" s="238">
        <v>1216711.9855</v>
      </c>
      <c r="AK12" s="238">
        <v>397569.80580000003</v>
      </c>
      <c r="AL12" s="238">
        <v>402815.20169999998</v>
      </c>
      <c r="AM12" s="238">
        <v>417892.00030000001</v>
      </c>
      <c r="AN12" s="238">
        <v>1502163.9044999999</v>
      </c>
      <c r="AO12" s="238">
        <v>253959.45279999997</v>
      </c>
      <c r="AP12" s="238">
        <v>1628617.3515999999</v>
      </c>
      <c r="AQ12" s="238">
        <v>1993617.7207000002</v>
      </c>
      <c r="AR12" s="238">
        <v>2326457.3152999999</v>
      </c>
      <c r="AS12" s="238">
        <v>2148986.6022999999</v>
      </c>
      <c r="AT12" s="238">
        <v>2036218.8588999996</v>
      </c>
      <c r="AU12" s="238">
        <v>1708891.7922</v>
      </c>
      <c r="AV12" s="238">
        <v>2068838.0507</v>
      </c>
      <c r="AW12" s="238">
        <v>1258060.0881000001</v>
      </c>
      <c r="AX12" s="238"/>
      <c r="AY12" s="239">
        <v>1727290</v>
      </c>
      <c r="AZ12" s="238">
        <v>1538639.9999999998</v>
      </c>
      <c r="BA12" s="238">
        <v>1717520</v>
      </c>
      <c r="BB12" s="238">
        <v>1622590</v>
      </c>
      <c r="BC12" s="238">
        <v>2190420</v>
      </c>
      <c r="BD12" s="238">
        <v>2339490.0000000005</v>
      </c>
      <c r="BE12" s="238">
        <v>2528930</v>
      </c>
      <c r="BF12" s="238">
        <v>2534529.9999999995</v>
      </c>
      <c r="BG12" s="238">
        <v>2330560</v>
      </c>
      <c r="BH12" s="238">
        <v>2063980</v>
      </c>
      <c r="BI12" s="238">
        <v>1625000</v>
      </c>
      <c r="BJ12" s="238">
        <v>1844890</v>
      </c>
      <c r="BK12" s="238"/>
      <c r="BL12" s="238">
        <v>1661870.0000000002</v>
      </c>
      <c r="BM12" s="238">
        <v>1494710</v>
      </c>
      <c r="BN12" s="238">
        <v>1561370</v>
      </c>
      <c r="BO12" s="238">
        <v>1662650</v>
      </c>
      <c r="BP12" s="238">
        <v>2133340</v>
      </c>
      <c r="BQ12" s="238">
        <v>2369520</v>
      </c>
      <c r="BR12" s="238">
        <v>2491690</v>
      </c>
      <c r="BS12" s="238">
        <v>2558470.0000000005</v>
      </c>
      <c r="BT12" s="238">
        <v>2318770</v>
      </c>
      <c r="BU12" s="238">
        <v>2034460</v>
      </c>
      <c r="BV12" s="238">
        <v>1592310</v>
      </c>
      <c r="BW12" s="238">
        <v>1675580</v>
      </c>
      <c r="BX12" s="238"/>
      <c r="BY12" s="238">
        <v>1773399.9999999998</v>
      </c>
      <c r="BZ12" s="238">
        <v>1424340</v>
      </c>
      <c r="CA12" s="238">
        <v>1159060</v>
      </c>
      <c r="CB12" s="238">
        <v>1248200</v>
      </c>
      <c r="CC12" s="238">
        <v>2078120</v>
      </c>
      <c r="CD12" s="238">
        <v>2391970.0000000005</v>
      </c>
      <c r="CE12" s="238">
        <v>2557770</v>
      </c>
      <c r="CF12" s="238">
        <v>2594430</v>
      </c>
      <c r="CG12" s="238">
        <v>2116940</v>
      </c>
      <c r="CH12" s="238">
        <v>1741310</v>
      </c>
      <c r="CI12" s="238">
        <v>1183460</v>
      </c>
      <c r="CJ12" s="238">
        <v>1359969.9999999998</v>
      </c>
      <c r="CK12" s="238"/>
      <c r="CL12" s="238">
        <v>1794430</v>
      </c>
      <c r="CM12" s="238">
        <v>1592389.9999999998</v>
      </c>
      <c r="CN12" s="238">
        <v>1490410</v>
      </c>
      <c r="CO12" s="238">
        <v>1407919.9999999998</v>
      </c>
      <c r="CP12" s="238">
        <v>2168730</v>
      </c>
      <c r="CQ12" s="238">
        <v>2415820</v>
      </c>
      <c r="CR12" s="238">
        <v>2543220.0000000005</v>
      </c>
      <c r="CS12" s="238">
        <v>2580480</v>
      </c>
      <c r="CT12" s="238">
        <v>2382189.9999999995</v>
      </c>
      <c r="CU12" s="238">
        <v>2107130</v>
      </c>
      <c r="CV12" s="238">
        <v>1475200</v>
      </c>
      <c r="CW12" s="238">
        <v>1761740</v>
      </c>
      <c r="CX12" s="238"/>
      <c r="CY12" s="238">
        <v>1610410</v>
      </c>
      <c r="CZ12" s="238">
        <v>1235520</v>
      </c>
      <c r="DA12" s="238">
        <v>1233490</v>
      </c>
      <c r="DB12" s="238">
        <v>1266770</v>
      </c>
      <c r="DC12" s="238">
        <v>2087270</v>
      </c>
      <c r="DD12" s="238">
        <v>1989380</v>
      </c>
      <c r="DE12" s="238">
        <v>2263000</v>
      </c>
      <c r="DF12" s="238">
        <v>2185500</v>
      </c>
      <c r="DG12" s="238">
        <v>1971730</v>
      </c>
      <c r="DH12" s="238">
        <v>1580790</v>
      </c>
      <c r="DI12" s="238">
        <v>843239.99999999988</v>
      </c>
      <c r="DJ12" s="238">
        <v>1121760</v>
      </c>
      <c r="DK12" s="238"/>
      <c r="DL12" s="238">
        <v>746030</v>
      </c>
      <c r="DM12" s="238">
        <v>552390</v>
      </c>
      <c r="DN12" s="238">
        <v>860030</v>
      </c>
      <c r="DO12" s="238">
        <v>722330</v>
      </c>
      <c r="DP12" s="238">
        <v>1775929.9999999998</v>
      </c>
      <c r="DQ12" s="238">
        <v>1972330</v>
      </c>
      <c r="DR12" s="238">
        <v>2205250</v>
      </c>
      <c r="DS12" s="238">
        <v>2131350</v>
      </c>
      <c r="DT12" s="238">
        <v>2109040</v>
      </c>
      <c r="DU12" s="238">
        <v>1787730</v>
      </c>
      <c r="DV12" s="238">
        <v>993260</v>
      </c>
      <c r="DW12" s="238">
        <v>1368000</v>
      </c>
      <c r="DX12" s="238"/>
      <c r="DY12" s="238">
        <v>689280</v>
      </c>
      <c r="DZ12" s="238">
        <v>714540</v>
      </c>
      <c r="EA12" s="238">
        <v>727680</v>
      </c>
      <c r="EB12" s="238">
        <v>734810</v>
      </c>
      <c r="EC12" s="238">
        <v>1601070</v>
      </c>
      <c r="ED12" s="238">
        <v>1932290</v>
      </c>
      <c r="EE12" s="238">
        <v>2201770</v>
      </c>
      <c r="EF12" s="238">
        <v>2126820</v>
      </c>
      <c r="EG12" s="238">
        <v>2085350</v>
      </c>
      <c r="EH12" s="238">
        <v>1637100.0000000002</v>
      </c>
      <c r="EI12" s="238">
        <v>956570</v>
      </c>
      <c r="EJ12" s="238">
        <v>1053760</v>
      </c>
      <c r="EK12" s="238"/>
      <c r="EL12" s="238">
        <v>790260</v>
      </c>
      <c r="EM12" s="238">
        <v>648430.00000000012</v>
      </c>
      <c r="EN12" s="238">
        <v>916000</v>
      </c>
      <c r="EO12" s="238">
        <v>1146770</v>
      </c>
      <c r="EP12" s="238">
        <v>1648540.0000000002</v>
      </c>
      <c r="EQ12" s="238">
        <v>1947110.0000000002</v>
      </c>
      <c r="ER12" s="238">
        <v>2222509.9999999995</v>
      </c>
      <c r="ES12" s="238">
        <v>2192740.0000000005</v>
      </c>
      <c r="ET12" s="238">
        <v>2153980</v>
      </c>
      <c r="EU12" s="238">
        <v>1862650</v>
      </c>
      <c r="EV12" s="238">
        <v>922260</v>
      </c>
      <c r="EW12" s="238">
        <v>1324690</v>
      </c>
      <c r="EX12" s="238"/>
      <c r="EY12" s="238">
        <v>731229.99999999988</v>
      </c>
      <c r="EZ12" s="238">
        <v>820260</v>
      </c>
      <c r="FA12" s="238">
        <v>657790</v>
      </c>
      <c r="FB12" s="238">
        <v>889780</v>
      </c>
      <c r="FC12" s="238">
        <v>1636730</v>
      </c>
      <c r="FD12" s="238">
        <v>1921870.0000000002</v>
      </c>
      <c r="FE12" s="238">
        <v>2167710</v>
      </c>
      <c r="FF12" s="238">
        <v>2114190</v>
      </c>
      <c r="FG12" s="238">
        <v>2130710</v>
      </c>
      <c r="FH12" s="238">
        <v>1764400</v>
      </c>
      <c r="FI12" s="238">
        <v>679000</v>
      </c>
      <c r="FJ12" s="238">
        <v>1204520</v>
      </c>
      <c r="FK12" s="238"/>
      <c r="FL12" s="238">
        <v>762540</v>
      </c>
      <c r="FM12" s="238">
        <v>682170</v>
      </c>
      <c r="FN12" s="238">
        <v>910590</v>
      </c>
      <c r="FO12" s="238">
        <v>811410</v>
      </c>
      <c r="FP12" s="238">
        <v>1519270</v>
      </c>
      <c r="FQ12" s="238">
        <v>1939149.9999999998</v>
      </c>
      <c r="FR12" s="238">
        <v>2212130</v>
      </c>
      <c r="FS12" s="238">
        <v>2120710</v>
      </c>
      <c r="FT12" s="238">
        <v>1959660</v>
      </c>
      <c r="FU12" s="238">
        <v>1639890</v>
      </c>
      <c r="FV12" s="238">
        <v>905060</v>
      </c>
      <c r="FW12" s="238">
        <v>1202810</v>
      </c>
      <c r="FX12" s="238"/>
      <c r="FY12" s="238">
        <v>863030</v>
      </c>
      <c r="FZ12" s="238">
        <v>962650</v>
      </c>
      <c r="GA12" s="238">
        <v>950900</v>
      </c>
      <c r="GB12" s="238">
        <v>958260</v>
      </c>
      <c r="GC12" s="238">
        <v>1592840.0000000002</v>
      </c>
      <c r="GD12" s="238">
        <v>1900880</v>
      </c>
      <c r="GE12" s="238">
        <v>2106250</v>
      </c>
      <c r="GF12" s="238">
        <v>2112010</v>
      </c>
      <c r="GG12" s="238">
        <v>2018490</v>
      </c>
      <c r="GH12" s="238">
        <v>1752110.0000000002</v>
      </c>
      <c r="GI12" s="238">
        <v>1084260</v>
      </c>
      <c r="GJ12" s="238">
        <v>1187200</v>
      </c>
      <c r="GK12" s="238"/>
      <c r="GL12" s="238">
        <v>917350</v>
      </c>
      <c r="GM12" s="238">
        <v>848859.99999999988</v>
      </c>
      <c r="GN12" s="238">
        <v>757339.99999999988</v>
      </c>
      <c r="GO12" s="238">
        <v>862020</v>
      </c>
      <c r="GP12" s="238">
        <v>1615060</v>
      </c>
      <c r="GQ12" s="238">
        <v>1910550</v>
      </c>
      <c r="GR12" s="238">
        <v>2161320</v>
      </c>
      <c r="GS12" s="238">
        <v>2144300</v>
      </c>
      <c r="GT12" s="238">
        <v>1777580</v>
      </c>
      <c r="GU12" s="238">
        <v>1369230</v>
      </c>
      <c r="GV12" s="238">
        <v>793510</v>
      </c>
      <c r="GW12" s="238">
        <v>988910</v>
      </c>
      <c r="GX12" s="238"/>
      <c r="GY12" s="238">
        <v>995920</v>
      </c>
      <c r="GZ12" s="238">
        <v>936060</v>
      </c>
      <c r="HA12" s="238">
        <v>981880</v>
      </c>
      <c r="HB12" s="238">
        <v>962310.00000000012</v>
      </c>
      <c r="HC12" s="238">
        <v>1551420</v>
      </c>
      <c r="HD12" s="238">
        <v>1949000</v>
      </c>
      <c r="HE12" s="238">
        <v>2185259.9999999995</v>
      </c>
      <c r="HF12" s="238">
        <v>2132710</v>
      </c>
      <c r="HG12" s="238">
        <v>2066020</v>
      </c>
      <c r="HH12" s="238">
        <v>1604939.9999999998</v>
      </c>
      <c r="HI12" s="238">
        <v>1084410</v>
      </c>
      <c r="HJ12" s="238">
        <v>1052340.0000000002</v>
      </c>
      <c r="HK12" s="238"/>
      <c r="HL12" s="238">
        <v>859920</v>
      </c>
      <c r="HM12" s="238">
        <v>1039180.0000000001</v>
      </c>
      <c r="HN12" s="238">
        <v>1090510</v>
      </c>
      <c r="HO12" s="238">
        <v>913170</v>
      </c>
      <c r="HP12" s="238">
        <v>1696950</v>
      </c>
      <c r="HQ12" s="238">
        <v>1950949.9999999998</v>
      </c>
      <c r="HR12" s="238">
        <v>2234810</v>
      </c>
      <c r="HS12" s="238">
        <v>2181870</v>
      </c>
      <c r="HT12" s="238">
        <v>2171410</v>
      </c>
      <c r="HU12" s="238">
        <v>1889040</v>
      </c>
      <c r="HV12" s="238">
        <v>1028119.9999999999</v>
      </c>
      <c r="HW12" s="238">
        <v>1385350</v>
      </c>
    </row>
    <row r="13" spans="1:232" x14ac:dyDescent="0.25">
      <c r="A13" s="237" t="s">
        <v>67</v>
      </c>
      <c r="B13" s="238">
        <v>4039265.0367999999</v>
      </c>
      <c r="C13" s="238">
        <v>3732070.1162</v>
      </c>
      <c r="D13" s="238">
        <v>4063923.2448</v>
      </c>
      <c r="E13" s="238">
        <v>4333937.1530999998</v>
      </c>
      <c r="F13" s="238">
        <v>5154223.1956000002</v>
      </c>
      <c r="G13" s="238">
        <v>5128356.2396</v>
      </c>
      <c r="H13" s="238">
        <v>5432992.6059000008</v>
      </c>
      <c r="I13" s="238">
        <v>5327154.8174000001</v>
      </c>
      <c r="J13" s="238">
        <v>5133561.6792000001</v>
      </c>
      <c r="K13" s="238">
        <v>4750654.3863000004</v>
      </c>
      <c r="L13" s="238">
        <v>4467629.5473000007</v>
      </c>
      <c r="M13" s="238">
        <v>4492964.0285999998</v>
      </c>
      <c r="N13" s="238">
        <v>3900118.3366</v>
      </c>
      <c r="O13" s="238">
        <v>3737714.4649999994</v>
      </c>
      <c r="P13" s="238">
        <v>4247207.5540999994</v>
      </c>
      <c r="Q13" s="238">
        <v>4393977.7701000003</v>
      </c>
      <c r="R13" s="238">
        <v>4877206.6241000006</v>
      </c>
      <c r="S13" s="238">
        <v>5104965.9467000002</v>
      </c>
      <c r="T13" s="238">
        <v>5223814.8191</v>
      </c>
      <c r="U13" s="238">
        <v>5287163.4117000001</v>
      </c>
      <c r="V13" s="238">
        <v>4970059.9597999994</v>
      </c>
      <c r="W13" s="238">
        <v>5018980.1143999994</v>
      </c>
      <c r="X13" s="238">
        <v>4728481.8764000004</v>
      </c>
      <c r="Y13" s="238">
        <v>4276736.6540999999</v>
      </c>
      <c r="Z13" s="238">
        <v>4096279.7214000002</v>
      </c>
      <c r="AA13" s="238">
        <v>3688291.9856999996</v>
      </c>
      <c r="AB13" s="238">
        <v>4058792.1915999996</v>
      </c>
      <c r="AC13" s="238">
        <v>4210653.8344000001</v>
      </c>
      <c r="AD13" s="238">
        <v>5063672.1153000006</v>
      </c>
      <c r="AE13" s="238">
        <v>5030915.8229999999</v>
      </c>
      <c r="AF13" s="238">
        <v>5270223.8515000008</v>
      </c>
      <c r="AG13" s="238">
        <v>5389261.6240999997</v>
      </c>
      <c r="AH13" s="238">
        <v>4903360.7526000002</v>
      </c>
      <c r="AI13" s="238">
        <v>4671189.8102000002</v>
      </c>
      <c r="AJ13" s="238">
        <v>4643458.4700999996</v>
      </c>
      <c r="AK13" s="238">
        <v>4358006.0937000001</v>
      </c>
      <c r="AL13" s="238">
        <v>3995732.2593000005</v>
      </c>
      <c r="AM13" s="238">
        <v>3947619.3061999995</v>
      </c>
      <c r="AN13" s="238">
        <v>3716186.8548000003</v>
      </c>
      <c r="AO13" s="238">
        <v>4301777.2886000006</v>
      </c>
      <c r="AP13" s="238">
        <v>4870437.2236000001</v>
      </c>
      <c r="AQ13" s="238">
        <v>4875881.4987000003</v>
      </c>
      <c r="AR13" s="238">
        <v>5137349.6232000003</v>
      </c>
      <c r="AS13" s="238">
        <v>5068474.4024999999</v>
      </c>
      <c r="AT13" s="238">
        <v>4959149.9276999999</v>
      </c>
      <c r="AU13" s="238">
        <v>4505054.2718999991</v>
      </c>
      <c r="AV13" s="238">
        <v>4647354.5189999994</v>
      </c>
      <c r="AW13" s="238">
        <v>4450410.0722999992</v>
      </c>
      <c r="AX13" s="238"/>
      <c r="AY13" s="239">
        <v>3507240</v>
      </c>
      <c r="AZ13" s="238">
        <v>3338280</v>
      </c>
      <c r="BA13" s="238">
        <v>3584960</v>
      </c>
      <c r="BB13" s="238">
        <v>3596759.9999999995</v>
      </c>
      <c r="BC13" s="238">
        <v>4444750</v>
      </c>
      <c r="BD13" s="238">
        <v>4560179.9999999991</v>
      </c>
      <c r="BE13" s="238">
        <v>4855620</v>
      </c>
      <c r="BF13" s="238">
        <v>4922820.0000000009</v>
      </c>
      <c r="BG13" s="238">
        <v>4657600</v>
      </c>
      <c r="BH13" s="238">
        <v>4231660</v>
      </c>
      <c r="BI13" s="238">
        <v>3587879.9999999995</v>
      </c>
      <c r="BJ13" s="238">
        <v>3840740</v>
      </c>
      <c r="BK13" s="238"/>
      <c r="BL13" s="238">
        <v>3563529.9999999995</v>
      </c>
      <c r="BM13" s="238">
        <v>3095910</v>
      </c>
      <c r="BN13" s="238">
        <v>3234410.0000000005</v>
      </c>
      <c r="BO13" s="238">
        <v>3034509.9999999995</v>
      </c>
      <c r="BP13" s="238">
        <v>4107430.0000000005</v>
      </c>
      <c r="BQ13" s="238">
        <v>4535310</v>
      </c>
      <c r="BR13" s="238">
        <v>4735650</v>
      </c>
      <c r="BS13" s="238">
        <v>4942150.0000000009</v>
      </c>
      <c r="BT13" s="238">
        <v>4379500</v>
      </c>
      <c r="BU13" s="238">
        <v>3715950</v>
      </c>
      <c r="BV13" s="238">
        <v>3096220</v>
      </c>
      <c r="BW13" s="238">
        <v>3348420</v>
      </c>
      <c r="BX13" s="238"/>
      <c r="BY13" s="238">
        <v>3503740.0000000005</v>
      </c>
      <c r="BZ13" s="238">
        <v>3155110</v>
      </c>
      <c r="CA13" s="238">
        <v>3347050</v>
      </c>
      <c r="CB13" s="238">
        <v>3299940</v>
      </c>
      <c r="CC13" s="238">
        <v>4262530</v>
      </c>
      <c r="CD13" s="238">
        <v>4698460</v>
      </c>
      <c r="CE13" s="238">
        <v>4996660</v>
      </c>
      <c r="CF13" s="238">
        <v>4961550</v>
      </c>
      <c r="CG13" s="238">
        <v>4751019.9999999991</v>
      </c>
      <c r="CH13" s="238">
        <v>4240380</v>
      </c>
      <c r="CI13" s="238">
        <v>3324900</v>
      </c>
      <c r="CJ13" s="238">
        <v>3708080</v>
      </c>
      <c r="CK13" s="238"/>
      <c r="CL13" s="238">
        <v>3603500</v>
      </c>
      <c r="CM13" s="238">
        <v>3310450.0000000005</v>
      </c>
      <c r="CN13" s="238">
        <v>3278970.0000000005</v>
      </c>
      <c r="CO13" s="238">
        <v>3341650</v>
      </c>
      <c r="CP13" s="238">
        <v>4280050</v>
      </c>
      <c r="CQ13" s="238">
        <v>4622000</v>
      </c>
      <c r="CR13" s="238">
        <v>4967780</v>
      </c>
      <c r="CS13" s="238">
        <v>4924080</v>
      </c>
      <c r="CT13" s="238">
        <v>4724240</v>
      </c>
      <c r="CU13" s="238">
        <v>4186850.0000000005</v>
      </c>
      <c r="CV13" s="238">
        <v>3424390</v>
      </c>
      <c r="CW13" s="238">
        <v>3729060</v>
      </c>
      <c r="CX13" s="238"/>
      <c r="CY13" s="238">
        <v>3557100</v>
      </c>
      <c r="CZ13" s="238">
        <v>3226630</v>
      </c>
      <c r="DA13" s="238">
        <v>3181259.9999999995</v>
      </c>
      <c r="DB13" s="238">
        <v>3292110</v>
      </c>
      <c r="DC13" s="238">
        <v>4295150</v>
      </c>
      <c r="DD13" s="238">
        <v>3913480</v>
      </c>
      <c r="DE13" s="238">
        <v>4241700</v>
      </c>
      <c r="DF13" s="238">
        <v>4206330</v>
      </c>
      <c r="DG13" s="238">
        <v>4069750</v>
      </c>
      <c r="DH13" s="238">
        <v>3478200</v>
      </c>
      <c r="DI13" s="238">
        <v>2867120.0000000005</v>
      </c>
      <c r="DJ13" s="238">
        <v>3053590</v>
      </c>
      <c r="DK13" s="238"/>
      <c r="DL13" s="238">
        <v>3253760</v>
      </c>
      <c r="DM13" s="238">
        <v>2920830</v>
      </c>
      <c r="DN13" s="238">
        <v>2959100</v>
      </c>
      <c r="DO13" s="238">
        <v>2937509.9999999995</v>
      </c>
      <c r="DP13" s="238">
        <v>3690290</v>
      </c>
      <c r="DQ13" s="238">
        <v>3935360</v>
      </c>
      <c r="DR13" s="238">
        <v>4313929.9999999991</v>
      </c>
      <c r="DS13" s="238">
        <v>4180140.0000000005</v>
      </c>
      <c r="DT13" s="238">
        <v>4157880</v>
      </c>
      <c r="DU13" s="238">
        <v>3615230</v>
      </c>
      <c r="DV13" s="238">
        <v>2970160.0000000005</v>
      </c>
      <c r="DW13" s="238">
        <v>3236680</v>
      </c>
      <c r="DX13" s="238"/>
      <c r="DY13" s="238">
        <v>3169109.9999999995</v>
      </c>
      <c r="DZ13" s="238">
        <v>2824250</v>
      </c>
      <c r="EA13" s="238">
        <v>2934259.9999999995</v>
      </c>
      <c r="EB13" s="238">
        <v>2939240</v>
      </c>
      <c r="EC13" s="238">
        <v>3608160.0000000005</v>
      </c>
      <c r="ED13" s="238">
        <v>3890130</v>
      </c>
      <c r="EE13" s="238">
        <v>4177859.9999999995</v>
      </c>
      <c r="EF13" s="238">
        <v>4060150</v>
      </c>
      <c r="EG13" s="238">
        <v>4056820</v>
      </c>
      <c r="EH13" s="238">
        <v>3644530</v>
      </c>
      <c r="EI13" s="238">
        <v>3025390.0000000005</v>
      </c>
      <c r="EJ13" s="238">
        <v>3182400</v>
      </c>
      <c r="EK13" s="238"/>
      <c r="EL13" s="238">
        <v>3156060</v>
      </c>
      <c r="EM13" s="238">
        <v>2945800</v>
      </c>
      <c r="EN13" s="238">
        <v>3014790</v>
      </c>
      <c r="EO13" s="238">
        <v>3007980</v>
      </c>
      <c r="EP13" s="238">
        <v>3558000</v>
      </c>
      <c r="EQ13" s="238">
        <v>3877979.9999999995</v>
      </c>
      <c r="ER13" s="238">
        <v>4206050</v>
      </c>
      <c r="ES13" s="238">
        <v>4185010</v>
      </c>
      <c r="ET13" s="238">
        <v>4154399.9999999995</v>
      </c>
      <c r="EU13" s="238">
        <v>3832450.0000000005</v>
      </c>
      <c r="EV13" s="238">
        <v>3085840</v>
      </c>
      <c r="EW13" s="238">
        <v>3300100.0000000005</v>
      </c>
      <c r="EX13" s="238"/>
      <c r="EY13" s="238">
        <v>3155830</v>
      </c>
      <c r="EZ13" s="238">
        <v>2791359.9999999995</v>
      </c>
      <c r="FA13" s="238">
        <v>2808770</v>
      </c>
      <c r="FB13" s="238">
        <v>2732589.9999999995</v>
      </c>
      <c r="FC13" s="238">
        <v>3533290</v>
      </c>
      <c r="FD13" s="238">
        <v>3866480</v>
      </c>
      <c r="FE13" s="238">
        <v>4298570</v>
      </c>
      <c r="FF13" s="238">
        <v>4154880</v>
      </c>
      <c r="FG13" s="238">
        <v>3921750</v>
      </c>
      <c r="FH13" s="238">
        <v>3342300</v>
      </c>
      <c r="FI13" s="238">
        <v>2636540</v>
      </c>
      <c r="FJ13" s="238">
        <v>2966060</v>
      </c>
      <c r="FK13" s="238"/>
      <c r="FL13" s="238">
        <v>3146529.9999999995</v>
      </c>
      <c r="FM13" s="238">
        <v>2807690</v>
      </c>
      <c r="FN13" s="238">
        <v>2950450.0000000005</v>
      </c>
      <c r="FO13" s="238">
        <v>2940630</v>
      </c>
      <c r="FP13" s="238">
        <v>3658540</v>
      </c>
      <c r="FQ13" s="238">
        <v>3794680</v>
      </c>
      <c r="FR13" s="238">
        <v>4187370</v>
      </c>
      <c r="FS13" s="238">
        <v>4090810</v>
      </c>
      <c r="FT13" s="238">
        <v>4043250</v>
      </c>
      <c r="FU13" s="238">
        <v>3472170</v>
      </c>
      <c r="FV13" s="238">
        <v>2882430</v>
      </c>
      <c r="FW13" s="238">
        <v>3058379.9999999995</v>
      </c>
      <c r="FX13" s="238"/>
      <c r="FY13" s="238">
        <v>3097510</v>
      </c>
      <c r="FZ13" s="238">
        <v>2756830</v>
      </c>
      <c r="GA13" s="238">
        <v>2834520</v>
      </c>
      <c r="GB13" s="238">
        <v>2834170</v>
      </c>
      <c r="GC13" s="238">
        <v>3569610</v>
      </c>
      <c r="GD13" s="238">
        <v>3824130</v>
      </c>
      <c r="GE13" s="238">
        <v>4175979.9999999995</v>
      </c>
      <c r="GF13" s="238">
        <v>4160650.0000000005</v>
      </c>
      <c r="GG13" s="238">
        <v>4082860</v>
      </c>
      <c r="GH13" s="238">
        <v>3493860</v>
      </c>
      <c r="GI13" s="238">
        <v>2829030</v>
      </c>
      <c r="GJ13" s="238">
        <v>3118770</v>
      </c>
      <c r="GK13" s="238"/>
      <c r="GL13" s="238">
        <v>3080460</v>
      </c>
      <c r="GM13" s="238">
        <v>2726250</v>
      </c>
      <c r="GN13" s="238">
        <v>2775290</v>
      </c>
      <c r="GO13" s="238">
        <v>2714440</v>
      </c>
      <c r="GP13" s="238">
        <v>3508520.0000000005</v>
      </c>
      <c r="GQ13" s="238">
        <v>3891180.0000000005</v>
      </c>
      <c r="GR13" s="238">
        <v>4159229.9999999995</v>
      </c>
      <c r="GS13" s="238">
        <v>4139710</v>
      </c>
      <c r="GT13" s="238">
        <v>4040759.9999999995</v>
      </c>
      <c r="GU13" s="238">
        <v>3567340</v>
      </c>
      <c r="GV13" s="238">
        <v>2748870.0000000005</v>
      </c>
      <c r="GW13" s="238">
        <v>2989020</v>
      </c>
      <c r="GX13" s="238"/>
      <c r="GY13" s="238">
        <v>3064730</v>
      </c>
      <c r="GZ13" s="238">
        <v>2718620</v>
      </c>
      <c r="HA13" s="238">
        <v>2787740.0000000005</v>
      </c>
      <c r="HB13" s="238">
        <v>2885730</v>
      </c>
      <c r="HC13" s="238">
        <v>3545730</v>
      </c>
      <c r="HD13" s="238">
        <v>3857270</v>
      </c>
      <c r="HE13" s="238">
        <v>4263330</v>
      </c>
      <c r="HF13" s="238">
        <v>4136960</v>
      </c>
      <c r="HG13" s="238">
        <v>3955339.9999999995</v>
      </c>
      <c r="HH13" s="238">
        <v>3522520</v>
      </c>
      <c r="HI13" s="238">
        <v>2765570</v>
      </c>
      <c r="HJ13" s="238">
        <v>3017140</v>
      </c>
      <c r="HK13" s="238"/>
      <c r="HL13" s="238">
        <v>3119260</v>
      </c>
      <c r="HM13" s="238">
        <v>2689780</v>
      </c>
      <c r="HN13" s="238">
        <v>2828259.9999999995</v>
      </c>
      <c r="HO13" s="238">
        <v>2908120</v>
      </c>
      <c r="HP13" s="238">
        <v>3528840</v>
      </c>
      <c r="HQ13" s="238">
        <v>3830380</v>
      </c>
      <c r="HR13" s="238">
        <v>4247669.9999999991</v>
      </c>
      <c r="HS13" s="238">
        <v>4170160</v>
      </c>
      <c r="HT13" s="238">
        <v>4116309.9999999995</v>
      </c>
      <c r="HU13" s="238">
        <v>3555320</v>
      </c>
      <c r="HV13" s="238">
        <v>2791150</v>
      </c>
      <c r="HW13" s="238">
        <v>3107830</v>
      </c>
    </row>
    <row r="14" spans="1:232" x14ac:dyDescent="0.25">
      <c r="A14" s="237" t="s">
        <v>3</v>
      </c>
      <c r="B14" s="238">
        <f t="shared" ref="B14:AW14" si="0">SUM(B5:B13)</f>
        <v>20429808.149900001</v>
      </c>
      <c r="C14" s="238">
        <f t="shared" si="0"/>
        <v>18348594.8847</v>
      </c>
      <c r="D14" s="238">
        <f t="shared" si="0"/>
        <v>17795163.841200002</v>
      </c>
      <c r="E14" s="238">
        <f t="shared" si="0"/>
        <v>19679164.620900001</v>
      </c>
      <c r="F14" s="238">
        <f t="shared" si="0"/>
        <v>22286976.619100001</v>
      </c>
      <c r="G14" s="238">
        <f t="shared" si="0"/>
        <v>26015460.731599998</v>
      </c>
      <c r="H14" s="238">
        <f t="shared" si="0"/>
        <v>27648296.703300003</v>
      </c>
      <c r="I14" s="238">
        <f t="shared" si="0"/>
        <v>27257244.297800004</v>
      </c>
      <c r="J14" s="238">
        <f t="shared" si="0"/>
        <v>26100922.082900006</v>
      </c>
      <c r="K14" s="238">
        <f t="shared" si="0"/>
        <v>22720888.0988</v>
      </c>
      <c r="L14" s="238">
        <f t="shared" si="0"/>
        <v>18433435.593799997</v>
      </c>
      <c r="M14" s="238">
        <f t="shared" si="0"/>
        <v>21008299.098999999</v>
      </c>
      <c r="N14" s="238">
        <f t="shared" si="0"/>
        <v>20573740.476300001</v>
      </c>
      <c r="O14" s="238">
        <f t="shared" si="0"/>
        <v>18282405.756399997</v>
      </c>
      <c r="P14" s="238">
        <f t="shared" si="0"/>
        <v>18208777.4155</v>
      </c>
      <c r="Q14" s="238">
        <f t="shared" si="0"/>
        <v>20191153.342700001</v>
      </c>
      <c r="R14" s="238">
        <f t="shared" si="0"/>
        <v>23980760.618199997</v>
      </c>
      <c r="S14" s="238">
        <f t="shared" si="0"/>
        <v>25524117.724400003</v>
      </c>
      <c r="T14" s="238">
        <f t="shared" si="0"/>
        <v>26772793.385600001</v>
      </c>
      <c r="U14" s="238">
        <f t="shared" si="0"/>
        <v>26798263.657399997</v>
      </c>
      <c r="V14" s="238">
        <f t="shared" si="0"/>
        <v>25390309.282900006</v>
      </c>
      <c r="W14" s="238">
        <f t="shared" si="0"/>
        <v>22109131.842599999</v>
      </c>
      <c r="X14" s="238">
        <f t="shared" si="0"/>
        <v>18315245.474600002</v>
      </c>
      <c r="Y14" s="238">
        <f t="shared" si="0"/>
        <v>20812779.467499997</v>
      </c>
      <c r="Z14" s="238">
        <f t="shared" si="0"/>
        <v>20435392.857799999</v>
      </c>
      <c r="AA14" s="238">
        <f t="shared" si="0"/>
        <v>18203748.3759</v>
      </c>
      <c r="AB14" s="238">
        <f t="shared" si="0"/>
        <v>19215204.326699998</v>
      </c>
      <c r="AC14" s="238">
        <f t="shared" si="0"/>
        <v>19384556.4571</v>
      </c>
      <c r="AD14" s="238">
        <f t="shared" si="0"/>
        <v>22055827.350299999</v>
      </c>
      <c r="AE14" s="238">
        <f t="shared" si="0"/>
        <v>25247152.212599996</v>
      </c>
      <c r="AF14" s="238">
        <f t="shared" si="0"/>
        <v>26892444.658100002</v>
      </c>
      <c r="AG14" s="238">
        <f t="shared" si="0"/>
        <v>26837173.447999999</v>
      </c>
      <c r="AH14" s="238">
        <f t="shared" si="0"/>
        <v>25527416.654299997</v>
      </c>
      <c r="AI14" s="238">
        <f t="shared" si="0"/>
        <v>22218722.554000005</v>
      </c>
      <c r="AJ14" s="238">
        <f t="shared" si="0"/>
        <v>18126264.6149</v>
      </c>
      <c r="AK14" s="238">
        <f t="shared" si="0"/>
        <v>20620254.823999997</v>
      </c>
      <c r="AL14" s="238">
        <f t="shared" si="0"/>
        <v>20705885.327300001</v>
      </c>
      <c r="AM14" s="238">
        <f t="shared" si="0"/>
        <v>19129155.100000001</v>
      </c>
      <c r="AN14" s="238">
        <f t="shared" si="0"/>
        <v>18427075.841600001</v>
      </c>
      <c r="AO14" s="238">
        <f t="shared" si="0"/>
        <v>20022637.834800001</v>
      </c>
      <c r="AP14" s="238">
        <f t="shared" si="0"/>
        <v>24660632.448199999</v>
      </c>
      <c r="AQ14" s="238">
        <f t="shared" si="0"/>
        <v>25840424.500599999</v>
      </c>
      <c r="AR14" s="238">
        <f t="shared" si="0"/>
        <v>27572518.733499996</v>
      </c>
      <c r="AS14" s="238">
        <f t="shared" si="0"/>
        <v>27688523.1327</v>
      </c>
      <c r="AT14" s="238">
        <f t="shared" si="0"/>
        <v>26308856.485600002</v>
      </c>
      <c r="AU14" s="238">
        <f t="shared" si="0"/>
        <v>23236003.019999996</v>
      </c>
      <c r="AV14" s="238">
        <f t="shared" si="0"/>
        <v>18906025.660999998</v>
      </c>
      <c r="AW14" s="238">
        <f t="shared" si="0"/>
        <v>21655636.044</v>
      </c>
      <c r="AX14" s="238"/>
      <c r="AY14" s="238">
        <f t="shared" ref="AY14:DO14" si="1">SUM(AY5:AY13)</f>
        <v>19698940</v>
      </c>
      <c r="AZ14" s="238">
        <f t="shared" si="1"/>
        <v>17849650</v>
      </c>
      <c r="BA14" s="238">
        <f t="shared" si="1"/>
        <v>18084940</v>
      </c>
      <c r="BB14" s="238">
        <f t="shared" si="1"/>
        <v>18631640</v>
      </c>
      <c r="BC14" s="238">
        <f t="shared" si="1"/>
        <v>21972140</v>
      </c>
      <c r="BD14" s="238">
        <f t="shared" si="1"/>
        <v>23038620</v>
      </c>
      <c r="BE14" s="238">
        <f t="shared" si="1"/>
        <v>24430900</v>
      </c>
      <c r="BF14" s="238">
        <f t="shared" si="1"/>
        <v>24737810</v>
      </c>
      <c r="BG14" s="238">
        <f t="shared" si="1"/>
        <v>22492510</v>
      </c>
      <c r="BH14" s="238">
        <f t="shared" si="1"/>
        <v>19611860</v>
      </c>
      <c r="BI14" s="238">
        <f t="shared" si="1"/>
        <v>17887340</v>
      </c>
      <c r="BJ14" s="238">
        <f t="shared" si="1"/>
        <v>19680530</v>
      </c>
      <c r="BK14" s="238"/>
      <c r="BL14" s="238">
        <f t="shared" si="1"/>
        <v>19963790</v>
      </c>
      <c r="BM14" s="238">
        <f t="shared" si="1"/>
        <v>17533430</v>
      </c>
      <c r="BN14" s="238">
        <f t="shared" si="1"/>
        <v>17886440</v>
      </c>
      <c r="BO14" s="238">
        <f t="shared" si="1"/>
        <v>18143480</v>
      </c>
      <c r="BP14" s="238">
        <f t="shared" si="1"/>
        <v>21351690</v>
      </c>
      <c r="BQ14" s="238">
        <f t="shared" si="1"/>
        <v>23081360</v>
      </c>
      <c r="BR14" s="238">
        <f t="shared" si="1"/>
        <v>24250570</v>
      </c>
      <c r="BS14" s="238">
        <f t="shared" si="1"/>
        <v>24960940</v>
      </c>
      <c r="BT14" s="238">
        <f t="shared" si="1"/>
        <v>22492730</v>
      </c>
      <c r="BU14" s="238">
        <f t="shared" si="1"/>
        <v>19845480</v>
      </c>
      <c r="BV14" s="238">
        <f t="shared" si="1"/>
        <v>17845310</v>
      </c>
      <c r="BW14" s="238">
        <f t="shared" si="1"/>
        <v>19617120</v>
      </c>
      <c r="BX14" s="238"/>
      <c r="BY14" s="238">
        <f t="shared" si="1"/>
        <v>19974030</v>
      </c>
      <c r="BZ14" s="238">
        <f t="shared" si="1"/>
        <v>17598900</v>
      </c>
      <c r="CA14" s="238">
        <f t="shared" si="1"/>
        <v>17877740</v>
      </c>
      <c r="CB14" s="238">
        <f t="shared" si="1"/>
        <v>18073200</v>
      </c>
      <c r="CC14" s="238">
        <f t="shared" si="1"/>
        <v>21456050</v>
      </c>
      <c r="CD14" s="238">
        <f t="shared" si="1"/>
        <v>23937450</v>
      </c>
      <c r="CE14" s="238">
        <f t="shared" si="1"/>
        <v>25312010</v>
      </c>
      <c r="CF14" s="238">
        <f t="shared" si="1"/>
        <v>25243390</v>
      </c>
      <c r="CG14" s="238">
        <f t="shared" si="1"/>
        <v>23281740</v>
      </c>
      <c r="CH14" s="238">
        <f t="shared" si="1"/>
        <v>20459870</v>
      </c>
      <c r="CI14" s="238">
        <f t="shared" si="1"/>
        <v>18141650</v>
      </c>
      <c r="CJ14" s="238">
        <f t="shared" si="1"/>
        <v>19912070</v>
      </c>
      <c r="CK14" s="238"/>
      <c r="CL14" s="238">
        <f t="shared" si="1"/>
        <v>20348280</v>
      </c>
      <c r="CM14" s="238">
        <f t="shared" si="1"/>
        <v>18358310</v>
      </c>
      <c r="CN14" s="238">
        <f t="shared" si="1"/>
        <v>17826420</v>
      </c>
      <c r="CO14" s="238">
        <f t="shared" si="1"/>
        <v>17639360</v>
      </c>
      <c r="CP14" s="238">
        <f t="shared" si="1"/>
        <v>21718680</v>
      </c>
      <c r="CQ14" s="238">
        <f t="shared" si="1"/>
        <v>23700610</v>
      </c>
      <c r="CR14" s="238">
        <f t="shared" si="1"/>
        <v>25227250</v>
      </c>
      <c r="CS14" s="238">
        <f t="shared" si="1"/>
        <v>25112030</v>
      </c>
      <c r="CT14" s="238">
        <f t="shared" si="1"/>
        <v>23252670</v>
      </c>
      <c r="CU14" s="238">
        <f t="shared" si="1"/>
        <v>20407160</v>
      </c>
      <c r="CV14" s="238">
        <f t="shared" si="1"/>
        <v>17853740</v>
      </c>
      <c r="CW14" s="238">
        <f t="shared" si="1"/>
        <v>19555440</v>
      </c>
      <c r="CX14" s="238"/>
      <c r="CY14" s="238">
        <f t="shared" si="1"/>
        <v>20094260</v>
      </c>
      <c r="CZ14" s="238">
        <f t="shared" si="1"/>
        <v>17327760</v>
      </c>
      <c r="DA14" s="238">
        <f t="shared" si="1"/>
        <v>17469680</v>
      </c>
      <c r="DB14" s="238">
        <f t="shared" si="1"/>
        <v>17926550</v>
      </c>
      <c r="DC14" s="238">
        <f t="shared" si="1"/>
        <v>21845800</v>
      </c>
      <c r="DD14" s="238">
        <f t="shared" si="1"/>
        <v>24011720</v>
      </c>
      <c r="DE14" s="238">
        <f t="shared" si="1"/>
        <v>25929760</v>
      </c>
      <c r="DF14" s="238">
        <f t="shared" si="1"/>
        <v>25643460</v>
      </c>
      <c r="DG14" s="238">
        <f t="shared" si="1"/>
        <v>23652210</v>
      </c>
      <c r="DH14" s="238">
        <f t="shared" si="1"/>
        <v>20472410</v>
      </c>
      <c r="DI14" s="238">
        <f t="shared" si="1"/>
        <v>17835750</v>
      </c>
      <c r="DJ14" s="238">
        <f t="shared" si="1"/>
        <v>19897790</v>
      </c>
      <c r="DK14" s="238"/>
      <c r="DL14" s="238">
        <f t="shared" si="1"/>
        <v>19899020</v>
      </c>
      <c r="DM14" s="238">
        <f t="shared" si="1"/>
        <v>17402830</v>
      </c>
      <c r="DN14" s="238">
        <f t="shared" si="1"/>
        <v>17578990</v>
      </c>
      <c r="DO14" s="238">
        <f t="shared" si="1"/>
        <v>17778830</v>
      </c>
      <c r="DP14" s="238">
        <f t="shared" ref="DP14:GF14" si="2">SUM(DP5:DP13)</f>
        <v>21938810</v>
      </c>
      <c r="DQ14" s="238">
        <f t="shared" si="2"/>
        <v>24147080</v>
      </c>
      <c r="DR14" s="238">
        <f t="shared" si="2"/>
        <v>26032270</v>
      </c>
      <c r="DS14" s="238">
        <f t="shared" si="2"/>
        <v>25589160</v>
      </c>
      <c r="DT14" s="238">
        <f t="shared" si="2"/>
        <v>23981930</v>
      </c>
      <c r="DU14" s="238">
        <f t="shared" si="2"/>
        <v>20524390</v>
      </c>
      <c r="DV14" s="238">
        <f t="shared" si="2"/>
        <v>17837880</v>
      </c>
      <c r="DW14" s="238">
        <f t="shared" si="2"/>
        <v>20088840</v>
      </c>
      <c r="DX14" s="238"/>
      <c r="DY14" s="238">
        <f t="shared" si="2"/>
        <v>19598030</v>
      </c>
      <c r="DZ14" s="238">
        <f t="shared" si="2"/>
        <v>16890120</v>
      </c>
      <c r="EA14" s="238">
        <f t="shared" si="2"/>
        <v>17095780</v>
      </c>
      <c r="EB14" s="238">
        <f t="shared" si="2"/>
        <v>17301810</v>
      </c>
      <c r="EC14" s="238">
        <f t="shared" si="2"/>
        <v>21460310</v>
      </c>
      <c r="ED14" s="238">
        <f t="shared" si="2"/>
        <v>23774350</v>
      </c>
      <c r="EE14" s="238">
        <f t="shared" si="2"/>
        <v>25615650</v>
      </c>
      <c r="EF14" s="238">
        <f t="shared" si="2"/>
        <v>25192930</v>
      </c>
      <c r="EG14" s="238">
        <f t="shared" si="2"/>
        <v>23560900</v>
      </c>
      <c r="EH14" s="238">
        <f t="shared" si="2"/>
        <v>20155050</v>
      </c>
      <c r="EI14" s="238">
        <f t="shared" si="2"/>
        <v>17556990</v>
      </c>
      <c r="EJ14" s="238">
        <f t="shared" si="2"/>
        <v>19726060</v>
      </c>
      <c r="EK14" s="238"/>
      <c r="EL14" s="238">
        <f t="shared" si="2"/>
        <v>19526010</v>
      </c>
      <c r="EM14" s="238">
        <f t="shared" si="2"/>
        <v>17364490</v>
      </c>
      <c r="EN14" s="238">
        <f t="shared" si="2"/>
        <v>17005890</v>
      </c>
      <c r="EO14" s="238">
        <f t="shared" si="2"/>
        <v>17146480</v>
      </c>
      <c r="EP14" s="238">
        <f t="shared" si="2"/>
        <v>21182430</v>
      </c>
      <c r="EQ14" s="238">
        <f t="shared" si="2"/>
        <v>23844210</v>
      </c>
      <c r="ER14" s="238">
        <f t="shared" si="2"/>
        <v>25751990</v>
      </c>
      <c r="ES14" s="238">
        <f t="shared" si="2"/>
        <v>25490990</v>
      </c>
      <c r="ET14" s="238">
        <f t="shared" si="2"/>
        <v>23322510</v>
      </c>
      <c r="EU14" s="238">
        <f t="shared" si="2"/>
        <v>19967340</v>
      </c>
      <c r="EV14" s="238">
        <f t="shared" si="2"/>
        <v>17403940</v>
      </c>
      <c r="EW14" s="238">
        <f t="shared" si="2"/>
        <v>19487510.000000004</v>
      </c>
      <c r="EX14" s="238"/>
      <c r="EY14" s="238">
        <f t="shared" si="2"/>
        <v>19524340</v>
      </c>
      <c r="EZ14" s="238">
        <f t="shared" si="2"/>
        <v>17055250</v>
      </c>
      <c r="FA14" s="238">
        <f t="shared" si="2"/>
        <v>16916650</v>
      </c>
      <c r="FB14" s="238">
        <f t="shared" si="2"/>
        <v>17144010</v>
      </c>
      <c r="FC14" s="238">
        <f t="shared" si="2"/>
        <v>21470940</v>
      </c>
      <c r="FD14" s="238">
        <f t="shared" si="2"/>
        <v>23813020</v>
      </c>
      <c r="FE14" s="238">
        <f t="shared" si="2"/>
        <v>25757040</v>
      </c>
      <c r="FF14" s="238">
        <f t="shared" si="2"/>
        <v>25310990</v>
      </c>
      <c r="FG14" s="238">
        <f t="shared" si="2"/>
        <v>23462560</v>
      </c>
      <c r="FH14" s="238">
        <f t="shared" si="2"/>
        <v>20016330</v>
      </c>
      <c r="FI14" s="238">
        <f t="shared" si="2"/>
        <v>17276420</v>
      </c>
      <c r="FJ14" s="238">
        <f t="shared" si="2"/>
        <v>19560340</v>
      </c>
      <c r="FK14" s="238"/>
      <c r="FL14" s="238">
        <f t="shared" si="2"/>
        <v>19640100</v>
      </c>
      <c r="FM14" s="238">
        <f t="shared" si="2"/>
        <v>17006580</v>
      </c>
      <c r="FN14" s="238">
        <f t="shared" si="2"/>
        <v>17144160</v>
      </c>
      <c r="FO14" s="238">
        <f t="shared" si="2"/>
        <v>17463700</v>
      </c>
      <c r="FP14" s="238">
        <f t="shared" si="2"/>
        <v>21239000</v>
      </c>
      <c r="FQ14" s="238">
        <f t="shared" si="2"/>
        <v>23616450</v>
      </c>
      <c r="FR14" s="238">
        <f t="shared" si="2"/>
        <v>25493710</v>
      </c>
      <c r="FS14" s="238">
        <f t="shared" si="2"/>
        <v>25241830</v>
      </c>
      <c r="FT14" s="238">
        <f t="shared" si="2"/>
        <v>23204230</v>
      </c>
      <c r="FU14" s="238">
        <f t="shared" si="2"/>
        <v>20088370</v>
      </c>
      <c r="FV14" s="238">
        <f t="shared" si="2"/>
        <v>17420030</v>
      </c>
      <c r="FW14" s="238">
        <f t="shared" si="2"/>
        <v>19834420</v>
      </c>
      <c r="FX14" s="238"/>
      <c r="FY14" s="238">
        <f t="shared" si="2"/>
        <v>19717230</v>
      </c>
      <c r="FZ14" s="238">
        <f t="shared" si="2"/>
        <v>17250870</v>
      </c>
      <c r="GA14" s="238">
        <f t="shared" si="2"/>
        <v>17212850</v>
      </c>
      <c r="GB14" s="238">
        <f t="shared" si="2"/>
        <v>17241570</v>
      </c>
      <c r="GC14" s="238">
        <f t="shared" si="2"/>
        <v>21404670</v>
      </c>
      <c r="GD14" s="238">
        <f t="shared" si="2"/>
        <v>23646710</v>
      </c>
      <c r="GE14" s="238">
        <f t="shared" si="2"/>
        <v>25509550</v>
      </c>
      <c r="GF14" s="238">
        <f t="shared" si="2"/>
        <v>25325400</v>
      </c>
      <c r="GG14" s="238">
        <f t="shared" ref="GG14:HW14" si="3">SUM(GG5:GG13)</f>
        <v>23569410</v>
      </c>
      <c r="GH14" s="238">
        <f t="shared" si="3"/>
        <v>20315030</v>
      </c>
      <c r="GI14" s="238">
        <f t="shared" si="3"/>
        <v>17862300</v>
      </c>
      <c r="GJ14" s="238">
        <f t="shared" si="3"/>
        <v>20021420</v>
      </c>
      <c r="GK14" s="238"/>
      <c r="GL14" s="238">
        <f t="shared" si="3"/>
        <v>19826360</v>
      </c>
      <c r="GM14" s="238">
        <f t="shared" si="3"/>
        <v>17373140</v>
      </c>
      <c r="GN14" s="238">
        <f t="shared" si="3"/>
        <v>17153490</v>
      </c>
      <c r="GO14" s="238">
        <f t="shared" si="3"/>
        <v>17291730</v>
      </c>
      <c r="GP14" s="238">
        <f t="shared" si="3"/>
        <v>21304430</v>
      </c>
      <c r="GQ14" s="238">
        <f t="shared" si="3"/>
        <v>23715080</v>
      </c>
      <c r="GR14" s="238">
        <f t="shared" si="3"/>
        <v>25598480</v>
      </c>
      <c r="GS14" s="238">
        <f t="shared" si="3"/>
        <v>25434160</v>
      </c>
      <c r="GT14" s="238">
        <f t="shared" si="3"/>
        <v>23323850</v>
      </c>
      <c r="GU14" s="238">
        <f t="shared" si="3"/>
        <v>20280830</v>
      </c>
      <c r="GV14" s="238">
        <f t="shared" si="3"/>
        <v>17732400</v>
      </c>
      <c r="GW14" s="238">
        <f t="shared" si="3"/>
        <v>19694470</v>
      </c>
      <c r="GX14" s="238"/>
      <c r="GY14" s="238">
        <f t="shared" si="3"/>
        <v>19830750</v>
      </c>
      <c r="GZ14" s="238">
        <f t="shared" si="3"/>
        <v>17231340</v>
      </c>
      <c r="HA14" s="238">
        <f t="shared" si="3"/>
        <v>17245930</v>
      </c>
      <c r="HB14" s="238">
        <f t="shared" si="3"/>
        <v>17092190</v>
      </c>
      <c r="HC14" s="238">
        <f t="shared" si="3"/>
        <v>21158430</v>
      </c>
      <c r="HD14" s="238">
        <f t="shared" si="3"/>
        <v>23791570</v>
      </c>
      <c r="HE14" s="238">
        <f t="shared" si="3"/>
        <v>25800520</v>
      </c>
      <c r="HF14" s="238">
        <f t="shared" si="3"/>
        <v>25513000</v>
      </c>
      <c r="HG14" s="238">
        <f t="shared" si="3"/>
        <v>23480830</v>
      </c>
      <c r="HH14" s="238">
        <f t="shared" si="3"/>
        <v>20402520</v>
      </c>
      <c r="HI14" s="238">
        <f t="shared" si="3"/>
        <v>17829040</v>
      </c>
      <c r="HJ14" s="238">
        <f t="shared" si="3"/>
        <v>19627570</v>
      </c>
      <c r="HK14" s="238"/>
      <c r="HL14" s="238">
        <f t="shared" si="3"/>
        <v>19752570</v>
      </c>
      <c r="HM14" s="238">
        <f t="shared" si="3"/>
        <v>17242450</v>
      </c>
      <c r="HN14" s="238">
        <f t="shared" si="3"/>
        <v>17285680</v>
      </c>
      <c r="HO14" s="238">
        <f t="shared" si="3"/>
        <v>17189320</v>
      </c>
      <c r="HP14" s="238">
        <f t="shared" si="3"/>
        <v>21179140</v>
      </c>
      <c r="HQ14" s="238">
        <f t="shared" si="3"/>
        <v>23797160</v>
      </c>
      <c r="HR14" s="238">
        <f t="shared" si="3"/>
        <v>25949250</v>
      </c>
      <c r="HS14" s="238">
        <f t="shared" si="3"/>
        <v>25555330</v>
      </c>
      <c r="HT14" s="238">
        <f t="shared" si="3"/>
        <v>23553500</v>
      </c>
      <c r="HU14" s="238">
        <f t="shared" si="3"/>
        <v>20352220</v>
      </c>
      <c r="HV14" s="238">
        <f t="shared" si="3"/>
        <v>17768370</v>
      </c>
      <c r="HW14" s="238">
        <f t="shared" si="3"/>
        <v>19983340</v>
      </c>
    </row>
    <row r="15" spans="1:232" x14ac:dyDescent="0.25">
      <c r="B15" s="230"/>
      <c r="C15" s="230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</row>
    <row r="16" spans="1:232" x14ac:dyDescent="0.25">
      <c r="A16" s="230" t="s">
        <v>301</v>
      </c>
      <c r="B16" s="235">
        <f t="shared" ref="B16:AW16" si="4">+B4</f>
        <v>44197</v>
      </c>
      <c r="C16" s="235">
        <f t="shared" si="4"/>
        <v>44228</v>
      </c>
      <c r="D16" s="235">
        <f t="shared" si="4"/>
        <v>44256</v>
      </c>
      <c r="E16" s="235">
        <f t="shared" si="4"/>
        <v>44287</v>
      </c>
      <c r="F16" s="235">
        <f t="shared" si="4"/>
        <v>44317</v>
      </c>
      <c r="G16" s="235">
        <f t="shared" si="4"/>
        <v>44348</v>
      </c>
      <c r="H16" s="235">
        <f t="shared" si="4"/>
        <v>44378</v>
      </c>
      <c r="I16" s="235">
        <f t="shared" si="4"/>
        <v>44409</v>
      </c>
      <c r="J16" s="235">
        <f t="shared" si="4"/>
        <v>44440</v>
      </c>
      <c r="K16" s="235">
        <f t="shared" si="4"/>
        <v>44470</v>
      </c>
      <c r="L16" s="235">
        <f t="shared" si="4"/>
        <v>44501</v>
      </c>
      <c r="M16" s="235">
        <f t="shared" si="4"/>
        <v>44531</v>
      </c>
      <c r="N16" s="235">
        <f t="shared" si="4"/>
        <v>44562</v>
      </c>
      <c r="O16" s="235">
        <f t="shared" si="4"/>
        <v>44593</v>
      </c>
      <c r="P16" s="235">
        <f t="shared" si="4"/>
        <v>44621</v>
      </c>
      <c r="Q16" s="235">
        <f t="shared" si="4"/>
        <v>44652</v>
      </c>
      <c r="R16" s="235">
        <f t="shared" si="4"/>
        <v>44682</v>
      </c>
      <c r="S16" s="235">
        <f t="shared" si="4"/>
        <v>44713</v>
      </c>
      <c r="T16" s="235">
        <f t="shared" si="4"/>
        <v>44743</v>
      </c>
      <c r="U16" s="235">
        <f t="shared" si="4"/>
        <v>44774</v>
      </c>
      <c r="V16" s="235">
        <f t="shared" si="4"/>
        <v>44805</v>
      </c>
      <c r="W16" s="235">
        <f t="shared" si="4"/>
        <v>44835</v>
      </c>
      <c r="X16" s="235">
        <f t="shared" si="4"/>
        <v>44866</v>
      </c>
      <c r="Y16" s="235">
        <f t="shared" si="4"/>
        <v>44896</v>
      </c>
      <c r="Z16" s="235">
        <f t="shared" si="4"/>
        <v>44927</v>
      </c>
      <c r="AA16" s="235">
        <f t="shared" si="4"/>
        <v>44958</v>
      </c>
      <c r="AB16" s="235">
        <f t="shared" si="4"/>
        <v>44986</v>
      </c>
      <c r="AC16" s="235">
        <f t="shared" si="4"/>
        <v>45017</v>
      </c>
      <c r="AD16" s="235">
        <f t="shared" si="4"/>
        <v>45047</v>
      </c>
      <c r="AE16" s="235">
        <f t="shared" si="4"/>
        <v>45078</v>
      </c>
      <c r="AF16" s="235">
        <f t="shared" si="4"/>
        <v>45108</v>
      </c>
      <c r="AG16" s="235">
        <f t="shared" si="4"/>
        <v>45139</v>
      </c>
      <c r="AH16" s="235">
        <f t="shared" si="4"/>
        <v>45170</v>
      </c>
      <c r="AI16" s="235">
        <f t="shared" si="4"/>
        <v>45200</v>
      </c>
      <c r="AJ16" s="235">
        <f t="shared" si="4"/>
        <v>45231</v>
      </c>
      <c r="AK16" s="235">
        <f t="shared" si="4"/>
        <v>45261</v>
      </c>
      <c r="AL16" s="235">
        <f t="shared" si="4"/>
        <v>45292</v>
      </c>
      <c r="AM16" s="235">
        <f t="shared" si="4"/>
        <v>45323</v>
      </c>
      <c r="AN16" s="235">
        <f t="shared" si="4"/>
        <v>45352</v>
      </c>
      <c r="AO16" s="235">
        <f t="shared" si="4"/>
        <v>45383</v>
      </c>
      <c r="AP16" s="235">
        <f t="shared" si="4"/>
        <v>45413</v>
      </c>
      <c r="AQ16" s="235">
        <f t="shared" si="4"/>
        <v>45444</v>
      </c>
      <c r="AR16" s="235">
        <f t="shared" si="4"/>
        <v>45474</v>
      </c>
      <c r="AS16" s="235">
        <f t="shared" si="4"/>
        <v>45505</v>
      </c>
      <c r="AT16" s="235">
        <f t="shared" si="4"/>
        <v>45536</v>
      </c>
      <c r="AU16" s="235">
        <f t="shared" si="4"/>
        <v>45566</v>
      </c>
      <c r="AV16" s="235">
        <f t="shared" si="4"/>
        <v>45597</v>
      </c>
      <c r="AW16" s="235">
        <f t="shared" si="4"/>
        <v>45627</v>
      </c>
      <c r="AX16" s="235"/>
      <c r="AY16" s="236">
        <f t="shared" ref="AY16:DO16" si="5">+AY4</f>
        <v>45658</v>
      </c>
      <c r="AZ16" s="235">
        <f t="shared" si="5"/>
        <v>45689</v>
      </c>
      <c r="BA16" s="235">
        <f t="shared" si="5"/>
        <v>45717</v>
      </c>
      <c r="BB16" s="235">
        <f t="shared" si="5"/>
        <v>45748</v>
      </c>
      <c r="BC16" s="235">
        <f t="shared" si="5"/>
        <v>45778</v>
      </c>
      <c r="BD16" s="235">
        <f t="shared" si="5"/>
        <v>45809</v>
      </c>
      <c r="BE16" s="235">
        <f t="shared" si="5"/>
        <v>45839</v>
      </c>
      <c r="BF16" s="235">
        <f t="shared" si="5"/>
        <v>45870</v>
      </c>
      <c r="BG16" s="235">
        <f t="shared" si="5"/>
        <v>45901</v>
      </c>
      <c r="BH16" s="235">
        <f t="shared" si="5"/>
        <v>45931</v>
      </c>
      <c r="BI16" s="235">
        <f t="shared" si="5"/>
        <v>45962</v>
      </c>
      <c r="BJ16" s="235">
        <f t="shared" si="5"/>
        <v>45992</v>
      </c>
      <c r="BK16" s="235"/>
      <c r="BL16" s="235">
        <f t="shared" si="5"/>
        <v>46023</v>
      </c>
      <c r="BM16" s="235">
        <f t="shared" si="5"/>
        <v>46054</v>
      </c>
      <c r="BN16" s="235">
        <f t="shared" si="5"/>
        <v>46082</v>
      </c>
      <c r="BO16" s="235">
        <f t="shared" si="5"/>
        <v>46113</v>
      </c>
      <c r="BP16" s="235">
        <f t="shared" si="5"/>
        <v>46143</v>
      </c>
      <c r="BQ16" s="235">
        <f t="shared" si="5"/>
        <v>46174</v>
      </c>
      <c r="BR16" s="235">
        <f t="shared" si="5"/>
        <v>46204</v>
      </c>
      <c r="BS16" s="235">
        <f t="shared" si="5"/>
        <v>46235</v>
      </c>
      <c r="BT16" s="235">
        <f t="shared" si="5"/>
        <v>46266</v>
      </c>
      <c r="BU16" s="235">
        <f t="shared" si="5"/>
        <v>46296</v>
      </c>
      <c r="BV16" s="235">
        <f t="shared" si="5"/>
        <v>46327</v>
      </c>
      <c r="BW16" s="235">
        <f t="shared" si="5"/>
        <v>46357</v>
      </c>
      <c r="BX16" s="235"/>
      <c r="BY16" s="235">
        <f t="shared" si="5"/>
        <v>46388</v>
      </c>
      <c r="BZ16" s="235">
        <f t="shared" si="5"/>
        <v>46419</v>
      </c>
      <c r="CA16" s="235">
        <f t="shared" si="5"/>
        <v>46447</v>
      </c>
      <c r="CB16" s="235">
        <f t="shared" si="5"/>
        <v>46478</v>
      </c>
      <c r="CC16" s="235">
        <f t="shared" si="5"/>
        <v>46508</v>
      </c>
      <c r="CD16" s="235">
        <f t="shared" si="5"/>
        <v>46539</v>
      </c>
      <c r="CE16" s="235">
        <f t="shared" si="5"/>
        <v>46569</v>
      </c>
      <c r="CF16" s="235">
        <f t="shared" si="5"/>
        <v>46600</v>
      </c>
      <c r="CG16" s="235">
        <f t="shared" si="5"/>
        <v>46631</v>
      </c>
      <c r="CH16" s="235">
        <f t="shared" si="5"/>
        <v>46661</v>
      </c>
      <c r="CI16" s="235">
        <f t="shared" si="5"/>
        <v>46692</v>
      </c>
      <c r="CJ16" s="235">
        <f t="shared" si="5"/>
        <v>46722</v>
      </c>
      <c r="CK16" s="235"/>
      <c r="CL16" s="235">
        <f t="shared" si="5"/>
        <v>46753</v>
      </c>
      <c r="CM16" s="235">
        <f t="shared" si="5"/>
        <v>46784</v>
      </c>
      <c r="CN16" s="235">
        <f t="shared" si="5"/>
        <v>46813</v>
      </c>
      <c r="CO16" s="235">
        <f t="shared" si="5"/>
        <v>46844</v>
      </c>
      <c r="CP16" s="235">
        <f t="shared" si="5"/>
        <v>46874</v>
      </c>
      <c r="CQ16" s="235">
        <f t="shared" si="5"/>
        <v>46905</v>
      </c>
      <c r="CR16" s="235">
        <f t="shared" si="5"/>
        <v>46935</v>
      </c>
      <c r="CS16" s="235">
        <f t="shared" si="5"/>
        <v>46966</v>
      </c>
      <c r="CT16" s="235">
        <f t="shared" si="5"/>
        <v>46997</v>
      </c>
      <c r="CU16" s="235">
        <f t="shared" si="5"/>
        <v>47027</v>
      </c>
      <c r="CV16" s="235">
        <f t="shared" si="5"/>
        <v>47058</v>
      </c>
      <c r="CW16" s="235">
        <f t="shared" si="5"/>
        <v>47088</v>
      </c>
      <c r="CX16" s="235"/>
      <c r="CY16" s="235">
        <f t="shared" si="5"/>
        <v>47119</v>
      </c>
      <c r="CZ16" s="235">
        <f t="shared" si="5"/>
        <v>47150</v>
      </c>
      <c r="DA16" s="235">
        <f t="shared" si="5"/>
        <v>47178</v>
      </c>
      <c r="DB16" s="235">
        <f t="shared" si="5"/>
        <v>47209</v>
      </c>
      <c r="DC16" s="235">
        <f t="shared" si="5"/>
        <v>47239</v>
      </c>
      <c r="DD16" s="235">
        <f t="shared" si="5"/>
        <v>47270</v>
      </c>
      <c r="DE16" s="235">
        <f t="shared" si="5"/>
        <v>47300</v>
      </c>
      <c r="DF16" s="235">
        <f t="shared" si="5"/>
        <v>47331</v>
      </c>
      <c r="DG16" s="235">
        <f t="shared" si="5"/>
        <v>47362</v>
      </c>
      <c r="DH16" s="235">
        <f t="shared" si="5"/>
        <v>47392</v>
      </c>
      <c r="DI16" s="235">
        <f t="shared" si="5"/>
        <v>47423</v>
      </c>
      <c r="DJ16" s="235">
        <f t="shared" si="5"/>
        <v>47453</v>
      </c>
      <c r="DK16" s="235"/>
      <c r="DL16" s="235">
        <f t="shared" si="5"/>
        <v>47484</v>
      </c>
      <c r="DM16" s="235">
        <f t="shared" si="5"/>
        <v>47515</v>
      </c>
      <c r="DN16" s="235">
        <f t="shared" si="5"/>
        <v>47543</v>
      </c>
      <c r="DO16" s="235">
        <f t="shared" si="5"/>
        <v>47574</v>
      </c>
      <c r="DP16" s="235">
        <f t="shared" ref="DP16:GF16" si="6">+DP4</f>
        <v>47604</v>
      </c>
      <c r="DQ16" s="235">
        <f t="shared" si="6"/>
        <v>47635</v>
      </c>
      <c r="DR16" s="235">
        <f t="shared" si="6"/>
        <v>47665</v>
      </c>
      <c r="DS16" s="235">
        <f t="shared" si="6"/>
        <v>47696</v>
      </c>
      <c r="DT16" s="235">
        <f t="shared" si="6"/>
        <v>47727</v>
      </c>
      <c r="DU16" s="235">
        <f t="shared" si="6"/>
        <v>47757</v>
      </c>
      <c r="DV16" s="235">
        <f t="shared" si="6"/>
        <v>47788</v>
      </c>
      <c r="DW16" s="235">
        <f t="shared" si="6"/>
        <v>47818</v>
      </c>
      <c r="DX16" s="235"/>
      <c r="DY16" s="235">
        <f t="shared" si="6"/>
        <v>47849</v>
      </c>
      <c r="DZ16" s="235">
        <f t="shared" si="6"/>
        <v>47880</v>
      </c>
      <c r="EA16" s="235">
        <f t="shared" si="6"/>
        <v>47908</v>
      </c>
      <c r="EB16" s="235">
        <f t="shared" si="6"/>
        <v>47939</v>
      </c>
      <c r="EC16" s="235">
        <f t="shared" si="6"/>
        <v>47969</v>
      </c>
      <c r="ED16" s="235">
        <f t="shared" si="6"/>
        <v>48000</v>
      </c>
      <c r="EE16" s="235">
        <f t="shared" si="6"/>
        <v>48030</v>
      </c>
      <c r="EF16" s="235">
        <f t="shared" si="6"/>
        <v>48061</v>
      </c>
      <c r="EG16" s="235">
        <f t="shared" si="6"/>
        <v>48092</v>
      </c>
      <c r="EH16" s="235">
        <f t="shared" si="6"/>
        <v>48122</v>
      </c>
      <c r="EI16" s="235">
        <f t="shared" si="6"/>
        <v>48153</v>
      </c>
      <c r="EJ16" s="235">
        <f t="shared" si="6"/>
        <v>48183</v>
      </c>
      <c r="EK16" s="235"/>
      <c r="EL16" s="235">
        <f t="shared" si="6"/>
        <v>48214</v>
      </c>
      <c r="EM16" s="235">
        <f t="shared" si="6"/>
        <v>48245</v>
      </c>
      <c r="EN16" s="235">
        <f t="shared" si="6"/>
        <v>48274</v>
      </c>
      <c r="EO16" s="235">
        <f t="shared" si="6"/>
        <v>48305</v>
      </c>
      <c r="EP16" s="235">
        <f t="shared" si="6"/>
        <v>48335</v>
      </c>
      <c r="EQ16" s="235">
        <f t="shared" si="6"/>
        <v>48366</v>
      </c>
      <c r="ER16" s="235">
        <f t="shared" si="6"/>
        <v>48396</v>
      </c>
      <c r="ES16" s="235">
        <f t="shared" si="6"/>
        <v>48427</v>
      </c>
      <c r="ET16" s="235">
        <f t="shared" si="6"/>
        <v>48458</v>
      </c>
      <c r="EU16" s="235">
        <f t="shared" si="6"/>
        <v>48488</v>
      </c>
      <c r="EV16" s="235">
        <f t="shared" si="6"/>
        <v>48519</v>
      </c>
      <c r="EW16" s="235">
        <f t="shared" si="6"/>
        <v>48549</v>
      </c>
      <c r="EX16" s="235"/>
      <c r="EY16" s="235">
        <f t="shared" si="6"/>
        <v>48580</v>
      </c>
      <c r="EZ16" s="235">
        <f t="shared" si="6"/>
        <v>48611</v>
      </c>
      <c r="FA16" s="235">
        <f t="shared" si="6"/>
        <v>48639</v>
      </c>
      <c r="FB16" s="235">
        <f t="shared" si="6"/>
        <v>48670</v>
      </c>
      <c r="FC16" s="235">
        <f t="shared" si="6"/>
        <v>48700</v>
      </c>
      <c r="FD16" s="235">
        <f t="shared" si="6"/>
        <v>48731</v>
      </c>
      <c r="FE16" s="235">
        <f t="shared" si="6"/>
        <v>48761</v>
      </c>
      <c r="FF16" s="235">
        <f t="shared" si="6"/>
        <v>48792</v>
      </c>
      <c r="FG16" s="235">
        <f t="shared" si="6"/>
        <v>48823</v>
      </c>
      <c r="FH16" s="235">
        <f t="shared" si="6"/>
        <v>48853</v>
      </c>
      <c r="FI16" s="235">
        <f t="shared" si="6"/>
        <v>48884</v>
      </c>
      <c r="FJ16" s="235">
        <f t="shared" si="6"/>
        <v>48914</v>
      </c>
      <c r="FK16" s="235"/>
      <c r="FL16" s="235">
        <f t="shared" si="6"/>
        <v>48945</v>
      </c>
      <c r="FM16" s="235">
        <f t="shared" si="6"/>
        <v>48976</v>
      </c>
      <c r="FN16" s="235">
        <f t="shared" si="6"/>
        <v>49004</v>
      </c>
      <c r="FO16" s="235">
        <f t="shared" si="6"/>
        <v>49035</v>
      </c>
      <c r="FP16" s="235">
        <f t="shared" si="6"/>
        <v>49065</v>
      </c>
      <c r="FQ16" s="235">
        <f t="shared" si="6"/>
        <v>49096</v>
      </c>
      <c r="FR16" s="235">
        <f t="shared" si="6"/>
        <v>49126</v>
      </c>
      <c r="FS16" s="235">
        <f t="shared" si="6"/>
        <v>49157</v>
      </c>
      <c r="FT16" s="235">
        <f t="shared" si="6"/>
        <v>49188</v>
      </c>
      <c r="FU16" s="235">
        <f t="shared" si="6"/>
        <v>49218</v>
      </c>
      <c r="FV16" s="235">
        <f t="shared" si="6"/>
        <v>49249</v>
      </c>
      <c r="FW16" s="235">
        <f t="shared" si="6"/>
        <v>49279</v>
      </c>
      <c r="FX16" s="235"/>
      <c r="FY16" s="235">
        <f t="shared" si="6"/>
        <v>49310</v>
      </c>
      <c r="FZ16" s="235">
        <f t="shared" si="6"/>
        <v>49341</v>
      </c>
      <c r="GA16" s="235">
        <f t="shared" si="6"/>
        <v>49369</v>
      </c>
      <c r="GB16" s="235">
        <f t="shared" si="6"/>
        <v>49400</v>
      </c>
      <c r="GC16" s="235">
        <f t="shared" si="6"/>
        <v>49430</v>
      </c>
      <c r="GD16" s="235">
        <f t="shared" si="6"/>
        <v>49461</v>
      </c>
      <c r="GE16" s="235">
        <f t="shared" si="6"/>
        <v>49491</v>
      </c>
      <c r="GF16" s="235">
        <f t="shared" si="6"/>
        <v>49522</v>
      </c>
      <c r="GG16" s="235">
        <f t="shared" ref="GG16:HJ16" si="7">+GG4</f>
        <v>49553</v>
      </c>
      <c r="GH16" s="235">
        <f t="shared" si="7"/>
        <v>49583</v>
      </c>
      <c r="GI16" s="235">
        <f t="shared" si="7"/>
        <v>49614</v>
      </c>
      <c r="GJ16" s="235">
        <f t="shared" si="7"/>
        <v>49644</v>
      </c>
      <c r="GK16" s="235"/>
      <c r="GL16" s="235">
        <f t="shared" si="7"/>
        <v>49675</v>
      </c>
      <c r="GM16" s="235">
        <f t="shared" si="7"/>
        <v>49706</v>
      </c>
      <c r="GN16" s="235">
        <f t="shared" si="7"/>
        <v>49735</v>
      </c>
      <c r="GO16" s="235">
        <f t="shared" si="7"/>
        <v>49766</v>
      </c>
      <c r="GP16" s="235">
        <f t="shared" si="7"/>
        <v>49796</v>
      </c>
      <c r="GQ16" s="235">
        <f t="shared" si="7"/>
        <v>49827</v>
      </c>
      <c r="GR16" s="235">
        <f t="shared" si="7"/>
        <v>49857</v>
      </c>
      <c r="GS16" s="235">
        <f t="shared" si="7"/>
        <v>49888</v>
      </c>
      <c r="GT16" s="235">
        <f t="shared" si="7"/>
        <v>49919</v>
      </c>
      <c r="GU16" s="235">
        <f t="shared" si="7"/>
        <v>49949</v>
      </c>
      <c r="GV16" s="235">
        <f t="shared" si="7"/>
        <v>49980</v>
      </c>
      <c r="GW16" s="235">
        <f t="shared" si="7"/>
        <v>50010</v>
      </c>
      <c r="GX16" s="235"/>
      <c r="GY16" s="235">
        <f t="shared" si="7"/>
        <v>50041</v>
      </c>
      <c r="GZ16" s="235">
        <f t="shared" si="7"/>
        <v>50072</v>
      </c>
      <c r="HA16" s="235">
        <f t="shared" si="7"/>
        <v>50100</v>
      </c>
      <c r="HB16" s="235">
        <f t="shared" si="7"/>
        <v>50131</v>
      </c>
      <c r="HC16" s="235">
        <f t="shared" si="7"/>
        <v>50161</v>
      </c>
      <c r="HD16" s="235">
        <f t="shared" si="7"/>
        <v>50192</v>
      </c>
      <c r="HE16" s="235">
        <f t="shared" si="7"/>
        <v>50222</v>
      </c>
      <c r="HF16" s="235">
        <f t="shared" si="7"/>
        <v>50253</v>
      </c>
      <c r="HG16" s="235">
        <f t="shared" si="7"/>
        <v>50284</v>
      </c>
      <c r="HH16" s="235">
        <f t="shared" si="7"/>
        <v>50314</v>
      </c>
      <c r="HI16" s="235">
        <f t="shared" si="7"/>
        <v>50345</v>
      </c>
      <c r="HJ16" s="235">
        <f t="shared" si="7"/>
        <v>50375</v>
      </c>
      <c r="HK16" s="235"/>
      <c r="HL16" s="235">
        <v>50406</v>
      </c>
      <c r="HM16" s="235">
        <v>50437</v>
      </c>
      <c r="HN16" s="235">
        <v>50465</v>
      </c>
      <c r="HO16" s="235">
        <v>50496</v>
      </c>
      <c r="HP16" s="235">
        <v>50526</v>
      </c>
      <c r="HQ16" s="235">
        <v>50557</v>
      </c>
      <c r="HR16" s="235">
        <v>50587</v>
      </c>
      <c r="HS16" s="235">
        <v>50618</v>
      </c>
      <c r="HT16" s="235">
        <v>50649</v>
      </c>
      <c r="HU16" s="235">
        <v>50679</v>
      </c>
      <c r="HV16" s="235">
        <v>50710</v>
      </c>
      <c r="HW16" s="235">
        <v>50740</v>
      </c>
    </row>
    <row r="17" spans="1:232" x14ac:dyDescent="0.25">
      <c r="A17" s="237" t="s">
        <v>302</v>
      </c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8"/>
      <c r="AX17" s="238"/>
      <c r="AY17" s="239">
        <v>0</v>
      </c>
      <c r="AZ17" s="238">
        <v>0</v>
      </c>
      <c r="BA17" s="238">
        <v>0</v>
      </c>
      <c r="BB17" s="238">
        <v>0</v>
      </c>
      <c r="BC17" s="238">
        <v>0</v>
      </c>
      <c r="BD17" s="238">
        <v>0</v>
      </c>
      <c r="BE17" s="238">
        <v>0</v>
      </c>
      <c r="BF17" s="238">
        <v>0</v>
      </c>
      <c r="BG17" s="238">
        <v>0</v>
      </c>
      <c r="BH17" s="238">
        <v>0</v>
      </c>
      <c r="BI17" s="238">
        <v>0</v>
      </c>
      <c r="BJ17" s="238">
        <v>0</v>
      </c>
      <c r="BK17" s="238"/>
      <c r="BL17" s="238">
        <v>0</v>
      </c>
      <c r="BM17" s="238">
        <v>0</v>
      </c>
      <c r="BN17" s="238">
        <v>0</v>
      </c>
      <c r="BO17" s="238">
        <v>0</v>
      </c>
      <c r="BP17" s="238">
        <v>0</v>
      </c>
      <c r="BQ17" s="238">
        <v>0</v>
      </c>
      <c r="BR17" s="238">
        <v>0</v>
      </c>
      <c r="BS17" s="238">
        <v>0</v>
      </c>
      <c r="BT17" s="238">
        <v>0</v>
      </c>
      <c r="BU17" s="238">
        <v>0</v>
      </c>
      <c r="BV17" s="238">
        <v>0</v>
      </c>
      <c r="BW17" s="238">
        <v>0</v>
      </c>
      <c r="BX17" s="238"/>
      <c r="BY17" s="238">
        <v>0</v>
      </c>
      <c r="BZ17" s="238">
        <v>0</v>
      </c>
      <c r="CA17" s="238">
        <v>0</v>
      </c>
      <c r="CB17" s="238">
        <v>0</v>
      </c>
      <c r="CC17" s="238">
        <v>0</v>
      </c>
      <c r="CD17" s="238">
        <v>0</v>
      </c>
      <c r="CE17" s="238">
        <v>0</v>
      </c>
      <c r="CF17" s="238">
        <v>0</v>
      </c>
      <c r="CG17" s="238">
        <v>0</v>
      </c>
      <c r="CH17" s="238">
        <v>0</v>
      </c>
      <c r="CI17" s="238">
        <v>0</v>
      </c>
      <c r="CJ17" s="238">
        <v>0</v>
      </c>
      <c r="CK17" s="238"/>
      <c r="CL17" s="238">
        <v>0</v>
      </c>
      <c r="CM17" s="238">
        <v>0</v>
      </c>
      <c r="CN17" s="238">
        <v>0</v>
      </c>
      <c r="CO17" s="238">
        <v>0</v>
      </c>
      <c r="CP17" s="238">
        <v>0</v>
      </c>
      <c r="CQ17" s="238">
        <v>0</v>
      </c>
      <c r="CR17" s="238">
        <v>0</v>
      </c>
      <c r="CS17" s="238">
        <v>0</v>
      </c>
      <c r="CT17" s="238">
        <v>0</v>
      </c>
      <c r="CU17" s="238">
        <v>0</v>
      </c>
      <c r="CV17" s="238">
        <v>0</v>
      </c>
      <c r="CW17" s="238">
        <v>0</v>
      </c>
      <c r="CX17" s="238"/>
      <c r="CY17" s="238">
        <v>0</v>
      </c>
      <c r="CZ17" s="238">
        <v>0</v>
      </c>
      <c r="DA17" s="238">
        <v>0</v>
      </c>
      <c r="DB17" s="238">
        <v>0</v>
      </c>
      <c r="DC17" s="238">
        <v>0</v>
      </c>
      <c r="DD17" s="238">
        <v>0</v>
      </c>
      <c r="DE17" s="238">
        <v>0</v>
      </c>
      <c r="DF17" s="238">
        <v>0</v>
      </c>
      <c r="DG17" s="238">
        <v>0</v>
      </c>
      <c r="DH17" s="238">
        <v>0</v>
      </c>
      <c r="DI17" s="238">
        <v>0</v>
      </c>
      <c r="DJ17" s="238">
        <v>0</v>
      </c>
      <c r="DK17" s="238"/>
      <c r="DL17" s="238">
        <v>0</v>
      </c>
      <c r="DM17" s="238">
        <v>0</v>
      </c>
      <c r="DN17" s="238">
        <v>0</v>
      </c>
      <c r="DO17" s="238">
        <v>0</v>
      </c>
      <c r="DP17" s="238">
        <v>0</v>
      </c>
      <c r="DQ17" s="238">
        <v>0</v>
      </c>
      <c r="DR17" s="238">
        <v>0</v>
      </c>
      <c r="DS17" s="238">
        <v>0</v>
      </c>
      <c r="DT17" s="238">
        <v>0</v>
      </c>
      <c r="DU17" s="238">
        <v>0</v>
      </c>
      <c r="DV17" s="238">
        <v>0</v>
      </c>
      <c r="DW17" s="238">
        <v>0</v>
      </c>
      <c r="DX17" s="238"/>
      <c r="DY17" s="238">
        <v>0</v>
      </c>
      <c r="DZ17" s="238">
        <v>0</v>
      </c>
      <c r="EA17" s="238">
        <v>0</v>
      </c>
      <c r="EB17" s="238">
        <v>0</v>
      </c>
      <c r="EC17" s="238">
        <v>0</v>
      </c>
      <c r="ED17" s="238">
        <v>0</v>
      </c>
      <c r="EE17" s="238">
        <v>0</v>
      </c>
      <c r="EF17" s="238">
        <v>0</v>
      </c>
      <c r="EG17" s="238">
        <v>0</v>
      </c>
      <c r="EH17" s="238">
        <v>0</v>
      </c>
      <c r="EI17" s="238">
        <v>0</v>
      </c>
      <c r="EJ17" s="238">
        <v>0</v>
      </c>
      <c r="EK17" s="238"/>
      <c r="EL17" s="238">
        <v>0</v>
      </c>
      <c r="EM17" s="238">
        <v>0</v>
      </c>
      <c r="EN17" s="238">
        <v>0</v>
      </c>
      <c r="EO17" s="238">
        <v>0</v>
      </c>
      <c r="EP17" s="238">
        <v>0</v>
      </c>
      <c r="EQ17" s="238">
        <v>0</v>
      </c>
      <c r="ER17" s="238">
        <v>0</v>
      </c>
      <c r="ES17" s="238">
        <v>0</v>
      </c>
      <c r="ET17" s="238">
        <v>0</v>
      </c>
      <c r="EU17" s="238">
        <v>0</v>
      </c>
      <c r="EV17" s="238">
        <v>0</v>
      </c>
      <c r="EW17" s="238">
        <v>0</v>
      </c>
      <c r="EX17" s="238"/>
      <c r="EY17" s="238">
        <v>0</v>
      </c>
      <c r="EZ17" s="238">
        <v>0</v>
      </c>
      <c r="FA17" s="238">
        <v>0</v>
      </c>
      <c r="FB17" s="238">
        <v>0</v>
      </c>
      <c r="FC17" s="238">
        <v>0</v>
      </c>
      <c r="FD17" s="238">
        <v>0</v>
      </c>
      <c r="FE17" s="238">
        <v>0</v>
      </c>
      <c r="FF17" s="238">
        <v>0</v>
      </c>
      <c r="FG17" s="238">
        <v>0</v>
      </c>
      <c r="FH17" s="238">
        <v>0</v>
      </c>
      <c r="FI17" s="238">
        <v>0</v>
      </c>
      <c r="FJ17" s="238">
        <v>0</v>
      </c>
      <c r="FK17" s="238"/>
      <c r="FL17" s="238">
        <v>0</v>
      </c>
      <c r="FM17" s="238">
        <v>0</v>
      </c>
      <c r="FN17" s="238">
        <v>0</v>
      </c>
      <c r="FO17" s="238">
        <v>0</v>
      </c>
      <c r="FP17" s="238">
        <v>0</v>
      </c>
      <c r="FQ17" s="238">
        <v>0</v>
      </c>
      <c r="FR17" s="238">
        <v>0</v>
      </c>
      <c r="FS17" s="238">
        <v>0</v>
      </c>
      <c r="FT17" s="238">
        <v>0</v>
      </c>
      <c r="FU17" s="238">
        <v>0</v>
      </c>
      <c r="FV17" s="238">
        <v>0</v>
      </c>
      <c r="FW17" s="238">
        <v>0</v>
      </c>
      <c r="FX17" s="238"/>
      <c r="FY17" s="238">
        <v>0</v>
      </c>
      <c r="FZ17" s="238">
        <v>0</v>
      </c>
      <c r="GA17" s="238">
        <v>0</v>
      </c>
      <c r="GB17" s="238">
        <v>0</v>
      </c>
      <c r="GC17" s="238">
        <v>0</v>
      </c>
      <c r="GD17" s="238">
        <v>0</v>
      </c>
      <c r="GE17" s="238">
        <v>0</v>
      </c>
      <c r="GF17" s="238">
        <v>0</v>
      </c>
      <c r="GG17" s="238">
        <v>0</v>
      </c>
      <c r="GH17" s="238">
        <v>0</v>
      </c>
      <c r="GI17" s="238">
        <v>0</v>
      </c>
      <c r="GJ17" s="238">
        <v>0</v>
      </c>
      <c r="GK17" s="238"/>
      <c r="GL17" s="238">
        <v>0</v>
      </c>
      <c r="GM17" s="238">
        <v>0</v>
      </c>
      <c r="GN17" s="238">
        <v>0</v>
      </c>
      <c r="GO17" s="238">
        <v>0</v>
      </c>
      <c r="GP17" s="238">
        <v>0</v>
      </c>
      <c r="GQ17" s="238">
        <v>0</v>
      </c>
      <c r="GR17" s="238">
        <v>0</v>
      </c>
      <c r="GS17" s="238">
        <v>0</v>
      </c>
      <c r="GT17" s="238">
        <v>0</v>
      </c>
      <c r="GU17" s="238">
        <v>0</v>
      </c>
      <c r="GV17" s="238">
        <v>0</v>
      </c>
      <c r="GW17" s="238">
        <v>0</v>
      </c>
      <c r="GX17" s="238"/>
      <c r="GY17" s="238">
        <v>0</v>
      </c>
      <c r="GZ17" s="238">
        <v>0</v>
      </c>
      <c r="HA17" s="238">
        <v>0</v>
      </c>
      <c r="HB17" s="238">
        <v>0</v>
      </c>
      <c r="HC17" s="238">
        <v>0</v>
      </c>
      <c r="HD17" s="238">
        <v>0</v>
      </c>
      <c r="HE17" s="238">
        <v>0</v>
      </c>
      <c r="HF17" s="238">
        <v>0</v>
      </c>
      <c r="HG17" s="238">
        <v>0</v>
      </c>
      <c r="HH17" s="238">
        <v>0</v>
      </c>
      <c r="HI17" s="238">
        <v>0</v>
      </c>
      <c r="HJ17" s="238">
        <v>0</v>
      </c>
      <c r="HK17" s="238"/>
      <c r="HL17" s="238">
        <v>0</v>
      </c>
      <c r="HM17" s="238">
        <v>0</v>
      </c>
      <c r="HN17" s="238">
        <v>0</v>
      </c>
      <c r="HO17" s="238">
        <v>0</v>
      </c>
      <c r="HP17" s="238">
        <v>0</v>
      </c>
      <c r="HQ17" s="238">
        <v>0</v>
      </c>
      <c r="HR17" s="238">
        <v>0</v>
      </c>
      <c r="HS17" s="238">
        <v>0</v>
      </c>
      <c r="HT17" s="238">
        <v>0</v>
      </c>
      <c r="HU17" s="238">
        <v>0</v>
      </c>
      <c r="HV17" s="238">
        <v>0</v>
      </c>
      <c r="HW17" s="238">
        <v>0</v>
      </c>
    </row>
    <row r="18" spans="1:232" x14ac:dyDescent="0.25">
      <c r="A18" s="237" t="s">
        <v>67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38"/>
      <c r="AA18" s="238"/>
      <c r="AB18" s="238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8"/>
      <c r="AX18" s="238"/>
      <c r="AY18" s="239">
        <v>10980</v>
      </c>
      <c r="AZ18" s="238">
        <v>2550</v>
      </c>
      <c r="BA18" s="238">
        <v>0</v>
      </c>
      <c r="BB18" s="238">
        <v>0</v>
      </c>
      <c r="BC18" s="238">
        <v>6410</v>
      </c>
      <c r="BD18" s="238">
        <v>20740.000000000004</v>
      </c>
      <c r="BE18" s="238">
        <v>14500</v>
      </c>
      <c r="BF18" s="238">
        <v>19490</v>
      </c>
      <c r="BG18" s="238">
        <v>84460.000000000015</v>
      </c>
      <c r="BH18" s="238">
        <v>35750</v>
      </c>
      <c r="BI18" s="238">
        <v>0</v>
      </c>
      <c r="BJ18" s="238">
        <v>0</v>
      </c>
      <c r="BK18" s="238"/>
      <c r="BL18" s="238">
        <v>3310</v>
      </c>
      <c r="BM18" s="238">
        <v>2550</v>
      </c>
      <c r="BN18" s="238">
        <v>0</v>
      </c>
      <c r="BO18" s="238">
        <v>7490</v>
      </c>
      <c r="BP18" s="238">
        <v>10280.000000000002</v>
      </c>
      <c r="BQ18" s="238">
        <v>13290</v>
      </c>
      <c r="BR18" s="238">
        <v>41300</v>
      </c>
      <c r="BS18" s="238">
        <v>26840.000000000004</v>
      </c>
      <c r="BT18" s="238">
        <v>78100</v>
      </c>
      <c r="BU18" s="238">
        <v>21970</v>
      </c>
      <c r="BV18" s="238">
        <v>0</v>
      </c>
      <c r="BW18" s="238">
        <v>2170</v>
      </c>
      <c r="BX18" s="238"/>
      <c r="BY18" s="238">
        <v>4060.0000000000005</v>
      </c>
      <c r="BZ18" s="238">
        <v>0</v>
      </c>
      <c r="CA18" s="238">
        <v>0</v>
      </c>
      <c r="CB18" s="238">
        <v>5920</v>
      </c>
      <c r="CC18" s="238">
        <v>4330</v>
      </c>
      <c r="CD18" s="238">
        <v>27000</v>
      </c>
      <c r="CE18" s="238">
        <v>66460.000000000015</v>
      </c>
      <c r="CF18" s="238">
        <v>61110</v>
      </c>
      <c r="CG18" s="238">
        <v>143080</v>
      </c>
      <c r="CH18" s="238">
        <v>69860</v>
      </c>
      <c r="CI18" s="238">
        <v>0</v>
      </c>
      <c r="CJ18" s="238">
        <v>2700</v>
      </c>
      <c r="CK18" s="238"/>
      <c r="CL18" s="238">
        <v>5540</v>
      </c>
      <c r="CM18" s="238">
        <v>3760</v>
      </c>
      <c r="CN18" s="238">
        <v>4560.0000000000009</v>
      </c>
      <c r="CO18" s="238">
        <v>7680</v>
      </c>
      <c r="CP18" s="238">
        <v>24620</v>
      </c>
      <c r="CQ18" s="238">
        <v>38080</v>
      </c>
      <c r="CR18" s="238">
        <v>62360</v>
      </c>
      <c r="CS18" s="238">
        <v>53790</v>
      </c>
      <c r="CT18" s="238">
        <v>85009.999999999985</v>
      </c>
      <c r="CU18" s="238">
        <v>41890</v>
      </c>
      <c r="CV18" s="238">
        <v>0</v>
      </c>
      <c r="CW18" s="238">
        <v>4700</v>
      </c>
      <c r="CX18" s="238"/>
      <c r="CY18" s="238">
        <v>3590</v>
      </c>
      <c r="CZ18" s="238">
        <v>0</v>
      </c>
      <c r="DA18" s="238">
        <v>0</v>
      </c>
      <c r="DB18" s="238">
        <v>0</v>
      </c>
      <c r="DC18" s="238">
        <v>7390</v>
      </c>
      <c r="DD18" s="238">
        <v>25520</v>
      </c>
      <c r="DE18" s="238">
        <v>34420</v>
      </c>
      <c r="DF18" s="238">
        <v>34300</v>
      </c>
      <c r="DG18" s="238">
        <v>83770.000000000015</v>
      </c>
      <c r="DH18" s="238">
        <v>33550</v>
      </c>
      <c r="DI18" s="238">
        <v>0</v>
      </c>
      <c r="DJ18" s="238">
        <v>8940</v>
      </c>
      <c r="DK18" s="238"/>
      <c r="DL18" s="238">
        <v>10940.000000000002</v>
      </c>
      <c r="DM18" s="238">
        <v>2139.9999999999995</v>
      </c>
      <c r="DN18" s="238">
        <v>0</v>
      </c>
      <c r="DO18" s="238">
        <v>27440</v>
      </c>
      <c r="DP18" s="238">
        <v>18420</v>
      </c>
      <c r="DQ18" s="238">
        <v>38480.000000000007</v>
      </c>
      <c r="DR18" s="238">
        <v>53190</v>
      </c>
      <c r="DS18" s="238">
        <v>42160</v>
      </c>
      <c r="DT18" s="238">
        <v>73180</v>
      </c>
      <c r="DU18" s="238">
        <v>24950.000000000004</v>
      </c>
      <c r="DV18" s="238">
        <v>0</v>
      </c>
      <c r="DW18" s="238">
        <v>1910</v>
      </c>
      <c r="DX18" s="238"/>
      <c r="DY18" s="238">
        <v>10960</v>
      </c>
      <c r="DZ18" s="238">
        <v>2340</v>
      </c>
      <c r="EA18" s="238">
        <v>0</v>
      </c>
      <c r="EB18" s="238">
        <v>770</v>
      </c>
      <c r="EC18" s="238">
        <v>11640</v>
      </c>
      <c r="ED18" s="238">
        <v>27330</v>
      </c>
      <c r="EE18" s="238">
        <v>56629.999999999993</v>
      </c>
      <c r="EF18" s="238">
        <v>38480.000000000007</v>
      </c>
      <c r="EG18" s="238">
        <v>81670</v>
      </c>
      <c r="EH18" s="238">
        <v>31450</v>
      </c>
      <c r="EI18" s="238">
        <v>5230</v>
      </c>
      <c r="EJ18" s="238">
        <v>710</v>
      </c>
      <c r="EK18" s="238"/>
      <c r="EL18" s="238">
        <v>1570</v>
      </c>
      <c r="EM18" s="238">
        <v>1960</v>
      </c>
      <c r="EN18" s="238">
        <v>0</v>
      </c>
      <c r="EO18" s="238">
        <v>12580</v>
      </c>
      <c r="EP18" s="238">
        <v>19790</v>
      </c>
      <c r="EQ18" s="238">
        <v>29600</v>
      </c>
      <c r="ER18" s="238">
        <v>35410.000000000007</v>
      </c>
      <c r="ES18" s="238">
        <v>26880.000000000004</v>
      </c>
      <c r="ET18" s="238">
        <v>102650</v>
      </c>
      <c r="EU18" s="238">
        <v>54100</v>
      </c>
      <c r="EV18" s="238">
        <v>5689.9999999999991</v>
      </c>
      <c r="EW18" s="238">
        <v>1880</v>
      </c>
      <c r="EX18" s="238"/>
      <c r="EY18" s="238">
        <v>3040</v>
      </c>
      <c r="EZ18" s="238">
        <v>1760</v>
      </c>
      <c r="FA18" s="238">
        <v>2330</v>
      </c>
      <c r="FB18" s="238">
        <v>0</v>
      </c>
      <c r="FC18" s="238">
        <v>21330</v>
      </c>
      <c r="FD18" s="238">
        <v>29670</v>
      </c>
      <c r="FE18" s="238">
        <v>65010.000000000007</v>
      </c>
      <c r="FF18" s="238">
        <v>47140</v>
      </c>
      <c r="FG18" s="238">
        <v>79259.999999999985</v>
      </c>
      <c r="FH18" s="238">
        <v>48170</v>
      </c>
      <c r="FI18" s="238">
        <v>16950</v>
      </c>
      <c r="FJ18" s="238">
        <v>4430</v>
      </c>
      <c r="FK18" s="238"/>
      <c r="FL18" s="238">
        <v>4610</v>
      </c>
      <c r="FM18" s="238">
        <v>0</v>
      </c>
      <c r="FN18" s="238">
        <v>6000</v>
      </c>
      <c r="FO18" s="238">
        <v>2050</v>
      </c>
      <c r="FP18" s="238">
        <v>16580</v>
      </c>
      <c r="FQ18" s="238">
        <v>0</v>
      </c>
      <c r="FR18" s="238">
        <v>0</v>
      </c>
      <c r="FS18" s="238">
        <v>0</v>
      </c>
      <c r="FT18" s="238">
        <v>0</v>
      </c>
      <c r="FU18" s="238">
        <v>0</v>
      </c>
      <c r="FV18" s="238">
        <v>0</v>
      </c>
      <c r="FW18" s="238">
        <v>0</v>
      </c>
      <c r="FX18" s="238"/>
      <c r="FY18" s="238">
        <v>0</v>
      </c>
      <c r="FZ18" s="238">
        <v>0</v>
      </c>
      <c r="GA18" s="238">
        <v>0</v>
      </c>
      <c r="GB18" s="238">
        <v>0</v>
      </c>
      <c r="GC18" s="238">
        <v>0</v>
      </c>
      <c r="GD18" s="238">
        <v>0</v>
      </c>
      <c r="GE18" s="238">
        <v>0</v>
      </c>
      <c r="GF18" s="238">
        <v>0</v>
      </c>
      <c r="GG18" s="238">
        <v>0</v>
      </c>
      <c r="GH18" s="238">
        <v>0</v>
      </c>
      <c r="GI18" s="238">
        <v>0</v>
      </c>
      <c r="GJ18" s="238">
        <v>0</v>
      </c>
      <c r="GK18" s="238"/>
      <c r="GL18" s="238">
        <v>0</v>
      </c>
      <c r="GM18" s="238">
        <v>0</v>
      </c>
      <c r="GN18" s="238">
        <v>0</v>
      </c>
      <c r="GO18" s="238">
        <v>0</v>
      </c>
      <c r="GP18" s="238">
        <v>0</v>
      </c>
      <c r="GQ18" s="238">
        <v>0</v>
      </c>
      <c r="GR18" s="238">
        <v>0</v>
      </c>
      <c r="GS18" s="238">
        <v>0</v>
      </c>
      <c r="GT18" s="238">
        <v>0</v>
      </c>
      <c r="GU18" s="238">
        <v>0</v>
      </c>
      <c r="GV18" s="238">
        <v>0</v>
      </c>
      <c r="GW18" s="238">
        <v>0</v>
      </c>
      <c r="GX18" s="238"/>
      <c r="GY18" s="238">
        <v>0</v>
      </c>
      <c r="GZ18" s="238">
        <v>0</v>
      </c>
      <c r="HA18" s="238">
        <v>0</v>
      </c>
      <c r="HB18" s="238">
        <v>0</v>
      </c>
      <c r="HC18" s="238">
        <v>0</v>
      </c>
      <c r="HD18" s="238">
        <v>0</v>
      </c>
      <c r="HE18" s="238">
        <v>0</v>
      </c>
      <c r="HF18" s="238">
        <v>0</v>
      </c>
      <c r="HG18" s="238">
        <v>0</v>
      </c>
      <c r="HH18" s="238">
        <v>0</v>
      </c>
      <c r="HI18" s="238">
        <v>0</v>
      </c>
      <c r="HJ18" s="238">
        <v>0</v>
      </c>
      <c r="HK18" s="238"/>
      <c r="HL18" s="238">
        <v>0</v>
      </c>
      <c r="HM18" s="238">
        <v>0</v>
      </c>
      <c r="HN18" s="238">
        <v>0</v>
      </c>
      <c r="HO18" s="238">
        <v>0</v>
      </c>
      <c r="HP18" s="238">
        <v>0</v>
      </c>
      <c r="HQ18" s="238">
        <v>0</v>
      </c>
      <c r="HR18" s="238">
        <v>0</v>
      </c>
      <c r="HS18" s="238">
        <v>0</v>
      </c>
      <c r="HT18" s="238">
        <v>0</v>
      </c>
      <c r="HU18" s="238">
        <v>0</v>
      </c>
      <c r="HV18" s="238">
        <v>0</v>
      </c>
      <c r="HW18" s="238">
        <v>0</v>
      </c>
    </row>
    <row r="19" spans="1:232" x14ac:dyDescent="0.25">
      <c r="A19" s="237" t="s">
        <v>303</v>
      </c>
      <c r="B19" s="238">
        <v>26856.054800000002</v>
      </c>
      <c r="C19" s="238">
        <v>27842.781199999998</v>
      </c>
      <c r="D19" s="238">
        <v>76611.590000000011</v>
      </c>
      <c r="E19" s="238">
        <v>163066.29379999998</v>
      </c>
      <c r="F19" s="238">
        <v>210005.76949999997</v>
      </c>
      <c r="G19" s="238">
        <v>186523.24910000002</v>
      </c>
      <c r="H19" s="238">
        <v>185520.42290000001</v>
      </c>
      <c r="I19" s="238">
        <v>154280.9768</v>
      </c>
      <c r="J19" s="238">
        <v>151325.7689</v>
      </c>
      <c r="K19" s="238">
        <v>26485.188099999996</v>
      </c>
      <c r="L19" s="238">
        <v>32192.377500000002</v>
      </c>
      <c r="M19" s="238">
        <v>42690.452100000002</v>
      </c>
      <c r="N19" s="238">
        <v>48747.934699999998</v>
      </c>
      <c r="O19" s="238">
        <v>46583.464300000007</v>
      </c>
      <c r="P19" s="238">
        <v>94363.338000000003</v>
      </c>
      <c r="Q19" s="238">
        <v>154679.51870000002</v>
      </c>
      <c r="R19" s="238">
        <v>176596.50690000001</v>
      </c>
      <c r="S19" s="238">
        <v>156442.97340000002</v>
      </c>
      <c r="T19" s="238">
        <v>216352.42679999999</v>
      </c>
      <c r="U19" s="238">
        <v>178726.0043</v>
      </c>
      <c r="V19" s="238">
        <v>174683.62309999997</v>
      </c>
      <c r="W19" s="238">
        <v>127935.67240000001</v>
      </c>
      <c r="X19" s="238">
        <v>37837.832099999992</v>
      </c>
      <c r="Y19" s="238">
        <v>60499.038999999997</v>
      </c>
      <c r="Z19" s="238">
        <v>51534.856999999996</v>
      </c>
      <c r="AA19" s="238">
        <v>57439.291799999992</v>
      </c>
      <c r="AB19" s="238">
        <v>157290.75440000001</v>
      </c>
      <c r="AC19" s="238">
        <v>102408.66959999999</v>
      </c>
      <c r="AD19" s="238">
        <v>155627.38319999998</v>
      </c>
      <c r="AE19" s="238">
        <v>180259.87160000001</v>
      </c>
      <c r="AF19" s="238">
        <v>195305.1973</v>
      </c>
      <c r="AG19" s="238">
        <v>155971.87159999998</v>
      </c>
      <c r="AH19" s="238">
        <v>154287.35070000001</v>
      </c>
      <c r="AI19" s="238">
        <v>88958.918799999985</v>
      </c>
      <c r="AJ19" s="238">
        <v>54722.130100000002</v>
      </c>
      <c r="AK19" s="238">
        <v>59027.52800000002</v>
      </c>
      <c r="AL19" s="238">
        <v>55167.971300000005</v>
      </c>
      <c r="AM19" s="238">
        <v>53175.105300000003</v>
      </c>
      <c r="AN19" s="238">
        <v>56479.079999999994</v>
      </c>
      <c r="AO19" s="238">
        <v>129270.85889999999</v>
      </c>
      <c r="AP19" s="238">
        <v>201146.97980000003</v>
      </c>
      <c r="AQ19" s="238">
        <v>161136.51140000002</v>
      </c>
      <c r="AR19" s="238">
        <v>208950.21519999998</v>
      </c>
      <c r="AS19" s="238">
        <v>190695.23199999999</v>
      </c>
      <c r="AT19" s="238">
        <v>169279.67550000001</v>
      </c>
      <c r="AU19" s="238">
        <v>113792.76569999999</v>
      </c>
      <c r="AV19" s="238">
        <v>91250.921699999977</v>
      </c>
      <c r="AW19" s="238">
        <v>51715.7696</v>
      </c>
      <c r="AX19" s="238"/>
      <c r="AY19" s="239">
        <v>42210</v>
      </c>
      <c r="AZ19" s="238">
        <v>3670</v>
      </c>
      <c r="BA19" s="238">
        <v>0</v>
      </c>
      <c r="BB19" s="238">
        <v>0</v>
      </c>
      <c r="BC19" s="238">
        <v>38780</v>
      </c>
      <c r="BD19" s="238">
        <v>79940</v>
      </c>
      <c r="BE19" s="238">
        <v>82600</v>
      </c>
      <c r="BF19" s="238">
        <v>75680</v>
      </c>
      <c r="BG19" s="238">
        <v>209090</v>
      </c>
      <c r="BH19" s="238">
        <v>115810</v>
      </c>
      <c r="BI19" s="238">
        <v>0</v>
      </c>
      <c r="BJ19" s="238">
        <v>0</v>
      </c>
      <c r="BK19" s="238"/>
      <c r="BL19" s="238">
        <v>22330</v>
      </c>
      <c r="BM19" s="238">
        <v>5490</v>
      </c>
      <c r="BN19" s="238">
        <v>0</v>
      </c>
      <c r="BO19" s="238">
        <v>52050</v>
      </c>
      <c r="BP19" s="238">
        <v>52680</v>
      </c>
      <c r="BQ19" s="238">
        <v>57740</v>
      </c>
      <c r="BR19" s="238">
        <v>158430</v>
      </c>
      <c r="BS19" s="238">
        <v>118800.00000000001</v>
      </c>
      <c r="BT19" s="238">
        <v>245750</v>
      </c>
      <c r="BU19" s="238">
        <v>96050</v>
      </c>
      <c r="BV19" s="238">
        <v>0</v>
      </c>
      <c r="BW19" s="238">
        <v>15080.000000000002</v>
      </c>
      <c r="BX19" s="238"/>
      <c r="BY19" s="238">
        <v>11070</v>
      </c>
      <c r="BZ19" s="238">
        <v>3300</v>
      </c>
      <c r="CA19" s="238">
        <v>5070</v>
      </c>
      <c r="CB19" s="238">
        <v>36270</v>
      </c>
      <c r="CC19" s="238">
        <v>33000</v>
      </c>
      <c r="CD19" s="238">
        <v>152450</v>
      </c>
      <c r="CE19" s="238">
        <v>235390.00000000003</v>
      </c>
      <c r="CF19" s="238">
        <v>223209.99999999997</v>
      </c>
      <c r="CG19" s="238">
        <v>384700.00000000006</v>
      </c>
      <c r="CH19" s="238">
        <v>221950</v>
      </c>
      <c r="CI19" s="238">
        <v>10170</v>
      </c>
      <c r="CJ19" s="238">
        <v>22750</v>
      </c>
      <c r="CK19" s="238"/>
      <c r="CL19" s="238">
        <v>30220</v>
      </c>
      <c r="CM19" s="238">
        <v>13280.000000000002</v>
      </c>
      <c r="CN19" s="238">
        <v>26380</v>
      </c>
      <c r="CO19" s="238">
        <v>51110</v>
      </c>
      <c r="CP19" s="238">
        <v>94949.999999999985</v>
      </c>
      <c r="CQ19" s="238">
        <v>153529.99999999997</v>
      </c>
      <c r="CR19" s="238">
        <v>209920.00000000003</v>
      </c>
      <c r="CS19" s="238">
        <v>181120</v>
      </c>
      <c r="CT19" s="238">
        <v>297890</v>
      </c>
      <c r="CU19" s="238">
        <v>128860.00000000001</v>
      </c>
      <c r="CV19" s="238">
        <v>2400</v>
      </c>
      <c r="CW19" s="238">
        <v>28720</v>
      </c>
      <c r="CX19" s="238"/>
      <c r="CY19" s="238">
        <v>17100</v>
      </c>
      <c r="CZ19" s="238">
        <v>4860</v>
      </c>
      <c r="DA19" s="238">
        <v>6590</v>
      </c>
      <c r="DB19" s="238">
        <v>9920</v>
      </c>
      <c r="DC19" s="238">
        <v>27619.999999999996</v>
      </c>
      <c r="DD19" s="238">
        <v>121190</v>
      </c>
      <c r="DE19" s="238">
        <v>205110</v>
      </c>
      <c r="DF19" s="238">
        <v>166209.99999999997</v>
      </c>
      <c r="DG19" s="238">
        <v>253820</v>
      </c>
      <c r="DH19" s="238">
        <v>108970</v>
      </c>
      <c r="DI19" s="238">
        <v>0</v>
      </c>
      <c r="DJ19" s="238">
        <v>43120</v>
      </c>
      <c r="DK19" s="238"/>
      <c r="DL19" s="238">
        <v>38720</v>
      </c>
      <c r="DM19" s="238">
        <v>4420</v>
      </c>
      <c r="DN19" s="238">
        <v>2400</v>
      </c>
      <c r="DO19" s="238">
        <v>91550</v>
      </c>
      <c r="DP19" s="238">
        <v>66980</v>
      </c>
      <c r="DQ19" s="238">
        <v>105519.99999999999</v>
      </c>
      <c r="DR19" s="238">
        <v>199990</v>
      </c>
      <c r="DS19" s="238">
        <v>187500</v>
      </c>
      <c r="DT19" s="238">
        <v>258340.00000000003</v>
      </c>
      <c r="DU19" s="238">
        <v>118000</v>
      </c>
      <c r="DV19" s="238">
        <v>2410</v>
      </c>
      <c r="DW19" s="238">
        <v>22400</v>
      </c>
      <c r="DX19" s="238"/>
      <c r="DY19" s="238">
        <v>40760.000000000007</v>
      </c>
      <c r="DZ19" s="238">
        <v>5790.0000000000009</v>
      </c>
      <c r="EA19" s="238">
        <v>3610.0000000000005</v>
      </c>
      <c r="EB19" s="238">
        <v>8510</v>
      </c>
      <c r="EC19" s="238">
        <v>47210</v>
      </c>
      <c r="ED19" s="238">
        <v>114640</v>
      </c>
      <c r="EE19" s="238">
        <v>179030</v>
      </c>
      <c r="EF19" s="238">
        <v>175630</v>
      </c>
      <c r="EG19" s="238">
        <v>288340.00000000006</v>
      </c>
      <c r="EH19" s="238">
        <v>140049.99999999997</v>
      </c>
      <c r="EI19" s="238">
        <v>26640</v>
      </c>
      <c r="EJ19" s="238">
        <v>10830</v>
      </c>
      <c r="EK19" s="238"/>
      <c r="EL19" s="238">
        <v>14040</v>
      </c>
      <c r="EM19" s="238">
        <v>8080</v>
      </c>
      <c r="EN19" s="238">
        <v>3610.0000000000005</v>
      </c>
      <c r="EO19" s="238">
        <v>49290</v>
      </c>
      <c r="EP19" s="238">
        <v>61500</v>
      </c>
      <c r="EQ19" s="238">
        <v>113950</v>
      </c>
      <c r="ER19" s="238">
        <v>159850.00000000003</v>
      </c>
      <c r="ES19" s="238">
        <v>141880</v>
      </c>
      <c r="ET19" s="238">
        <v>333840</v>
      </c>
      <c r="EU19" s="238">
        <v>195680</v>
      </c>
      <c r="EV19" s="238">
        <v>32890</v>
      </c>
      <c r="EW19" s="238">
        <v>11049.999999999998</v>
      </c>
      <c r="EX19" s="238"/>
      <c r="EY19" s="238">
        <v>10430</v>
      </c>
      <c r="EZ19" s="238">
        <v>5630</v>
      </c>
      <c r="FA19" s="238">
        <v>11530</v>
      </c>
      <c r="FB19" s="238">
        <v>1200</v>
      </c>
      <c r="FC19" s="238">
        <v>71240</v>
      </c>
      <c r="FD19" s="238">
        <v>136250</v>
      </c>
      <c r="FE19" s="238">
        <v>216160.00000000003</v>
      </c>
      <c r="FF19" s="238">
        <v>195390</v>
      </c>
      <c r="FG19" s="238">
        <v>293070</v>
      </c>
      <c r="FH19" s="238">
        <v>126220</v>
      </c>
      <c r="FI19" s="238">
        <v>47530</v>
      </c>
      <c r="FJ19" s="238">
        <v>38280</v>
      </c>
      <c r="FK19" s="238"/>
      <c r="FL19" s="238">
        <v>16910</v>
      </c>
      <c r="FM19" s="238">
        <v>5210</v>
      </c>
      <c r="FN19" s="238">
        <v>22840</v>
      </c>
      <c r="FO19" s="238">
        <v>25030</v>
      </c>
      <c r="FP19" s="238">
        <v>69070.000000000015</v>
      </c>
      <c r="FQ19" s="238">
        <v>130710.00000000001</v>
      </c>
      <c r="FR19" s="238">
        <v>187040</v>
      </c>
      <c r="FS19" s="238">
        <v>170709.99999999997</v>
      </c>
      <c r="FT19" s="238">
        <v>294100</v>
      </c>
      <c r="FU19" s="238">
        <v>108669.99999999999</v>
      </c>
      <c r="FV19" s="238">
        <v>4820</v>
      </c>
      <c r="FW19" s="238">
        <v>13190</v>
      </c>
      <c r="FX19" s="238"/>
      <c r="FY19" s="238">
        <v>33660.000000000007</v>
      </c>
      <c r="FZ19" s="238">
        <v>8469.9999999999982</v>
      </c>
      <c r="GA19" s="238">
        <v>9629.9999999999982</v>
      </c>
      <c r="GB19" s="238">
        <v>12040</v>
      </c>
      <c r="GC19" s="238">
        <v>96470</v>
      </c>
      <c r="GD19" s="238">
        <v>129880</v>
      </c>
      <c r="GE19" s="238">
        <v>211149.99999999997</v>
      </c>
      <c r="GF19" s="238">
        <v>168220.00000000003</v>
      </c>
      <c r="GG19" s="238">
        <v>313840</v>
      </c>
      <c r="GH19" s="238">
        <v>147310</v>
      </c>
      <c r="GI19" s="238">
        <v>3010</v>
      </c>
      <c r="GJ19" s="238">
        <v>28610</v>
      </c>
      <c r="GK19" s="238"/>
      <c r="GL19" s="238">
        <v>29979.999999999996</v>
      </c>
      <c r="GM19" s="238">
        <v>16799.999999999996</v>
      </c>
      <c r="GN19" s="238">
        <v>21750</v>
      </c>
      <c r="GO19" s="238">
        <v>16860</v>
      </c>
      <c r="GP19" s="238">
        <v>104660</v>
      </c>
      <c r="GQ19" s="238">
        <v>0</v>
      </c>
      <c r="GR19" s="238">
        <v>0</v>
      </c>
      <c r="GS19" s="238">
        <v>0</v>
      </c>
      <c r="GT19" s="238">
        <v>0</v>
      </c>
      <c r="GU19" s="238">
        <v>0</v>
      </c>
      <c r="GV19" s="238">
        <v>0</v>
      </c>
      <c r="GW19" s="238">
        <v>0</v>
      </c>
      <c r="GX19" s="238"/>
      <c r="GY19" s="238">
        <v>0</v>
      </c>
      <c r="GZ19" s="238">
        <v>0</v>
      </c>
      <c r="HA19" s="238">
        <v>0</v>
      </c>
      <c r="HB19" s="238">
        <v>0</v>
      </c>
      <c r="HC19" s="238">
        <v>0</v>
      </c>
      <c r="HD19" s="238">
        <v>0</v>
      </c>
      <c r="HE19" s="238">
        <v>0</v>
      </c>
      <c r="HF19" s="238">
        <v>0</v>
      </c>
      <c r="HG19" s="238">
        <v>0</v>
      </c>
      <c r="HH19" s="238">
        <v>0</v>
      </c>
      <c r="HI19" s="238">
        <v>0</v>
      </c>
      <c r="HJ19" s="238">
        <v>0</v>
      </c>
      <c r="HK19" s="238"/>
      <c r="HL19" s="238">
        <v>0</v>
      </c>
      <c r="HM19" s="238">
        <v>0</v>
      </c>
      <c r="HN19" s="238">
        <v>0</v>
      </c>
      <c r="HO19" s="238">
        <v>0</v>
      </c>
      <c r="HP19" s="238">
        <v>0</v>
      </c>
      <c r="HQ19" s="238">
        <v>0</v>
      </c>
      <c r="HR19" s="238">
        <v>0</v>
      </c>
      <c r="HS19" s="238">
        <v>0</v>
      </c>
      <c r="HT19" s="238">
        <v>0</v>
      </c>
      <c r="HU19" s="238">
        <v>0</v>
      </c>
      <c r="HV19" s="238">
        <v>0</v>
      </c>
      <c r="HW19" s="238">
        <v>0</v>
      </c>
    </row>
    <row r="20" spans="1:232" x14ac:dyDescent="0.25">
      <c r="A20" s="237" t="s">
        <v>304</v>
      </c>
      <c r="B20" s="238">
        <v>0</v>
      </c>
      <c r="C20" s="238">
        <v>0</v>
      </c>
      <c r="D20" s="238">
        <v>0</v>
      </c>
      <c r="E20" s="238">
        <v>0</v>
      </c>
      <c r="F20" s="238">
        <v>0</v>
      </c>
      <c r="G20" s="238">
        <v>0</v>
      </c>
      <c r="H20" s="238">
        <v>0</v>
      </c>
      <c r="I20" s="238">
        <v>0</v>
      </c>
      <c r="J20" s="238">
        <v>0</v>
      </c>
      <c r="K20" s="238">
        <v>0</v>
      </c>
      <c r="L20" s="238">
        <v>0</v>
      </c>
      <c r="M20" s="238">
        <v>0</v>
      </c>
      <c r="N20" s="238">
        <v>0</v>
      </c>
      <c r="O20" s="238">
        <v>0</v>
      </c>
      <c r="P20" s="238">
        <v>0</v>
      </c>
      <c r="Q20" s="238">
        <v>0</v>
      </c>
      <c r="R20" s="238">
        <v>0</v>
      </c>
      <c r="S20" s="238">
        <v>0</v>
      </c>
      <c r="T20" s="238">
        <v>0</v>
      </c>
      <c r="U20" s="238">
        <v>0</v>
      </c>
      <c r="V20" s="238">
        <v>0</v>
      </c>
      <c r="W20" s="238">
        <v>0</v>
      </c>
      <c r="X20" s="238">
        <v>0</v>
      </c>
      <c r="Y20" s="238">
        <v>0</v>
      </c>
      <c r="Z20" s="238">
        <v>0</v>
      </c>
      <c r="AA20" s="238">
        <v>0</v>
      </c>
      <c r="AB20" s="238">
        <v>0</v>
      </c>
      <c r="AC20" s="238">
        <v>0</v>
      </c>
      <c r="AD20" s="238">
        <v>0</v>
      </c>
      <c r="AE20" s="238">
        <v>0</v>
      </c>
      <c r="AF20" s="238">
        <v>0</v>
      </c>
      <c r="AG20" s="238">
        <v>0</v>
      </c>
      <c r="AH20" s="238">
        <v>0</v>
      </c>
      <c r="AI20" s="238">
        <v>0</v>
      </c>
      <c r="AJ20" s="238">
        <v>0</v>
      </c>
      <c r="AK20" s="238">
        <v>0</v>
      </c>
      <c r="AL20" s="238">
        <v>0</v>
      </c>
      <c r="AM20" s="238">
        <v>0</v>
      </c>
      <c r="AN20" s="238">
        <v>0</v>
      </c>
      <c r="AO20" s="238">
        <v>0</v>
      </c>
      <c r="AP20" s="238">
        <v>0</v>
      </c>
      <c r="AQ20" s="238">
        <v>0</v>
      </c>
      <c r="AR20" s="238">
        <v>0</v>
      </c>
      <c r="AS20" s="238">
        <v>0</v>
      </c>
      <c r="AT20" s="238">
        <v>0</v>
      </c>
      <c r="AU20" s="238">
        <v>0</v>
      </c>
      <c r="AV20" s="238">
        <v>0</v>
      </c>
      <c r="AW20" s="238">
        <v>0</v>
      </c>
      <c r="AX20" s="238"/>
      <c r="AY20" s="239">
        <v>0</v>
      </c>
      <c r="AZ20" s="238">
        <v>0</v>
      </c>
      <c r="BA20" s="238">
        <v>0</v>
      </c>
      <c r="BB20" s="238">
        <v>0</v>
      </c>
      <c r="BC20" s="238">
        <v>0</v>
      </c>
      <c r="BD20" s="238">
        <v>0</v>
      </c>
      <c r="BE20" s="238">
        <v>0</v>
      </c>
      <c r="BF20" s="238">
        <v>0</v>
      </c>
      <c r="BG20" s="238">
        <v>0</v>
      </c>
      <c r="BH20" s="238">
        <v>0</v>
      </c>
      <c r="BI20" s="238">
        <v>0</v>
      </c>
      <c r="BJ20" s="238">
        <v>0</v>
      </c>
      <c r="BK20" s="238"/>
      <c r="BL20" s="238">
        <v>0</v>
      </c>
      <c r="BM20" s="238">
        <v>0</v>
      </c>
      <c r="BN20" s="238">
        <v>0</v>
      </c>
      <c r="BO20" s="238">
        <v>0</v>
      </c>
      <c r="BP20" s="238">
        <v>0</v>
      </c>
      <c r="BQ20" s="238">
        <v>0</v>
      </c>
      <c r="BR20" s="238">
        <v>0</v>
      </c>
      <c r="BS20" s="238">
        <v>0</v>
      </c>
      <c r="BT20" s="238">
        <v>0</v>
      </c>
      <c r="BU20" s="238">
        <v>0</v>
      </c>
      <c r="BV20" s="238">
        <v>0</v>
      </c>
      <c r="BW20" s="238">
        <v>0</v>
      </c>
      <c r="BX20" s="238"/>
      <c r="BY20" s="238">
        <v>0</v>
      </c>
      <c r="BZ20" s="238">
        <v>0</v>
      </c>
      <c r="CA20" s="238">
        <v>0</v>
      </c>
      <c r="CB20" s="238">
        <v>0</v>
      </c>
      <c r="CC20" s="238">
        <v>0</v>
      </c>
      <c r="CD20" s="238">
        <v>0</v>
      </c>
      <c r="CE20" s="238">
        <v>0</v>
      </c>
      <c r="CF20" s="238">
        <v>0</v>
      </c>
      <c r="CG20" s="238">
        <v>0</v>
      </c>
      <c r="CH20" s="238">
        <v>0</v>
      </c>
      <c r="CI20" s="238">
        <v>0</v>
      </c>
      <c r="CJ20" s="238">
        <v>0</v>
      </c>
      <c r="CK20" s="238"/>
      <c r="CL20" s="238">
        <v>0</v>
      </c>
      <c r="CM20" s="238">
        <v>0</v>
      </c>
      <c r="CN20" s="238">
        <v>0</v>
      </c>
      <c r="CO20" s="238">
        <v>0</v>
      </c>
      <c r="CP20" s="238">
        <v>0</v>
      </c>
      <c r="CQ20" s="238">
        <v>0</v>
      </c>
      <c r="CR20" s="238">
        <v>0</v>
      </c>
      <c r="CS20" s="238">
        <v>0</v>
      </c>
      <c r="CT20" s="238">
        <v>0</v>
      </c>
      <c r="CU20" s="238">
        <v>0</v>
      </c>
      <c r="CV20" s="238">
        <v>0</v>
      </c>
      <c r="CW20" s="238">
        <v>0</v>
      </c>
      <c r="CX20" s="238"/>
      <c r="CY20" s="238">
        <v>0</v>
      </c>
      <c r="CZ20" s="238">
        <v>0</v>
      </c>
      <c r="DA20" s="238">
        <v>0</v>
      </c>
      <c r="DB20" s="238">
        <v>0</v>
      </c>
      <c r="DC20" s="238">
        <v>0</v>
      </c>
      <c r="DD20" s="238">
        <v>0</v>
      </c>
      <c r="DE20" s="238">
        <v>0</v>
      </c>
      <c r="DF20" s="238">
        <v>0</v>
      </c>
      <c r="DG20" s="238">
        <v>0</v>
      </c>
      <c r="DH20" s="238">
        <v>0</v>
      </c>
      <c r="DI20" s="238">
        <v>0</v>
      </c>
      <c r="DJ20" s="238">
        <v>0</v>
      </c>
      <c r="DK20" s="238"/>
      <c r="DL20" s="238">
        <v>0</v>
      </c>
      <c r="DM20" s="238">
        <v>0</v>
      </c>
      <c r="DN20" s="238">
        <v>0</v>
      </c>
      <c r="DO20" s="238">
        <v>0</v>
      </c>
      <c r="DP20" s="238">
        <v>0</v>
      </c>
      <c r="DQ20" s="238">
        <v>0</v>
      </c>
      <c r="DR20" s="238">
        <v>0</v>
      </c>
      <c r="DS20" s="238">
        <v>0</v>
      </c>
      <c r="DT20" s="238">
        <v>0</v>
      </c>
      <c r="DU20" s="238">
        <v>0</v>
      </c>
      <c r="DV20" s="238">
        <v>0</v>
      </c>
      <c r="DW20" s="238">
        <v>0</v>
      </c>
      <c r="DX20" s="238"/>
      <c r="DY20" s="238">
        <v>0</v>
      </c>
      <c r="DZ20" s="238">
        <v>0</v>
      </c>
      <c r="EA20" s="238">
        <v>0</v>
      </c>
      <c r="EB20" s="238">
        <v>0</v>
      </c>
      <c r="EC20" s="238">
        <v>0</v>
      </c>
      <c r="ED20" s="238">
        <v>0</v>
      </c>
      <c r="EE20" s="238">
        <v>0</v>
      </c>
      <c r="EF20" s="238">
        <v>0</v>
      </c>
      <c r="EG20" s="238">
        <v>0</v>
      </c>
      <c r="EH20" s="238">
        <v>0</v>
      </c>
      <c r="EI20" s="238">
        <v>0</v>
      </c>
      <c r="EJ20" s="238">
        <v>0</v>
      </c>
      <c r="EK20" s="238"/>
      <c r="EL20" s="238">
        <v>0</v>
      </c>
      <c r="EM20" s="238">
        <v>0</v>
      </c>
      <c r="EN20" s="238">
        <v>0</v>
      </c>
      <c r="EO20" s="238">
        <v>0</v>
      </c>
      <c r="EP20" s="238">
        <v>0</v>
      </c>
      <c r="EQ20" s="238">
        <v>0</v>
      </c>
      <c r="ER20" s="238">
        <v>0</v>
      </c>
      <c r="ES20" s="238">
        <v>0</v>
      </c>
      <c r="ET20" s="238">
        <v>0</v>
      </c>
      <c r="EU20" s="238">
        <v>0</v>
      </c>
      <c r="EV20" s="238">
        <v>0</v>
      </c>
      <c r="EW20" s="238">
        <v>0</v>
      </c>
      <c r="EX20" s="238"/>
      <c r="EY20" s="238">
        <v>0</v>
      </c>
      <c r="EZ20" s="238">
        <v>0</v>
      </c>
      <c r="FA20" s="238">
        <v>0</v>
      </c>
      <c r="FB20" s="238">
        <v>0</v>
      </c>
      <c r="FC20" s="238">
        <v>0</v>
      </c>
      <c r="FD20" s="238">
        <v>0</v>
      </c>
      <c r="FE20" s="238">
        <v>0</v>
      </c>
      <c r="FF20" s="238">
        <v>0</v>
      </c>
      <c r="FG20" s="238">
        <v>0</v>
      </c>
      <c r="FH20" s="238">
        <v>0</v>
      </c>
      <c r="FI20" s="238">
        <v>0</v>
      </c>
      <c r="FJ20" s="238">
        <v>0</v>
      </c>
      <c r="FK20" s="238"/>
      <c r="FL20" s="238">
        <v>0</v>
      </c>
      <c r="FM20" s="238">
        <v>0</v>
      </c>
      <c r="FN20" s="238">
        <v>0</v>
      </c>
      <c r="FO20" s="238">
        <v>0</v>
      </c>
      <c r="FP20" s="238">
        <v>0</v>
      </c>
      <c r="FQ20" s="238">
        <v>0</v>
      </c>
      <c r="FR20" s="238">
        <v>0</v>
      </c>
      <c r="FS20" s="238">
        <v>0</v>
      </c>
      <c r="FT20" s="238">
        <v>0</v>
      </c>
      <c r="FU20" s="238">
        <v>0</v>
      </c>
      <c r="FV20" s="238">
        <v>0</v>
      </c>
      <c r="FW20" s="238">
        <v>0</v>
      </c>
      <c r="FX20" s="238"/>
      <c r="FY20" s="238">
        <v>0</v>
      </c>
      <c r="FZ20" s="238">
        <v>0</v>
      </c>
      <c r="GA20" s="238">
        <v>0</v>
      </c>
      <c r="GB20" s="238">
        <v>0</v>
      </c>
      <c r="GC20" s="238">
        <v>0</v>
      </c>
      <c r="GD20" s="238">
        <v>0</v>
      </c>
      <c r="GE20" s="238">
        <v>0</v>
      </c>
      <c r="GF20" s="238">
        <v>0</v>
      </c>
      <c r="GG20" s="238">
        <v>0</v>
      </c>
      <c r="GH20" s="238">
        <v>0</v>
      </c>
      <c r="GI20" s="238">
        <v>0</v>
      </c>
      <c r="GJ20" s="238">
        <v>0</v>
      </c>
      <c r="GK20" s="238"/>
      <c r="GL20" s="238">
        <v>0</v>
      </c>
      <c r="GM20" s="238">
        <v>0</v>
      </c>
      <c r="GN20" s="238">
        <v>0</v>
      </c>
      <c r="GO20" s="238">
        <v>0</v>
      </c>
      <c r="GP20" s="238">
        <v>0</v>
      </c>
      <c r="GQ20" s="238">
        <v>0</v>
      </c>
      <c r="GR20" s="238">
        <v>0</v>
      </c>
      <c r="GS20" s="238">
        <v>0</v>
      </c>
      <c r="GT20" s="238">
        <v>0</v>
      </c>
      <c r="GU20" s="238">
        <v>0</v>
      </c>
      <c r="GV20" s="238">
        <v>0</v>
      </c>
      <c r="GW20" s="238">
        <v>0</v>
      </c>
      <c r="GX20" s="238"/>
      <c r="GY20" s="238">
        <v>0</v>
      </c>
      <c r="GZ20" s="238">
        <v>0</v>
      </c>
      <c r="HA20" s="238">
        <v>0</v>
      </c>
      <c r="HB20" s="238">
        <v>0</v>
      </c>
      <c r="HC20" s="238">
        <v>0</v>
      </c>
      <c r="HD20" s="238">
        <v>0</v>
      </c>
      <c r="HE20" s="238">
        <v>0</v>
      </c>
      <c r="HF20" s="238">
        <v>0</v>
      </c>
      <c r="HG20" s="238">
        <v>0</v>
      </c>
      <c r="HH20" s="238">
        <v>0</v>
      </c>
      <c r="HI20" s="238">
        <v>0</v>
      </c>
      <c r="HJ20" s="238">
        <v>0</v>
      </c>
      <c r="HK20" s="238"/>
      <c r="HL20" s="238">
        <v>0</v>
      </c>
      <c r="HM20" s="238">
        <v>0</v>
      </c>
      <c r="HN20" s="238">
        <v>0</v>
      </c>
      <c r="HO20" s="238">
        <v>0</v>
      </c>
      <c r="HP20" s="238">
        <v>0</v>
      </c>
      <c r="HQ20" s="238">
        <v>0</v>
      </c>
      <c r="HR20" s="238">
        <v>0</v>
      </c>
      <c r="HS20" s="238">
        <v>0</v>
      </c>
      <c r="HT20" s="238">
        <v>0</v>
      </c>
      <c r="HU20" s="238">
        <v>0</v>
      </c>
      <c r="HV20" s="238">
        <v>0</v>
      </c>
      <c r="HW20" s="238">
        <v>0</v>
      </c>
    </row>
    <row r="21" spans="1:232" x14ac:dyDescent="0.25">
      <c r="A21" s="237" t="s">
        <v>305</v>
      </c>
      <c r="B21" s="238">
        <v>33778.198900000003</v>
      </c>
      <c r="C21" s="238">
        <v>29099.789900000003</v>
      </c>
      <c r="D21" s="238">
        <v>48721.385300000002</v>
      </c>
      <c r="E21" s="238">
        <v>130230.10410000001</v>
      </c>
      <c r="F21" s="238">
        <v>214716.90410000004</v>
      </c>
      <c r="G21" s="238">
        <v>189015.63019999996</v>
      </c>
      <c r="H21" s="238">
        <v>177730.29310000001</v>
      </c>
      <c r="I21" s="238">
        <v>163136.89690000002</v>
      </c>
      <c r="J21" s="238">
        <v>134685.2113</v>
      </c>
      <c r="K21" s="238">
        <v>65969.376099999994</v>
      </c>
      <c r="L21" s="238">
        <v>42146.335800000008</v>
      </c>
      <c r="M21" s="238">
        <v>17781.618000000002</v>
      </c>
      <c r="N21" s="238">
        <v>54810.655200000001</v>
      </c>
      <c r="O21" s="238">
        <v>35894.566299999999</v>
      </c>
      <c r="P21" s="238">
        <v>57699.178799999994</v>
      </c>
      <c r="Q21" s="238">
        <v>98986.872599999988</v>
      </c>
      <c r="R21" s="238">
        <v>170318.93510000003</v>
      </c>
      <c r="S21" s="238">
        <v>163235.1686</v>
      </c>
      <c r="T21" s="238">
        <v>207723.02980000005</v>
      </c>
      <c r="U21" s="238">
        <v>173235.63439999998</v>
      </c>
      <c r="V21" s="238">
        <v>170620.13859999998</v>
      </c>
      <c r="W21" s="238">
        <v>115549.1183</v>
      </c>
      <c r="X21" s="238">
        <v>53840.772199999992</v>
      </c>
      <c r="Y21" s="238">
        <v>55696.37</v>
      </c>
      <c r="Z21" s="238">
        <v>53547.532200000001</v>
      </c>
      <c r="AA21" s="238">
        <v>41637.932200000003</v>
      </c>
      <c r="AB21" s="238">
        <v>155142.93780000007</v>
      </c>
      <c r="AC21" s="238">
        <v>83934.983199999973</v>
      </c>
      <c r="AD21" s="238">
        <v>142197.86689999999</v>
      </c>
      <c r="AE21" s="238">
        <v>162978.70669999992</v>
      </c>
      <c r="AF21" s="238">
        <v>200809.02080000003</v>
      </c>
      <c r="AG21" s="238">
        <v>139214.2831</v>
      </c>
      <c r="AH21" s="238">
        <v>149047.79979999998</v>
      </c>
      <c r="AI21" s="238">
        <v>118711.685</v>
      </c>
      <c r="AJ21" s="238">
        <v>53553.816900000013</v>
      </c>
      <c r="AK21" s="238">
        <v>63120.147400000016</v>
      </c>
      <c r="AL21" s="238">
        <v>44927.137700000007</v>
      </c>
      <c r="AM21" s="238">
        <v>30824.742900000005</v>
      </c>
      <c r="AN21" s="238">
        <v>90658.318599999999</v>
      </c>
      <c r="AO21" s="238">
        <v>165305.61029999994</v>
      </c>
      <c r="AP21" s="238">
        <v>183550.89340000003</v>
      </c>
      <c r="AQ21" s="238">
        <v>107763.6007</v>
      </c>
      <c r="AR21" s="238">
        <v>179582.39840000001</v>
      </c>
      <c r="AS21" s="238">
        <v>157836.44809999995</v>
      </c>
      <c r="AT21" s="238">
        <v>124234.15199999999</v>
      </c>
      <c r="AU21" s="238">
        <v>87417.656900000031</v>
      </c>
      <c r="AV21" s="238">
        <v>66564.559599999993</v>
      </c>
      <c r="AW21" s="238">
        <v>47804.209500000004</v>
      </c>
      <c r="AX21" s="238"/>
      <c r="AY21" s="239">
        <v>127700</v>
      </c>
      <c r="AZ21" s="238">
        <v>22200.000000000004</v>
      </c>
      <c r="BA21" s="238">
        <v>7670</v>
      </c>
      <c r="BB21" s="238">
        <v>0</v>
      </c>
      <c r="BC21" s="238">
        <v>118639.99999999999</v>
      </c>
      <c r="BD21" s="238">
        <v>216590</v>
      </c>
      <c r="BE21" s="238">
        <v>283379.99999999994</v>
      </c>
      <c r="BF21" s="238">
        <v>270560</v>
      </c>
      <c r="BG21" s="238">
        <v>617810.00000000012</v>
      </c>
      <c r="BH21" s="238">
        <v>262100.00000000003</v>
      </c>
      <c r="BI21" s="238">
        <v>4500</v>
      </c>
      <c r="BJ21" s="238">
        <v>5360</v>
      </c>
      <c r="BK21" s="238"/>
      <c r="BL21" s="238">
        <v>70949.999999999985</v>
      </c>
      <c r="BM21" s="238">
        <v>21889.999999999993</v>
      </c>
      <c r="BN21" s="238">
        <v>0</v>
      </c>
      <c r="BO21" s="238">
        <v>148589.99999999997</v>
      </c>
      <c r="BP21" s="238">
        <v>159490</v>
      </c>
      <c r="BQ21" s="238">
        <v>221779.99999999997</v>
      </c>
      <c r="BR21" s="238">
        <v>481490</v>
      </c>
      <c r="BS21" s="238">
        <v>365990</v>
      </c>
      <c r="BT21" s="238">
        <v>675719.99999999988</v>
      </c>
      <c r="BU21" s="238">
        <v>254370</v>
      </c>
      <c r="BV21" s="238">
        <v>1850</v>
      </c>
      <c r="BW21" s="238">
        <v>38820</v>
      </c>
      <c r="BX21" s="238"/>
      <c r="BY21" s="238">
        <v>44600.000000000007</v>
      </c>
      <c r="BZ21" s="238">
        <v>5880</v>
      </c>
      <c r="CA21" s="238">
        <v>24659.999999999996</v>
      </c>
      <c r="CB21" s="238">
        <v>104240.00000000001</v>
      </c>
      <c r="CC21" s="238">
        <v>136680</v>
      </c>
      <c r="CD21" s="238">
        <v>492010</v>
      </c>
      <c r="CE21" s="238">
        <v>768350.00000000012</v>
      </c>
      <c r="CF21" s="238">
        <v>736660</v>
      </c>
      <c r="CG21" s="238">
        <v>1139780.0000000002</v>
      </c>
      <c r="CH21" s="238">
        <v>652780</v>
      </c>
      <c r="CI21" s="238">
        <v>40110</v>
      </c>
      <c r="CJ21" s="238">
        <v>68800</v>
      </c>
      <c r="CK21" s="238"/>
      <c r="CL21" s="238">
        <v>88380</v>
      </c>
      <c r="CM21" s="238">
        <v>41020</v>
      </c>
      <c r="CN21" s="238">
        <v>72429.999999999985</v>
      </c>
      <c r="CO21" s="238">
        <v>134650</v>
      </c>
      <c r="CP21" s="238">
        <v>314140</v>
      </c>
      <c r="CQ21" s="238">
        <v>408249.99999999994</v>
      </c>
      <c r="CR21" s="238">
        <v>599640</v>
      </c>
      <c r="CS21" s="238">
        <v>530640</v>
      </c>
      <c r="CT21" s="238">
        <v>877250</v>
      </c>
      <c r="CU21" s="238">
        <v>355570.00000000006</v>
      </c>
      <c r="CV21" s="238">
        <v>10919.999999999998</v>
      </c>
      <c r="CW21" s="238">
        <v>76370</v>
      </c>
      <c r="CX21" s="238"/>
      <c r="CY21" s="238">
        <v>42190</v>
      </c>
      <c r="CZ21" s="238">
        <v>12370.000000000002</v>
      </c>
      <c r="DA21" s="238">
        <v>21350</v>
      </c>
      <c r="DB21" s="238">
        <v>28450</v>
      </c>
      <c r="DC21" s="238">
        <v>116640</v>
      </c>
      <c r="DD21" s="238">
        <v>371320.00000000006</v>
      </c>
      <c r="DE21" s="238">
        <v>597220</v>
      </c>
      <c r="DF21" s="238">
        <v>523200.00000000006</v>
      </c>
      <c r="DG21" s="238">
        <v>787870.00000000012</v>
      </c>
      <c r="DH21" s="238">
        <v>327810.00000000006</v>
      </c>
      <c r="DI21" s="238">
        <v>13209.999999999998</v>
      </c>
      <c r="DJ21" s="238">
        <v>123640.00000000001</v>
      </c>
      <c r="DK21" s="238"/>
      <c r="DL21" s="238">
        <v>110180</v>
      </c>
      <c r="DM21" s="238">
        <v>33530</v>
      </c>
      <c r="DN21" s="238">
        <v>11160</v>
      </c>
      <c r="DO21" s="238">
        <v>243729.99999999997</v>
      </c>
      <c r="DP21" s="238">
        <v>234719.99999999997</v>
      </c>
      <c r="DQ21" s="238">
        <v>346299.99999999994</v>
      </c>
      <c r="DR21" s="238">
        <v>575350</v>
      </c>
      <c r="DS21" s="238">
        <v>573040</v>
      </c>
      <c r="DT21" s="238">
        <v>769930.00000000012</v>
      </c>
      <c r="DU21" s="238">
        <v>372269.99999999994</v>
      </c>
      <c r="DV21" s="238">
        <v>29530</v>
      </c>
      <c r="DW21" s="238">
        <v>83880</v>
      </c>
      <c r="DX21" s="238"/>
      <c r="DY21" s="238">
        <v>88000</v>
      </c>
      <c r="DZ21" s="238">
        <v>14250.000000000002</v>
      </c>
      <c r="EA21" s="238">
        <v>9580</v>
      </c>
      <c r="EB21" s="238">
        <v>24920</v>
      </c>
      <c r="EC21" s="238">
        <v>175470</v>
      </c>
      <c r="ED21" s="238">
        <v>362950.00000000006</v>
      </c>
      <c r="EE21" s="238">
        <v>509369.99999999994</v>
      </c>
      <c r="EF21" s="238">
        <v>529170</v>
      </c>
      <c r="EG21" s="238">
        <v>741960</v>
      </c>
      <c r="EH21" s="238">
        <v>379860</v>
      </c>
      <c r="EI21" s="238">
        <v>80720</v>
      </c>
      <c r="EJ21" s="238">
        <v>21150.000000000004</v>
      </c>
      <c r="EK21" s="238"/>
      <c r="EL21" s="238">
        <v>47550</v>
      </c>
      <c r="EM21" s="238">
        <v>23300</v>
      </c>
      <c r="EN21" s="238">
        <v>18630</v>
      </c>
      <c r="EO21" s="238">
        <v>112810</v>
      </c>
      <c r="EP21" s="238">
        <v>204080</v>
      </c>
      <c r="EQ21" s="238">
        <v>359560.00000000006</v>
      </c>
      <c r="ER21" s="238">
        <v>582350</v>
      </c>
      <c r="ES21" s="238">
        <v>455660</v>
      </c>
      <c r="ET21" s="238">
        <v>887670</v>
      </c>
      <c r="EU21" s="238">
        <v>486429.99999999994</v>
      </c>
      <c r="EV21" s="238">
        <v>87470</v>
      </c>
      <c r="EW21" s="238">
        <v>38980</v>
      </c>
      <c r="EX21" s="238"/>
      <c r="EY21" s="238">
        <v>42709.999999999993</v>
      </c>
      <c r="EZ21" s="238">
        <v>25800</v>
      </c>
      <c r="FA21" s="238">
        <v>51310</v>
      </c>
      <c r="FB21" s="238">
        <v>21770.000000000004</v>
      </c>
      <c r="FC21" s="238">
        <v>237499.99999999997</v>
      </c>
      <c r="FD21" s="238">
        <v>402960</v>
      </c>
      <c r="FE21" s="238">
        <v>618390</v>
      </c>
      <c r="FF21" s="238">
        <v>581850.00000000012</v>
      </c>
      <c r="FG21" s="238">
        <v>841790</v>
      </c>
      <c r="FH21" s="238">
        <v>437170</v>
      </c>
      <c r="FI21" s="238">
        <v>134350</v>
      </c>
      <c r="FJ21" s="238">
        <v>115820</v>
      </c>
      <c r="FK21" s="238"/>
      <c r="FL21" s="238">
        <v>42190</v>
      </c>
      <c r="FM21" s="238">
        <v>16329.999999999998</v>
      </c>
      <c r="FN21" s="238">
        <v>66240</v>
      </c>
      <c r="FO21" s="238">
        <v>74130</v>
      </c>
      <c r="FP21" s="238">
        <v>219470</v>
      </c>
      <c r="FQ21" s="238">
        <v>363520</v>
      </c>
      <c r="FR21" s="238">
        <v>528689.99999999988</v>
      </c>
      <c r="FS21" s="238">
        <v>518060.00000000006</v>
      </c>
      <c r="FT21" s="238">
        <v>795440</v>
      </c>
      <c r="FU21" s="238">
        <v>304230</v>
      </c>
      <c r="FV21" s="238">
        <v>18560</v>
      </c>
      <c r="FW21" s="238">
        <v>40140.000000000007</v>
      </c>
      <c r="FX21" s="238"/>
      <c r="FY21" s="238">
        <v>74880</v>
      </c>
      <c r="FZ21" s="238">
        <v>30099.999999999993</v>
      </c>
      <c r="GA21" s="238">
        <v>27980</v>
      </c>
      <c r="GB21" s="238">
        <v>28110</v>
      </c>
      <c r="GC21" s="238">
        <v>284660</v>
      </c>
      <c r="GD21" s="238">
        <v>388380</v>
      </c>
      <c r="GE21" s="238">
        <v>580540</v>
      </c>
      <c r="GF21" s="238">
        <v>497880</v>
      </c>
      <c r="GG21" s="238">
        <v>793570</v>
      </c>
      <c r="GH21" s="238">
        <v>377600</v>
      </c>
      <c r="GI21" s="238">
        <v>22120</v>
      </c>
      <c r="GJ21" s="238">
        <v>71160.000000000015</v>
      </c>
      <c r="GK21" s="238"/>
      <c r="GL21" s="238">
        <v>88310.000000000015</v>
      </c>
      <c r="GM21" s="238">
        <v>54880</v>
      </c>
      <c r="GN21" s="238">
        <v>62540.000000000007</v>
      </c>
      <c r="GO21" s="238">
        <v>57760</v>
      </c>
      <c r="GP21" s="238">
        <v>303419.99999999994</v>
      </c>
      <c r="GQ21" s="238">
        <v>430890</v>
      </c>
      <c r="GR21" s="238">
        <v>649470</v>
      </c>
      <c r="GS21" s="238">
        <v>649100</v>
      </c>
      <c r="GT21" s="238">
        <v>964360.00000000012</v>
      </c>
      <c r="GU21" s="238">
        <v>451559.99999999994</v>
      </c>
      <c r="GV21" s="238">
        <v>41879.999999999993</v>
      </c>
      <c r="GW21" s="238">
        <v>67960.000000000015</v>
      </c>
      <c r="GX21" s="238"/>
      <c r="GY21" s="238">
        <v>28540</v>
      </c>
      <c r="GZ21" s="238">
        <v>50080</v>
      </c>
      <c r="HA21" s="238">
        <v>30310</v>
      </c>
      <c r="HB21" s="238">
        <v>116300.00000000001</v>
      </c>
      <c r="HC21" s="238">
        <v>272570.00000000006</v>
      </c>
      <c r="HD21" s="238">
        <v>475750</v>
      </c>
      <c r="HE21" s="238">
        <v>696510</v>
      </c>
      <c r="HF21" s="238">
        <v>662150.00000000012</v>
      </c>
      <c r="HG21" s="238">
        <v>894069.99999999988</v>
      </c>
      <c r="HH21" s="238">
        <v>451299.99999999994</v>
      </c>
      <c r="HI21" s="238">
        <v>63500</v>
      </c>
      <c r="HJ21" s="238">
        <v>125310.00000000001</v>
      </c>
      <c r="HK21" s="238"/>
      <c r="HL21" s="238">
        <v>88789.999999999985</v>
      </c>
      <c r="HM21" s="238">
        <v>48720</v>
      </c>
      <c r="HN21" s="238">
        <v>76110.000000000015</v>
      </c>
      <c r="HO21" s="238">
        <v>108420.00000000001</v>
      </c>
      <c r="HP21" s="238">
        <v>333330</v>
      </c>
      <c r="HQ21" s="238">
        <v>173250</v>
      </c>
      <c r="HR21" s="238">
        <v>273190</v>
      </c>
      <c r="HS21" s="238">
        <v>233530</v>
      </c>
      <c r="HT21" s="238">
        <v>358250</v>
      </c>
      <c r="HU21" s="238">
        <v>169090</v>
      </c>
      <c r="HV21" s="238">
        <v>23820</v>
      </c>
      <c r="HW21" s="238">
        <v>22009.999999999996</v>
      </c>
    </row>
    <row r="22" spans="1:232" x14ac:dyDescent="0.25">
      <c r="A22" s="237" t="s">
        <v>306</v>
      </c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38"/>
      <c r="AA22" s="238"/>
      <c r="AB22" s="238"/>
      <c r="AC22" s="238"/>
      <c r="AD22" s="238"/>
      <c r="AE22" s="238"/>
      <c r="AF22" s="238"/>
      <c r="AG22" s="238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9">
        <v>0</v>
      </c>
      <c r="AZ22" s="238">
        <v>0</v>
      </c>
      <c r="BA22" s="238">
        <v>0</v>
      </c>
      <c r="BB22" s="238">
        <v>0</v>
      </c>
      <c r="BC22" s="238">
        <v>0</v>
      </c>
      <c r="BD22" s="238">
        <v>0</v>
      </c>
      <c r="BE22" s="238">
        <v>0</v>
      </c>
      <c r="BF22" s="238">
        <v>0</v>
      </c>
      <c r="BG22" s="238">
        <v>0</v>
      </c>
      <c r="BH22" s="238">
        <v>0</v>
      </c>
      <c r="BI22" s="238">
        <v>0</v>
      </c>
      <c r="BJ22" s="238">
        <v>0</v>
      </c>
      <c r="BK22" s="238"/>
      <c r="BL22" s="238">
        <v>0</v>
      </c>
      <c r="BM22" s="238">
        <v>0</v>
      </c>
      <c r="BN22" s="238">
        <v>0</v>
      </c>
      <c r="BO22" s="238">
        <v>0</v>
      </c>
      <c r="BP22" s="238">
        <v>0</v>
      </c>
      <c r="BQ22" s="238">
        <v>0</v>
      </c>
      <c r="BR22" s="238">
        <v>0</v>
      </c>
      <c r="BS22" s="238">
        <v>0</v>
      </c>
      <c r="BT22" s="238">
        <v>0</v>
      </c>
      <c r="BU22" s="238">
        <v>0</v>
      </c>
      <c r="BV22" s="238">
        <v>0</v>
      </c>
      <c r="BW22" s="238">
        <v>0</v>
      </c>
      <c r="BX22" s="238"/>
      <c r="BY22" s="238">
        <v>0</v>
      </c>
      <c r="BZ22" s="238">
        <v>0</v>
      </c>
      <c r="CA22" s="238">
        <v>0</v>
      </c>
      <c r="CB22" s="238">
        <v>0</v>
      </c>
      <c r="CC22" s="238">
        <v>0</v>
      </c>
      <c r="CD22" s="238">
        <v>552590</v>
      </c>
      <c r="CE22" s="238">
        <v>665090</v>
      </c>
      <c r="CF22" s="238">
        <v>638450</v>
      </c>
      <c r="CG22" s="238">
        <v>757700</v>
      </c>
      <c r="CH22" s="238">
        <v>463060</v>
      </c>
      <c r="CI22" s="238">
        <v>93490</v>
      </c>
      <c r="CJ22" s="238">
        <v>142920</v>
      </c>
      <c r="CK22" s="238"/>
      <c r="CL22" s="238">
        <v>57400</v>
      </c>
      <c r="CM22" s="238">
        <v>26050</v>
      </c>
      <c r="CN22" s="238">
        <v>83160</v>
      </c>
      <c r="CO22" s="238">
        <v>211960</v>
      </c>
      <c r="CP22" s="238">
        <v>367990</v>
      </c>
      <c r="CQ22" s="238">
        <v>989140</v>
      </c>
      <c r="CR22" s="238">
        <v>1273120</v>
      </c>
      <c r="CS22" s="238">
        <v>1238900</v>
      </c>
      <c r="CT22" s="238">
        <v>1398800.0000000002</v>
      </c>
      <c r="CU22" s="238">
        <v>726200</v>
      </c>
      <c r="CV22" s="238">
        <v>108500</v>
      </c>
      <c r="CW22" s="238">
        <v>258260</v>
      </c>
      <c r="CX22" s="238"/>
      <c r="CY22" s="238">
        <v>112970</v>
      </c>
      <c r="CZ22" s="238">
        <v>38060</v>
      </c>
      <c r="DA22" s="238">
        <v>100700</v>
      </c>
      <c r="DB22" s="238">
        <v>149990</v>
      </c>
      <c r="DC22" s="238">
        <v>569150.00000000012</v>
      </c>
      <c r="DD22" s="238">
        <v>460750</v>
      </c>
      <c r="DE22" s="238">
        <v>680319.99999999988</v>
      </c>
      <c r="DF22" s="238">
        <v>655790</v>
      </c>
      <c r="DG22" s="238">
        <v>864210</v>
      </c>
      <c r="DH22" s="238">
        <v>364740</v>
      </c>
      <c r="DI22" s="238">
        <v>17509.999999999996</v>
      </c>
      <c r="DJ22" s="238">
        <v>135450</v>
      </c>
      <c r="DK22" s="238"/>
      <c r="DL22" s="238">
        <v>99670</v>
      </c>
      <c r="DM22" s="238">
        <v>27980</v>
      </c>
      <c r="DN22" s="238">
        <v>28320</v>
      </c>
      <c r="DO22" s="238">
        <v>223330</v>
      </c>
      <c r="DP22" s="238">
        <v>401210.00000000006</v>
      </c>
      <c r="DQ22" s="238">
        <v>554110</v>
      </c>
      <c r="DR22" s="238">
        <v>661069.99999999988</v>
      </c>
      <c r="DS22" s="238">
        <v>701610</v>
      </c>
      <c r="DT22" s="238">
        <v>830130</v>
      </c>
      <c r="DU22" s="238">
        <v>452740</v>
      </c>
      <c r="DV22" s="238">
        <v>33200</v>
      </c>
      <c r="DW22" s="238">
        <v>91509.999999999985</v>
      </c>
      <c r="DX22" s="238"/>
      <c r="DY22" s="238">
        <v>107710.00000000001</v>
      </c>
      <c r="DZ22" s="238">
        <v>39990</v>
      </c>
      <c r="EA22" s="238">
        <v>26580</v>
      </c>
      <c r="EB22" s="238">
        <v>90900</v>
      </c>
      <c r="EC22" s="238">
        <v>386850</v>
      </c>
      <c r="ED22" s="238">
        <v>593010</v>
      </c>
      <c r="EE22" s="238">
        <v>813310</v>
      </c>
      <c r="EF22" s="238">
        <v>767910</v>
      </c>
      <c r="EG22" s="238">
        <v>931360</v>
      </c>
      <c r="EH22" s="238">
        <v>545990</v>
      </c>
      <c r="EI22" s="238">
        <v>192899.99999999997</v>
      </c>
      <c r="EJ22" s="238">
        <v>87550.000000000015</v>
      </c>
      <c r="EK22" s="238"/>
      <c r="EL22" s="238">
        <v>84930</v>
      </c>
      <c r="EM22" s="238">
        <v>89840</v>
      </c>
      <c r="EN22" s="238">
        <v>95530</v>
      </c>
      <c r="EO22" s="238">
        <v>248890.00000000003</v>
      </c>
      <c r="EP22" s="238">
        <v>400780</v>
      </c>
      <c r="EQ22" s="238">
        <v>615410.00000000012</v>
      </c>
      <c r="ER22" s="238">
        <v>822569.99999999988</v>
      </c>
      <c r="ES22" s="238">
        <v>772430.00000000012</v>
      </c>
      <c r="ET22" s="238">
        <v>1057700</v>
      </c>
      <c r="EU22" s="238">
        <v>624300</v>
      </c>
      <c r="EV22" s="238">
        <v>201360</v>
      </c>
      <c r="EW22" s="238">
        <v>159880</v>
      </c>
      <c r="EX22" s="238"/>
      <c r="EY22" s="238">
        <v>65390</v>
      </c>
      <c r="EZ22" s="238">
        <v>67560</v>
      </c>
      <c r="FA22" s="238">
        <v>103329.99999999999</v>
      </c>
      <c r="FB22" s="238">
        <v>116550.00000000001</v>
      </c>
      <c r="FC22" s="238">
        <v>469289.99999999994</v>
      </c>
      <c r="FD22" s="238">
        <v>670130</v>
      </c>
      <c r="FE22" s="238">
        <v>869510</v>
      </c>
      <c r="FF22" s="238">
        <v>813710</v>
      </c>
      <c r="FG22" s="238">
        <v>1021940</v>
      </c>
      <c r="FH22" s="238">
        <v>602940</v>
      </c>
      <c r="FI22" s="238">
        <v>278550</v>
      </c>
      <c r="FJ22" s="238">
        <v>259950</v>
      </c>
      <c r="FK22" s="238"/>
      <c r="FL22" s="238">
        <v>73660</v>
      </c>
      <c r="FM22" s="238">
        <v>45340</v>
      </c>
      <c r="FN22" s="238">
        <v>127470</v>
      </c>
      <c r="FO22" s="238">
        <v>110760</v>
      </c>
      <c r="FP22" s="238">
        <v>450470</v>
      </c>
      <c r="FQ22" s="238">
        <v>1427510.0000000002</v>
      </c>
      <c r="FR22" s="238">
        <v>1697899.9999999998</v>
      </c>
      <c r="FS22" s="238">
        <v>1683170</v>
      </c>
      <c r="FT22" s="238">
        <v>2086360.0000000002</v>
      </c>
      <c r="FU22" s="238">
        <v>1100800</v>
      </c>
      <c r="FV22" s="238">
        <v>307160</v>
      </c>
      <c r="FW22" s="238">
        <v>476970</v>
      </c>
      <c r="FX22" s="238"/>
      <c r="FY22" s="238">
        <v>202690</v>
      </c>
      <c r="FZ22" s="238">
        <v>149770</v>
      </c>
      <c r="GA22" s="238">
        <v>214690</v>
      </c>
      <c r="GB22" s="238">
        <v>284280</v>
      </c>
      <c r="GC22" s="238">
        <v>1014120</v>
      </c>
      <c r="GD22" s="238">
        <v>1292820.0000000002</v>
      </c>
      <c r="GE22" s="238">
        <v>1791700</v>
      </c>
      <c r="GF22" s="238">
        <v>1747530</v>
      </c>
      <c r="GG22" s="238">
        <v>2153580</v>
      </c>
      <c r="GH22" s="238">
        <v>1295629.9999999998</v>
      </c>
      <c r="GI22" s="238">
        <v>342909.99999999994</v>
      </c>
      <c r="GJ22" s="238">
        <v>505620</v>
      </c>
      <c r="GK22" s="238"/>
      <c r="GL22" s="238">
        <v>243890</v>
      </c>
      <c r="GM22" s="238">
        <v>236240</v>
      </c>
      <c r="GN22" s="238">
        <v>279140</v>
      </c>
      <c r="GO22" s="238">
        <v>355240</v>
      </c>
      <c r="GP22" s="238">
        <v>1034730</v>
      </c>
      <c r="GQ22" s="238">
        <v>1398450</v>
      </c>
      <c r="GR22" s="238">
        <v>1804610.0000000002</v>
      </c>
      <c r="GS22" s="238">
        <v>1697620</v>
      </c>
      <c r="GT22" s="238">
        <v>2307020</v>
      </c>
      <c r="GU22" s="238">
        <v>1234760.0000000002</v>
      </c>
      <c r="GV22" s="238">
        <v>375970</v>
      </c>
      <c r="GW22" s="238">
        <v>515939.99999999994</v>
      </c>
      <c r="GX22" s="238"/>
      <c r="GY22" s="238">
        <v>231089.99999999997</v>
      </c>
      <c r="GZ22" s="238">
        <v>221800</v>
      </c>
      <c r="HA22" s="238">
        <v>319610</v>
      </c>
      <c r="HB22" s="238">
        <v>435270.00000000006</v>
      </c>
      <c r="HC22" s="238">
        <v>982560.00000000012</v>
      </c>
      <c r="HD22" s="238">
        <v>1448120</v>
      </c>
      <c r="HE22" s="238">
        <v>1863180</v>
      </c>
      <c r="HF22" s="238">
        <v>1877150</v>
      </c>
      <c r="HG22" s="238">
        <v>2125120</v>
      </c>
      <c r="HH22" s="238">
        <v>1258760</v>
      </c>
      <c r="HI22" s="238">
        <v>436270</v>
      </c>
      <c r="HJ22" s="238">
        <v>636170.00000000012</v>
      </c>
      <c r="HK22" s="238"/>
      <c r="HL22" s="238">
        <v>236460</v>
      </c>
      <c r="HM22" s="238">
        <v>273240</v>
      </c>
      <c r="HN22" s="238">
        <v>305860</v>
      </c>
      <c r="HO22" s="238">
        <v>456760</v>
      </c>
      <c r="HP22" s="238">
        <v>1066430</v>
      </c>
      <c r="HQ22" s="238">
        <v>2022250</v>
      </c>
      <c r="HR22" s="238">
        <v>2702860</v>
      </c>
      <c r="HS22" s="238">
        <v>2538610</v>
      </c>
      <c r="HT22" s="238">
        <v>3064950</v>
      </c>
      <c r="HU22" s="238">
        <v>1781159.9999999998</v>
      </c>
      <c r="HV22" s="238">
        <v>650550</v>
      </c>
      <c r="HW22" s="238">
        <v>636160.00000000012</v>
      </c>
    </row>
    <row r="23" spans="1:232" x14ac:dyDescent="0.25">
      <c r="A23" s="230" t="s">
        <v>308</v>
      </c>
      <c r="B23" s="21">
        <v>37288.529500000004</v>
      </c>
      <c r="C23" s="21">
        <v>28388.536300000003</v>
      </c>
      <c r="D23" s="21">
        <v>49464.278799999993</v>
      </c>
      <c r="E23" s="21">
        <v>293463.56550000003</v>
      </c>
      <c r="F23" s="21">
        <v>373678.19920000003</v>
      </c>
      <c r="G23" s="21">
        <v>259403.86889999994</v>
      </c>
      <c r="H23" s="21">
        <v>254563.36419999995</v>
      </c>
      <c r="I23" s="21">
        <v>299070.96470000001</v>
      </c>
      <c r="J23" s="21">
        <v>215132.58460000003</v>
      </c>
      <c r="K23" s="21">
        <v>118433.46539999999</v>
      </c>
      <c r="L23" s="21">
        <v>74193.2601</v>
      </c>
      <c r="M23" s="21">
        <v>68776.719499999977</v>
      </c>
      <c r="N23" s="21">
        <v>46075.584999999992</v>
      </c>
      <c r="O23" s="21">
        <v>43807.898300000001</v>
      </c>
      <c r="P23" s="21">
        <v>67526.379700000005</v>
      </c>
      <c r="Q23" s="21">
        <v>255001.84329999995</v>
      </c>
      <c r="R23" s="21">
        <v>321693.53379999992</v>
      </c>
      <c r="S23" s="21">
        <v>382155.15980000002</v>
      </c>
      <c r="T23" s="21">
        <v>617021.304</v>
      </c>
      <c r="U23" s="21">
        <v>463569.81399999995</v>
      </c>
      <c r="V23" s="21">
        <v>368975.63530000002</v>
      </c>
      <c r="W23" s="21">
        <v>268671.01559999998</v>
      </c>
      <c r="X23" s="21">
        <v>87435.38960000001</v>
      </c>
      <c r="Y23" s="21">
        <v>124424.59160000003</v>
      </c>
      <c r="Z23" s="21">
        <v>39712.140500000001</v>
      </c>
      <c r="AA23" s="21">
        <v>35292.5916</v>
      </c>
      <c r="AB23" s="21">
        <v>188557.96619999997</v>
      </c>
      <c r="AC23" s="21">
        <v>215460.14290000004</v>
      </c>
      <c r="AD23" s="21">
        <v>284218.42959999992</v>
      </c>
      <c r="AE23" s="21">
        <v>268621.57019999996</v>
      </c>
      <c r="AF23" s="21">
        <v>536278.58650000009</v>
      </c>
      <c r="AG23" s="21">
        <v>391044.05260000005</v>
      </c>
      <c r="AH23" s="21">
        <v>265706.43329999998</v>
      </c>
      <c r="AI23" s="21">
        <v>213374.16620000001</v>
      </c>
      <c r="AJ23" s="21">
        <v>81337.565000000002</v>
      </c>
      <c r="AK23" s="21">
        <v>67034.864499999996</v>
      </c>
      <c r="AL23" s="21">
        <v>36654.9951</v>
      </c>
      <c r="AM23" s="21">
        <v>38641.688999999998</v>
      </c>
      <c r="AN23" s="21">
        <v>41496.071499999991</v>
      </c>
      <c r="AO23" s="21">
        <v>317786.42050000001</v>
      </c>
      <c r="AP23" s="21">
        <v>291530.19459999999</v>
      </c>
      <c r="AQ23" s="21">
        <v>382097.53010000003</v>
      </c>
      <c r="AR23" s="21">
        <v>621997.12660000008</v>
      </c>
      <c r="AS23" s="21">
        <v>397910.21250000002</v>
      </c>
      <c r="AT23" s="21">
        <v>270289.51449999993</v>
      </c>
      <c r="AU23" s="21">
        <v>143463.3162</v>
      </c>
      <c r="AV23" s="21">
        <v>124977.48419999998</v>
      </c>
      <c r="AW23" s="21">
        <v>31473.761600000002</v>
      </c>
      <c r="AX23" s="21"/>
      <c r="AY23" s="239">
        <v>270900</v>
      </c>
      <c r="AZ23" s="238">
        <v>50780</v>
      </c>
      <c r="BA23" s="238">
        <v>38780</v>
      </c>
      <c r="BB23" s="238">
        <v>216339.99999999997</v>
      </c>
      <c r="BC23" s="238">
        <v>1516690</v>
      </c>
      <c r="BD23" s="238">
        <v>2125130</v>
      </c>
      <c r="BE23" s="238">
        <v>2808270</v>
      </c>
      <c r="BF23" s="238">
        <v>1847509.9999999998</v>
      </c>
      <c r="BG23" s="238">
        <v>2351100</v>
      </c>
      <c r="BH23" s="238">
        <v>2141770</v>
      </c>
      <c r="BI23" s="238">
        <v>90920</v>
      </c>
      <c r="BJ23" s="238">
        <v>140970</v>
      </c>
      <c r="BK23" s="238"/>
      <c r="BL23" s="238">
        <v>168300</v>
      </c>
      <c r="BM23" s="238">
        <v>55169.999999999993</v>
      </c>
      <c r="BN23" s="238">
        <v>158830</v>
      </c>
      <c r="BO23" s="238">
        <v>571560.00000000012</v>
      </c>
      <c r="BP23" s="238">
        <v>1569840</v>
      </c>
      <c r="BQ23" s="238">
        <v>2466290</v>
      </c>
      <c r="BR23" s="238">
        <v>3009339.9999999995</v>
      </c>
      <c r="BS23" s="238">
        <v>1673810.0000000002</v>
      </c>
      <c r="BT23" s="238">
        <v>2537850</v>
      </c>
      <c r="BU23" s="238">
        <v>1495020</v>
      </c>
      <c r="BV23" s="238">
        <v>159780</v>
      </c>
      <c r="BW23" s="238">
        <v>310110</v>
      </c>
      <c r="BX23" s="238"/>
      <c r="BY23" s="238">
        <v>195579.99999999997</v>
      </c>
      <c r="BZ23" s="238">
        <v>29360</v>
      </c>
      <c r="CA23" s="238">
        <v>199610</v>
      </c>
      <c r="CB23" s="238">
        <v>645950</v>
      </c>
      <c r="CC23" s="238">
        <v>1607249.9999999998</v>
      </c>
      <c r="CD23" s="238">
        <v>0</v>
      </c>
      <c r="CE23" s="238">
        <v>0</v>
      </c>
      <c r="CF23" s="238">
        <v>0</v>
      </c>
      <c r="CG23" s="238">
        <v>0</v>
      </c>
      <c r="CH23" s="238">
        <v>0</v>
      </c>
      <c r="CI23" s="238">
        <v>0</v>
      </c>
      <c r="CJ23" s="238">
        <v>0</v>
      </c>
      <c r="CK23" s="238"/>
      <c r="CL23" s="238">
        <v>0</v>
      </c>
      <c r="CM23" s="238">
        <v>0</v>
      </c>
      <c r="CN23" s="238">
        <v>0</v>
      </c>
      <c r="CO23" s="238">
        <v>0</v>
      </c>
      <c r="CP23" s="238">
        <v>0</v>
      </c>
      <c r="CQ23" s="238">
        <v>0</v>
      </c>
      <c r="CR23" s="238">
        <v>0</v>
      </c>
      <c r="CS23" s="238">
        <v>0</v>
      </c>
      <c r="CT23" s="238">
        <v>0</v>
      </c>
      <c r="CU23" s="238">
        <v>0</v>
      </c>
      <c r="CV23" s="238">
        <v>0</v>
      </c>
      <c r="CW23" s="238">
        <v>0</v>
      </c>
      <c r="CX23" s="238"/>
      <c r="CY23" s="238">
        <v>0</v>
      </c>
      <c r="CZ23" s="238">
        <v>0</v>
      </c>
      <c r="DA23" s="238">
        <v>0</v>
      </c>
      <c r="DB23" s="238">
        <v>0</v>
      </c>
      <c r="DC23" s="238">
        <v>0</v>
      </c>
      <c r="DD23" s="238">
        <v>0</v>
      </c>
      <c r="DE23" s="238">
        <v>0</v>
      </c>
      <c r="DF23" s="238">
        <v>0</v>
      </c>
      <c r="DG23" s="238">
        <v>0</v>
      </c>
      <c r="DH23" s="238">
        <v>0</v>
      </c>
      <c r="DI23" s="238">
        <v>0</v>
      </c>
      <c r="DJ23" s="238">
        <v>0</v>
      </c>
      <c r="DK23" s="238"/>
      <c r="DL23" s="238">
        <v>0</v>
      </c>
      <c r="DM23" s="238">
        <v>0</v>
      </c>
      <c r="DN23" s="238">
        <v>0</v>
      </c>
      <c r="DO23" s="238">
        <v>0</v>
      </c>
      <c r="DP23" s="238">
        <v>0</v>
      </c>
      <c r="DQ23" s="238">
        <v>0</v>
      </c>
      <c r="DR23" s="238">
        <v>0</v>
      </c>
      <c r="DS23" s="238">
        <v>0</v>
      </c>
      <c r="DT23" s="238">
        <v>0</v>
      </c>
      <c r="DU23" s="238">
        <v>0</v>
      </c>
      <c r="DV23" s="238">
        <v>0</v>
      </c>
      <c r="DW23" s="238">
        <v>0</v>
      </c>
      <c r="DX23" s="238"/>
      <c r="DY23" s="238">
        <v>0</v>
      </c>
      <c r="DZ23" s="238">
        <v>0</v>
      </c>
      <c r="EA23" s="238">
        <v>0</v>
      </c>
      <c r="EB23" s="238">
        <v>0</v>
      </c>
      <c r="EC23" s="238">
        <v>0</v>
      </c>
      <c r="ED23" s="238">
        <v>0</v>
      </c>
      <c r="EE23" s="238">
        <v>0</v>
      </c>
      <c r="EF23" s="238">
        <v>0</v>
      </c>
      <c r="EG23" s="238">
        <v>0</v>
      </c>
      <c r="EH23" s="238">
        <v>0</v>
      </c>
      <c r="EI23" s="238">
        <v>0</v>
      </c>
      <c r="EJ23" s="238">
        <v>0</v>
      </c>
      <c r="EK23" s="238"/>
      <c r="EL23" s="238">
        <v>0</v>
      </c>
      <c r="EM23" s="238">
        <v>0</v>
      </c>
      <c r="EN23" s="238">
        <v>0</v>
      </c>
      <c r="EO23" s="238">
        <v>0</v>
      </c>
      <c r="EP23" s="238">
        <v>0</v>
      </c>
      <c r="EQ23" s="238">
        <v>0</v>
      </c>
      <c r="ER23" s="238">
        <v>0</v>
      </c>
      <c r="ES23" s="238">
        <v>0</v>
      </c>
      <c r="ET23" s="238">
        <v>0</v>
      </c>
      <c r="EU23" s="238">
        <v>0</v>
      </c>
      <c r="EV23" s="238">
        <v>0</v>
      </c>
      <c r="EW23" s="238">
        <v>0</v>
      </c>
      <c r="EX23" s="238"/>
      <c r="EY23" s="238">
        <v>0</v>
      </c>
      <c r="EZ23" s="238">
        <v>0</v>
      </c>
      <c r="FA23" s="238">
        <v>0</v>
      </c>
      <c r="FB23" s="238">
        <v>0</v>
      </c>
      <c r="FC23" s="238">
        <v>0</v>
      </c>
      <c r="FD23" s="238">
        <v>0</v>
      </c>
      <c r="FE23" s="238">
        <v>0</v>
      </c>
      <c r="FF23" s="238">
        <v>0</v>
      </c>
      <c r="FG23" s="238">
        <v>0</v>
      </c>
      <c r="FH23" s="238">
        <v>0</v>
      </c>
      <c r="FI23" s="238">
        <v>0</v>
      </c>
      <c r="FJ23" s="238">
        <v>0</v>
      </c>
      <c r="FK23" s="238"/>
      <c r="FL23" s="238">
        <v>0</v>
      </c>
      <c r="FM23" s="238">
        <v>0</v>
      </c>
      <c r="FN23" s="238">
        <v>0</v>
      </c>
      <c r="FO23" s="238">
        <v>0</v>
      </c>
      <c r="FP23" s="238">
        <v>0</v>
      </c>
      <c r="FQ23" s="238">
        <v>0</v>
      </c>
      <c r="FR23" s="238">
        <v>0</v>
      </c>
      <c r="FS23" s="238">
        <v>0</v>
      </c>
      <c r="FT23" s="238">
        <v>0</v>
      </c>
      <c r="FU23" s="238">
        <v>0</v>
      </c>
      <c r="FV23" s="238">
        <v>0</v>
      </c>
      <c r="FW23" s="238">
        <v>0</v>
      </c>
      <c r="FX23" s="238"/>
      <c r="FY23" s="238">
        <v>0</v>
      </c>
      <c r="FZ23" s="238">
        <v>0</v>
      </c>
      <c r="GA23" s="238">
        <v>0</v>
      </c>
      <c r="GB23" s="238">
        <v>0</v>
      </c>
      <c r="GC23" s="238">
        <v>0</v>
      </c>
      <c r="GD23" s="238">
        <v>0</v>
      </c>
      <c r="GE23" s="238">
        <v>0</v>
      </c>
      <c r="GF23" s="238">
        <v>0</v>
      </c>
      <c r="GG23" s="238">
        <v>0</v>
      </c>
      <c r="GH23" s="238">
        <v>0</v>
      </c>
      <c r="GI23" s="238">
        <v>0</v>
      </c>
      <c r="GJ23" s="238">
        <v>0</v>
      </c>
      <c r="GK23" s="238"/>
      <c r="GL23" s="238">
        <v>0</v>
      </c>
      <c r="GM23" s="238">
        <v>0</v>
      </c>
      <c r="GN23" s="238">
        <v>0</v>
      </c>
      <c r="GO23" s="238">
        <v>0</v>
      </c>
      <c r="GP23" s="238">
        <v>0</v>
      </c>
      <c r="GQ23" s="238">
        <v>0</v>
      </c>
      <c r="GR23" s="238">
        <v>0</v>
      </c>
      <c r="GS23" s="238">
        <v>0</v>
      </c>
      <c r="GT23" s="238">
        <v>0</v>
      </c>
      <c r="GU23" s="238">
        <v>0</v>
      </c>
      <c r="GV23" s="238">
        <v>0</v>
      </c>
      <c r="GW23" s="238">
        <v>0</v>
      </c>
      <c r="GX23" s="238"/>
      <c r="GY23" s="238">
        <v>0</v>
      </c>
      <c r="GZ23" s="238">
        <v>0</v>
      </c>
      <c r="HA23" s="238">
        <v>0</v>
      </c>
      <c r="HB23" s="238">
        <v>0</v>
      </c>
      <c r="HC23" s="238">
        <v>0</v>
      </c>
      <c r="HD23" s="238">
        <v>0</v>
      </c>
      <c r="HE23" s="238">
        <v>0</v>
      </c>
      <c r="HF23" s="238">
        <v>0</v>
      </c>
      <c r="HG23" s="238">
        <v>0</v>
      </c>
      <c r="HH23" s="238">
        <v>0</v>
      </c>
      <c r="HI23" s="238">
        <v>0</v>
      </c>
      <c r="HJ23" s="238">
        <v>0</v>
      </c>
      <c r="HK23" s="238"/>
      <c r="HL23" s="238">
        <v>0</v>
      </c>
      <c r="HM23" s="238">
        <v>0</v>
      </c>
      <c r="HN23" s="238">
        <v>0</v>
      </c>
      <c r="HO23" s="238">
        <v>0</v>
      </c>
      <c r="HP23" s="238">
        <v>0</v>
      </c>
      <c r="HQ23" s="238">
        <v>0</v>
      </c>
      <c r="HR23" s="238">
        <v>0</v>
      </c>
      <c r="HS23" s="238">
        <v>0</v>
      </c>
      <c r="HT23" s="238">
        <v>0</v>
      </c>
      <c r="HU23" s="238">
        <v>0</v>
      </c>
      <c r="HV23" s="238">
        <v>0</v>
      </c>
      <c r="HW23" s="238">
        <v>0</v>
      </c>
    </row>
    <row r="24" spans="1:232" x14ac:dyDescent="0.25">
      <c r="A24" s="237" t="s">
        <v>93</v>
      </c>
      <c r="B24" s="238">
        <v>24351.768200000002</v>
      </c>
      <c r="C24" s="238">
        <v>17835.185999999998</v>
      </c>
      <c r="D24" s="238">
        <v>19945.126100000001</v>
      </c>
      <c r="E24" s="238">
        <v>212412.4908</v>
      </c>
      <c r="F24" s="238">
        <v>312500.89520000003</v>
      </c>
      <c r="G24" s="238">
        <v>206460.00159999999</v>
      </c>
      <c r="H24" s="238">
        <v>405582.9926</v>
      </c>
      <c r="I24" s="238">
        <v>413860.36170000001</v>
      </c>
      <c r="J24" s="238">
        <v>125194.6581</v>
      </c>
      <c r="K24" s="238">
        <v>44978.534099999997</v>
      </c>
      <c r="L24" s="238">
        <v>57875.910199999998</v>
      </c>
      <c r="M24" s="238">
        <v>3453.1097</v>
      </c>
      <c r="N24" s="238">
        <v>13782.112000000001</v>
      </c>
      <c r="O24" s="238">
        <v>19877.3488</v>
      </c>
      <c r="P24" s="238">
        <v>2567.9942000000001</v>
      </c>
      <c r="Q24" s="238">
        <v>17974.770100000002</v>
      </c>
      <c r="R24" s="238">
        <v>35698.177600000003</v>
      </c>
      <c r="S24" s="238">
        <v>56041.465399999986</v>
      </c>
      <c r="T24" s="238">
        <v>53104.464700000004</v>
      </c>
      <c r="U24" s="238">
        <v>63279.662199999999</v>
      </c>
      <c r="V24" s="238">
        <v>37121.355600000003</v>
      </c>
      <c r="W24" s="238">
        <v>7837.3303000000005</v>
      </c>
      <c r="X24" s="238">
        <v>7027.1842000000006</v>
      </c>
      <c r="Y24" s="238">
        <v>13258.479300000003</v>
      </c>
      <c r="Z24" s="238">
        <v>8827.6928000000007</v>
      </c>
      <c r="AA24" s="238">
        <v>9968.6743999999999</v>
      </c>
      <c r="AB24" s="238">
        <v>11377.1752</v>
      </c>
      <c r="AC24" s="238">
        <v>19987.211800000005</v>
      </c>
      <c r="AD24" s="238">
        <v>25245.713099999997</v>
      </c>
      <c r="AE24" s="238">
        <v>52905.185400000002</v>
      </c>
      <c r="AF24" s="238">
        <v>23982.811399999999</v>
      </c>
      <c r="AG24" s="238">
        <v>5786.1223</v>
      </c>
      <c r="AH24" s="238">
        <v>9868.4948000000004</v>
      </c>
      <c r="AI24" s="238">
        <v>5961.0547000000006</v>
      </c>
      <c r="AJ24" s="238">
        <v>4289.9903000000004</v>
      </c>
      <c r="AK24" s="238">
        <v>9999.0018</v>
      </c>
      <c r="AL24" s="238">
        <v>6966.0560999999998</v>
      </c>
      <c r="AM24" s="238">
        <v>17084.894099999998</v>
      </c>
      <c r="AN24" s="238">
        <v>0</v>
      </c>
      <c r="AO24" s="238">
        <v>14659.9429</v>
      </c>
      <c r="AP24" s="238">
        <v>0</v>
      </c>
      <c r="AQ24" s="238">
        <v>0</v>
      </c>
      <c r="AR24" s="238">
        <v>0</v>
      </c>
      <c r="AS24" s="238">
        <v>0</v>
      </c>
      <c r="AT24" s="238">
        <v>0</v>
      </c>
      <c r="AU24" s="238">
        <v>0</v>
      </c>
      <c r="AV24" s="238">
        <v>0</v>
      </c>
      <c r="AW24" s="238">
        <v>0</v>
      </c>
      <c r="AX24" s="238"/>
      <c r="AY24" s="239">
        <v>0</v>
      </c>
      <c r="AZ24" s="238">
        <v>0</v>
      </c>
      <c r="BA24" s="238">
        <v>0</v>
      </c>
      <c r="BB24" s="238">
        <v>0</v>
      </c>
      <c r="BC24" s="238">
        <v>0</v>
      </c>
      <c r="BD24" s="238">
        <v>0</v>
      </c>
      <c r="BE24" s="238">
        <v>0</v>
      </c>
      <c r="BF24" s="238">
        <v>0</v>
      </c>
      <c r="BG24" s="238">
        <v>0</v>
      </c>
      <c r="BH24" s="238">
        <v>0</v>
      </c>
      <c r="BI24" s="238">
        <v>0</v>
      </c>
      <c r="BJ24" s="238">
        <v>0</v>
      </c>
      <c r="BK24" s="238"/>
      <c r="BL24" s="238">
        <v>0</v>
      </c>
      <c r="BM24" s="238">
        <v>0</v>
      </c>
      <c r="BN24" s="238">
        <v>0</v>
      </c>
      <c r="BO24" s="238">
        <v>0</v>
      </c>
      <c r="BP24" s="238">
        <v>0</v>
      </c>
      <c r="BQ24" s="238">
        <v>0</v>
      </c>
      <c r="BR24" s="238">
        <v>0</v>
      </c>
      <c r="BS24" s="238">
        <v>0</v>
      </c>
      <c r="BT24" s="238">
        <v>0</v>
      </c>
      <c r="BU24" s="238">
        <v>0</v>
      </c>
      <c r="BV24" s="238">
        <v>0</v>
      </c>
      <c r="BW24" s="238">
        <v>0</v>
      </c>
      <c r="BX24" s="238"/>
      <c r="BY24" s="238">
        <v>0</v>
      </c>
      <c r="BZ24" s="238">
        <v>0</v>
      </c>
      <c r="CA24" s="238">
        <v>0</v>
      </c>
      <c r="CB24" s="238">
        <v>0</v>
      </c>
      <c r="CC24" s="238">
        <v>0</v>
      </c>
      <c r="CD24" s="238">
        <v>0</v>
      </c>
      <c r="CE24" s="238">
        <v>0</v>
      </c>
      <c r="CF24" s="238">
        <v>0</v>
      </c>
      <c r="CG24" s="238">
        <v>0</v>
      </c>
      <c r="CH24" s="238">
        <v>0</v>
      </c>
      <c r="CI24" s="238">
        <v>0</v>
      </c>
      <c r="CJ24" s="238">
        <v>0</v>
      </c>
      <c r="CK24" s="238"/>
      <c r="CL24" s="238">
        <v>0</v>
      </c>
      <c r="CM24" s="238">
        <v>0</v>
      </c>
      <c r="CN24" s="238">
        <v>0</v>
      </c>
      <c r="CO24" s="238">
        <v>0</v>
      </c>
      <c r="CP24" s="238">
        <v>0</v>
      </c>
      <c r="CQ24" s="238">
        <v>0</v>
      </c>
      <c r="CR24" s="238">
        <v>0</v>
      </c>
      <c r="CS24" s="238">
        <v>0</v>
      </c>
      <c r="CT24" s="238">
        <v>0</v>
      </c>
      <c r="CU24" s="238">
        <v>0</v>
      </c>
      <c r="CV24" s="238">
        <v>0</v>
      </c>
      <c r="CW24" s="238">
        <v>0</v>
      </c>
      <c r="CX24" s="238"/>
      <c r="CY24" s="238">
        <v>0</v>
      </c>
      <c r="CZ24" s="238">
        <v>0</v>
      </c>
      <c r="DA24" s="238">
        <v>0</v>
      </c>
      <c r="DB24" s="238">
        <v>0</v>
      </c>
      <c r="DC24" s="238">
        <v>0</v>
      </c>
      <c r="DD24" s="238">
        <v>0</v>
      </c>
      <c r="DE24" s="238">
        <v>0</v>
      </c>
      <c r="DF24" s="238">
        <v>0</v>
      </c>
      <c r="DG24" s="238">
        <v>0</v>
      </c>
      <c r="DH24" s="238">
        <v>0</v>
      </c>
      <c r="DI24" s="238">
        <v>0</v>
      </c>
      <c r="DJ24" s="238">
        <v>0</v>
      </c>
      <c r="DK24" s="238"/>
      <c r="DL24" s="238">
        <v>0</v>
      </c>
      <c r="DM24" s="238">
        <v>0</v>
      </c>
      <c r="DN24" s="238">
        <v>0</v>
      </c>
      <c r="DO24" s="238">
        <v>0</v>
      </c>
      <c r="DP24" s="238">
        <v>0</v>
      </c>
      <c r="DQ24" s="238">
        <v>0</v>
      </c>
      <c r="DR24" s="238">
        <v>0</v>
      </c>
      <c r="DS24" s="238">
        <v>0</v>
      </c>
      <c r="DT24" s="238">
        <v>0</v>
      </c>
      <c r="DU24" s="238">
        <v>0</v>
      </c>
      <c r="DV24" s="238">
        <v>0</v>
      </c>
      <c r="DW24" s="238">
        <v>0</v>
      </c>
      <c r="DX24" s="238"/>
      <c r="DY24" s="238">
        <v>0</v>
      </c>
      <c r="DZ24" s="238">
        <v>0</v>
      </c>
      <c r="EA24" s="238">
        <v>0</v>
      </c>
      <c r="EB24" s="238">
        <v>0</v>
      </c>
      <c r="EC24" s="238">
        <v>0</v>
      </c>
      <c r="ED24" s="238">
        <v>0</v>
      </c>
      <c r="EE24" s="238">
        <v>0</v>
      </c>
      <c r="EF24" s="238">
        <v>0</v>
      </c>
      <c r="EG24" s="238">
        <v>0</v>
      </c>
      <c r="EH24" s="238">
        <v>0</v>
      </c>
      <c r="EI24" s="238">
        <v>0</v>
      </c>
      <c r="EJ24" s="238">
        <v>0</v>
      </c>
      <c r="EK24" s="238"/>
      <c r="EL24" s="238">
        <v>0</v>
      </c>
      <c r="EM24" s="238">
        <v>0</v>
      </c>
      <c r="EN24" s="238">
        <v>0</v>
      </c>
      <c r="EO24" s="238">
        <v>0</v>
      </c>
      <c r="EP24" s="238">
        <v>0</v>
      </c>
      <c r="EQ24" s="238">
        <v>0</v>
      </c>
      <c r="ER24" s="238">
        <v>0</v>
      </c>
      <c r="ES24" s="238">
        <v>0</v>
      </c>
      <c r="ET24" s="238">
        <v>0</v>
      </c>
      <c r="EU24" s="238">
        <v>0</v>
      </c>
      <c r="EV24" s="238">
        <v>0</v>
      </c>
      <c r="EW24" s="238">
        <v>0</v>
      </c>
      <c r="EX24" s="238"/>
      <c r="EY24" s="238">
        <v>0</v>
      </c>
      <c r="EZ24" s="238">
        <v>0</v>
      </c>
      <c r="FA24" s="238">
        <v>0</v>
      </c>
      <c r="FB24" s="238">
        <v>0</v>
      </c>
      <c r="FC24" s="238">
        <v>0</v>
      </c>
      <c r="FD24" s="238">
        <v>0</v>
      </c>
      <c r="FE24" s="238">
        <v>0</v>
      </c>
      <c r="FF24" s="238">
        <v>0</v>
      </c>
      <c r="FG24" s="238">
        <v>0</v>
      </c>
      <c r="FH24" s="238">
        <v>0</v>
      </c>
      <c r="FI24" s="238">
        <v>0</v>
      </c>
      <c r="FJ24" s="238">
        <v>0</v>
      </c>
      <c r="FK24" s="238"/>
      <c r="FL24" s="238">
        <v>0</v>
      </c>
      <c r="FM24" s="238">
        <v>0</v>
      </c>
      <c r="FN24" s="238">
        <v>0</v>
      </c>
      <c r="FO24" s="238">
        <v>0</v>
      </c>
      <c r="FP24" s="238">
        <v>0</v>
      </c>
      <c r="FQ24" s="238">
        <v>0</v>
      </c>
      <c r="FR24" s="238">
        <v>0</v>
      </c>
      <c r="FS24" s="238">
        <v>0</v>
      </c>
      <c r="FT24" s="238">
        <v>0</v>
      </c>
      <c r="FU24" s="238">
        <v>0</v>
      </c>
      <c r="FV24" s="238">
        <v>0</v>
      </c>
      <c r="FW24" s="238">
        <v>0</v>
      </c>
      <c r="FX24" s="238"/>
      <c r="FY24" s="238">
        <v>0</v>
      </c>
      <c r="FZ24" s="238">
        <v>0</v>
      </c>
      <c r="GA24" s="238">
        <v>0</v>
      </c>
      <c r="GB24" s="238">
        <v>0</v>
      </c>
      <c r="GC24" s="238">
        <v>0</v>
      </c>
      <c r="GD24" s="238">
        <v>0</v>
      </c>
      <c r="GE24" s="238">
        <v>0</v>
      </c>
      <c r="GF24" s="238">
        <v>0</v>
      </c>
      <c r="GG24" s="238">
        <v>0</v>
      </c>
      <c r="GH24" s="238">
        <v>0</v>
      </c>
      <c r="GI24" s="238">
        <v>0</v>
      </c>
      <c r="GJ24" s="238">
        <v>0</v>
      </c>
      <c r="GK24" s="238"/>
      <c r="GL24" s="238">
        <v>0</v>
      </c>
      <c r="GM24" s="238">
        <v>0</v>
      </c>
      <c r="GN24" s="238">
        <v>0</v>
      </c>
      <c r="GO24" s="238">
        <v>0</v>
      </c>
      <c r="GP24" s="238">
        <v>0</v>
      </c>
      <c r="GQ24" s="238">
        <v>0</v>
      </c>
      <c r="GR24" s="238">
        <v>0</v>
      </c>
      <c r="GS24" s="238">
        <v>0</v>
      </c>
      <c r="GT24" s="238">
        <v>0</v>
      </c>
      <c r="GU24" s="238">
        <v>0</v>
      </c>
      <c r="GV24" s="238">
        <v>0</v>
      </c>
      <c r="GW24" s="238">
        <v>0</v>
      </c>
      <c r="GX24" s="238"/>
      <c r="GY24" s="238">
        <v>0</v>
      </c>
      <c r="GZ24" s="238">
        <v>0</v>
      </c>
      <c r="HA24" s="238">
        <v>0</v>
      </c>
      <c r="HB24" s="238">
        <v>0</v>
      </c>
      <c r="HC24" s="238">
        <v>0</v>
      </c>
      <c r="HD24" s="238">
        <v>0</v>
      </c>
      <c r="HE24" s="238">
        <v>0</v>
      </c>
      <c r="HF24" s="238">
        <v>0</v>
      </c>
      <c r="HG24" s="238">
        <v>0</v>
      </c>
      <c r="HH24" s="238">
        <v>0</v>
      </c>
      <c r="HI24" s="238">
        <v>0</v>
      </c>
      <c r="HJ24" s="238">
        <v>0</v>
      </c>
      <c r="HK24" s="238"/>
      <c r="HL24" s="238">
        <v>0</v>
      </c>
      <c r="HM24" s="238">
        <v>0</v>
      </c>
      <c r="HN24" s="238">
        <v>0</v>
      </c>
      <c r="HO24" s="238">
        <v>0</v>
      </c>
      <c r="HP24" s="238">
        <v>0</v>
      </c>
      <c r="HQ24" s="238">
        <v>0</v>
      </c>
      <c r="HR24" s="238">
        <v>0</v>
      </c>
      <c r="HS24" s="238">
        <v>0</v>
      </c>
      <c r="HT24" s="238">
        <v>0</v>
      </c>
      <c r="HU24" s="238">
        <v>0</v>
      </c>
      <c r="HV24" s="238">
        <v>0</v>
      </c>
      <c r="HW24" s="238">
        <v>0</v>
      </c>
    </row>
    <row r="25" spans="1:232" x14ac:dyDescent="0.25">
      <c r="A25" s="237" t="s">
        <v>26</v>
      </c>
      <c r="B25" s="238">
        <v>37671.213799999998</v>
      </c>
      <c r="C25" s="238">
        <v>46958.324300000007</v>
      </c>
      <c r="D25" s="238">
        <v>27297.420100000003</v>
      </c>
      <c r="E25" s="238">
        <v>42578.332700000006</v>
      </c>
      <c r="F25" s="238">
        <v>49316.626900000003</v>
      </c>
      <c r="G25" s="238">
        <v>39220.5622</v>
      </c>
      <c r="H25" s="238">
        <v>42534.390200000002</v>
      </c>
      <c r="I25" s="238">
        <v>39289.549700000003</v>
      </c>
      <c r="J25" s="238">
        <v>42466.675299999988</v>
      </c>
      <c r="K25" s="238">
        <v>20885.858900000003</v>
      </c>
      <c r="L25" s="238">
        <v>27254.165400000002</v>
      </c>
      <c r="M25" s="238">
        <v>64149.876300000004</v>
      </c>
      <c r="N25" s="238">
        <v>48766.121400000004</v>
      </c>
      <c r="O25" s="238">
        <v>67418.056599999996</v>
      </c>
      <c r="P25" s="238">
        <v>40790.317199999998</v>
      </c>
      <c r="Q25" s="238">
        <v>47228.173700000007</v>
      </c>
      <c r="R25" s="238">
        <v>37395.792700000005</v>
      </c>
      <c r="S25" s="238">
        <v>37732.339</v>
      </c>
      <c r="T25" s="238">
        <v>46293.030999999995</v>
      </c>
      <c r="U25" s="238">
        <v>46565.074999999997</v>
      </c>
      <c r="V25" s="238">
        <v>36354.016799999998</v>
      </c>
      <c r="W25" s="238">
        <v>20109.884899999997</v>
      </c>
      <c r="X25" s="238">
        <v>30040.672200000005</v>
      </c>
      <c r="Y25" s="238">
        <v>77046.44769999999</v>
      </c>
      <c r="Z25" s="238">
        <v>59035.322899999999</v>
      </c>
      <c r="AA25" s="238">
        <v>73417.21709999998</v>
      </c>
      <c r="AB25" s="238">
        <v>28804.285599999999</v>
      </c>
      <c r="AC25" s="238">
        <v>20488.348499999996</v>
      </c>
      <c r="AD25" s="238">
        <v>36191.356799999994</v>
      </c>
      <c r="AE25" s="238">
        <v>38153.011299999991</v>
      </c>
      <c r="AF25" s="238">
        <v>45807.938100000007</v>
      </c>
      <c r="AG25" s="238">
        <v>41545.574000000008</v>
      </c>
      <c r="AH25" s="238">
        <v>35169.655700000003</v>
      </c>
      <c r="AI25" s="238">
        <v>26952.632400000002</v>
      </c>
      <c r="AJ25" s="238">
        <v>31869.2876</v>
      </c>
      <c r="AK25" s="238">
        <v>78772.813700000013</v>
      </c>
      <c r="AL25" s="238">
        <v>64678.945599999999</v>
      </c>
      <c r="AM25" s="238">
        <v>70140.250599999999</v>
      </c>
      <c r="AN25" s="238">
        <v>33559.613799999999</v>
      </c>
      <c r="AO25" s="238">
        <v>50153.051600000006</v>
      </c>
      <c r="AP25" s="238">
        <v>48656.440500000004</v>
      </c>
      <c r="AQ25" s="238">
        <v>38033.425799999997</v>
      </c>
      <c r="AR25" s="238">
        <v>51194.751699999993</v>
      </c>
      <c r="AS25" s="238">
        <v>45329.792400000006</v>
      </c>
      <c r="AT25" s="238">
        <v>48779.829899999997</v>
      </c>
      <c r="AU25" s="238">
        <v>38421.66139999999</v>
      </c>
      <c r="AV25" s="238">
        <v>39188.734700000001</v>
      </c>
      <c r="AW25" s="238">
        <v>63695.699000000001</v>
      </c>
      <c r="AX25" s="238"/>
      <c r="AY25" s="239">
        <v>6100.0000000000009</v>
      </c>
      <c r="AZ25" s="238">
        <v>1880</v>
      </c>
      <c r="BA25" s="238">
        <v>940</v>
      </c>
      <c r="BB25" s="238">
        <v>0</v>
      </c>
      <c r="BC25" s="238">
        <v>11350.000000000002</v>
      </c>
      <c r="BD25" s="238">
        <v>15140</v>
      </c>
      <c r="BE25" s="238">
        <v>26970</v>
      </c>
      <c r="BF25" s="238">
        <v>24130</v>
      </c>
      <c r="BG25" s="238">
        <v>60090</v>
      </c>
      <c r="BH25" s="238">
        <v>31230.000000000004</v>
      </c>
      <c r="BI25" s="238">
        <v>940</v>
      </c>
      <c r="BJ25" s="238">
        <v>470</v>
      </c>
      <c r="BK25" s="238"/>
      <c r="BL25" s="238">
        <v>6090</v>
      </c>
      <c r="BM25" s="238">
        <v>1410</v>
      </c>
      <c r="BN25" s="238">
        <v>0</v>
      </c>
      <c r="BO25" s="238">
        <v>8899.9999999999982</v>
      </c>
      <c r="BP25" s="238">
        <v>13250</v>
      </c>
      <c r="BQ25" s="238">
        <v>10879.999999999998</v>
      </c>
      <c r="BR25" s="238">
        <v>37370.000000000007</v>
      </c>
      <c r="BS25" s="238">
        <v>21770</v>
      </c>
      <c r="BT25" s="238">
        <v>72670</v>
      </c>
      <c r="BU25" s="238">
        <v>23650</v>
      </c>
      <c r="BV25" s="238">
        <v>940</v>
      </c>
      <c r="BW25" s="238">
        <v>940</v>
      </c>
      <c r="BX25" s="238"/>
      <c r="BY25" s="238">
        <v>1410</v>
      </c>
      <c r="BZ25" s="238">
        <v>0</v>
      </c>
      <c r="CA25" s="238">
        <v>3290</v>
      </c>
      <c r="CB25" s="238">
        <v>3280</v>
      </c>
      <c r="CC25" s="238">
        <v>8040.0000000000009</v>
      </c>
      <c r="CD25" s="238">
        <v>29799.999999999996</v>
      </c>
      <c r="CE25" s="238">
        <v>64480.000000000007</v>
      </c>
      <c r="CF25" s="238">
        <v>54410</v>
      </c>
      <c r="CG25" s="238">
        <v>126990.00000000001</v>
      </c>
      <c r="CH25" s="238">
        <v>61510.000000000007</v>
      </c>
      <c r="CI25" s="238">
        <v>470</v>
      </c>
      <c r="CJ25" s="238">
        <v>1880</v>
      </c>
      <c r="CK25" s="238"/>
      <c r="CL25" s="238">
        <v>9670</v>
      </c>
      <c r="CM25" s="238">
        <v>2120</v>
      </c>
      <c r="CN25" s="238">
        <v>1880</v>
      </c>
      <c r="CO25" s="238">
        <v>11719.999999999998</v>
      </c>
      <c r="CP25" s="238">
        <v>20340.000000000004</v>
      </c>
      <c r="CQ25" s="238">
        <v>37370.000000000007</v>
      </c>
      <c r="CR25" s="238">
        <v>55830</v>
      </c>
      <c r="CS25" s="238">
        <v>45430</v>
      </c>
      <c r="CT25" s="238">
        <v>88470</v>
      </c>
      <c r="CU25" s="238">
        <v>38800</v>
      </c>
      <c r="CV25" s="238">
        <v>1880</v>
      </c>
      <c r="CW25" s="238">
        <v>6210</v>
      </c>
      <c r="CX25" s="238"/>
      <c r="CY25" s="238">
        <v>3769.9999999999995</v>
      </c>
      <c r="CZ25" s="238">
        <v>470</v>
      </c>
      <c r="DA25" s="238">
        <v>1410</v>
      </c>
      <c r="DB25" s="238">
        <v>3750</v>
      </c>
      <c r="DC25" s="238">
        <v>4729.9999999999991</v>
      </c>
      <c r="DD25" s="238">
        <v>35959.999999999993</v>
      </c>
      <c r="DE25" s="238">
        <v>71270.000000000015</v>
      </c>
      <c r="DF25" s="238">
        <v>54880</v>
      </c>
      <c r="DG25" s="238">
        <v>92020</v>
      </c>
      <c r="DH25" s="238">
        <v>39269.999999999993</v>
      </c>
      <c r="DI25" s="238">
        <v>940</v>
      </c>
      <c r="DJ25" s="238">
        <v>15459.999999999998</v>
      </c>
      <c r="DK25" s="238"/>
      <c r="DL25" s="238">
        <v>10550</v>
      </c>
      <c r="DM25" s="238">
        <v>3520</v>
      </c>
      <c r="DN25" s="238">
        <v>4220</v>
      </c>
      <c r="DO25" s="238">
        <v>26660</v>
      </c>
      <c r="DP25" s="238">
        <v>18930</v>
      </c>
      <c r="DQ25" s="238">
        <v>41989.999999999993</v>
      </c>
      <c r="DR25" s="238">
        <v>72860</v>
      </c>
      <c r="DS25" s="238">
        <v>59400.000000000007</v>
      </c>
      <c r="DT25" s="238">
        <v>81370</v>
      </c>
      <c r="DU25" s="238">
        <v>43590</v>
      </c>
      <c r="DV25" s="238">
        <v>1880</v>
      </c>
      <c r="DW25" s="238">
        <v>10310</v>
      </c>
      <c r="DX25" s="238"/>
      <c r="DY25" s="238">
        <v>12250</v>
      </c>
      <c r="DZ25" s="238">
        <v>2030.0000000000002</v>
      </c>
      <c r="EA25" s="238">
        <v>2349.9999999999995</v>
      </c>
      <c r="EB25" s="238">
        <v>2820</v>
      </c>
      <c r="EC25" s="238">
        <v>14660</v>
      </c>
      <c r="ED25" s="238">
        <v>35959.999999999993</v>
      </c>
      <c r="EE25" s="238">
        <v>58670</v>
      </c>
      <c r="EF25" s="238">
        <v>46040</v>
      </c>
      <c r="EG25" s="238">
        <v>71990.000000000015</v>
      </c>
      <c r="EH25" s="238">
        <v>53450</v>
      </c>
      <c r="EI25" s="238">
        <v>8910</v>
      </c>
      <c r="EJ25" s="238">
        <v>4220</v>
      </c>
      <c r="EK25" s="238"/>
      <c r="EL25" s="238">
        <v>6090</v>
      </c>
      <c r="EM25" s="238">
        <v>5160</v>
      </c>
      <c r="EN25" s="238">
        <v>940</v>
      </c>
      <c r="EO25" s="238">
        <v>16250</v>
      </c>
      <c r="EP25" s="238">
        <v>21870</v>
      </c>
      <c r="EQ25" s="238">
        <v>32830</v>
      </c>
      <c r="ER25" s="238">
        <v>49769.999999999993</v>
      </c>
      <c r="ES25" s="238">
        <v>39739.999999999993</v>
      </c>
      <c r="ET25" s="238">
        <v>102160</v>
      </c>
      <c r="EU25" s="238">
        <v>56950</v>
      </c>
      <c r="EV25" s="238">
        <v>9850.0000000000018</v>
      </c>
      <c r="EW25" s="238">
        <v>2820</v>
      </c>
      <c r="EX25" s="238"/>
      <c r="EY25" s="238">
        <v>4689.9999999999991</v>
      </c>
      <c r="EZ25" s="238">
        <v>3750</v>
      </c>
      <c r="FA25" s="238">
        <v>3280</v>
      </c>
      <c r="FB25" s="238">
        <v>4689.9999999999991</v>
      </c>
      <c r="FC25" s="238">
        <v>18970</v>
      </c>
      <c r="FD25" s="238">
        <v>38320</v>
      </c>
      <c r="FE25" s="238">
        <v>69080</v>
      </c>
      <c r="FF25" s="238">
        <v>56280</v>
      </c>
      <c r="FG25" s="238">
        <v>99170</v>
      </c>
      <c r="FH25" s="238">
        <v>52840</v>
      </c>
      <c r="FI25" s="238">
        <v>9330</v>
      </c>
      <c r="FJ25" s="238">
        <v>11710</v>
      </c>
      <c r="FK25" s="238"/>
      <c r="FL25" s="238">
        <v>2340</v>
      </c>
      <c r="FM25" s="238">
        <v>1410</v>
      </c>
      <c r="FN25" s="238">
        <v>10309.999999999998</v>
      </c>
      <c r="FO25" s="238">
        <v>6560</v>
      </c>
      <c r="FP25" s="238">
        <v>20880.000000000004</v>
      </c>
      <c r="FQ25" s="238">
        <v>0</v>
      </c>
      <c r="FR25" s="238">
        <v>0</v>
      </c>
      <c r="FS25" s="238">
        <v>0</v>
      </c>
      <c r="FT25" s="238">
        <v>0</v>
      </c>
      <c r="FU25" s="238">
        <v>0</v>
      </c>
      <c r="FV25" s="238">
        <v>0</v>
      </c>
      <c r="FW25" s="238">
        <v>0</v>
      </c>
      <c r="FX25" s="238"/>
      <c r="FY25" s="238">
        <v>0</v>
      </c>
      <c r="FZ25" s="238">
        <v>0</v>
      </c>
      <c r="GA25" s="238">
        <v>0</v>
      </c>
      <c r="GB25" s="238">
        <v>0</v>
      </c>
      <c r="GC25" s="238">
        <v>0</v>
      </c>
      <c r="GD25" s="238">
        <v>0</v>
      </c>
      <c r="GE25" s="238">
        <v>0</v>
      </c>
      <c r="GF25" s="238">
        <v>0</v>
      </c>
      <c r="GG25" s="238">
        <v>0</v>
      </c>
      <c r="GH25" s="238">
        <v>0</v>
      </c>
      <c r="GI25" s="238">
        <v>0</v>
      </c>
      <c r="GJ25" s="238">
        <v>0</v>
      </c>
      <c r="GK25" s="238"/>
      <c r="GL25" s="238">
        <v>0</v>
      </c>
      <c r="GM25" s="238">
        <v>0</v>
      </c>
      <c r="GN25" s="238">
        <v>0</v>
      </c>
      <c r="GO25" s="238">
        <v>0</v>
      </c>
      <c r="GP25" s="238">
        <v>0</v>
      </c>
      <c r="GQ25" s="238">
        <v>0</v>
      </c>
      <c r="GR25" s="238">
        <v>0</v>
      </c>
      <c r="GS25" s="238">
        <v>0</v>
      </c>
      <c r="GT25" s="238">
        <v>0</v>
      </c>
      <c r="GU25" s="238">
        <v>0</v>
      </c>
      <c r="GV25" s="238">
        <v>0</v>
      </c>
      <c r="GW25" s="238">
        <v>0</v>
      </c>
      <c r="GX25" s="238"/>
      <c r="GY25" s="238">
        <v>0</v>
      </c>
      <c r="GZ25" s="238">
        <v>0</v>
      </c>
      <c r="HA25" s="238">
        <v>0</v>
      </c>
      <c r="HB25" s="238">
        <v>0</v>
      </c>
      <c r="HC25" s="238">
        <v>0</v>
      </c>
      <c r="HD25" s="238">
        <v>0</v>
      </c>
      <c r="HE25" s="238">
        <v>0</v>
      </c>
      <c r="HF25" s="238">
        <v>0</v>
      </c>
      <c r="HG25" s="238">
        <v>0</v>
      </c>
      <c r="HH25" s="238">
        <v>0</v>
      </c>
      <c r="HI25" s="238">
        <v>0</v>
      </c>
      <c r="HJ25" s="238">
        <v>0</v>
      </c>
      <c r="HK25" s="238"/>
      <c r="HL25" s="238">
        <v>0</v>
      </c>
      <c r="HM25" s="238">
        <v>0</v>
      </c>
      <c r="HN25" s="238">
        <v>0</v>
      </c>
      <c r="HO25" s="238">
        <v>0</v>
      </c>
      <c r="HP25" s="238">
        <v>0</v>
      </c>
      <c r="HQ25" s="238">
        <v>0</v>
      </c>
      <c r="HR25" s="238">
        <v>0</v>
      </c>
      <c r="HS25" s="238">
        <v>0</v>
      </c>
      <c r="HT25" s="238">
        <v>0</v>
      </c>
      <c r="HU25" s="238">
        <v>0</v>
      </c>
      <c r="HV25" s="238">
        <v>0</v>
      </c>
      <c r="HW25" s="238">
        <v>0</v>
      </c>
    </row>
    <row r="26" spans="1:232" x14ac:dyDescent="0.25">
      <c r="A26" s="230" t="s">
        <v>3</v>
      </c>
      <c r="B26" s="238">
        <f t="shared" ref="B26:AW26" si="8">SUM(B17:B25)</f>
        <v>159945.76520000002</v>
      </c>
      <c r="C26" s="238">
        <f t="shared" si="8"/>
        <v>150124.6177</v>
      </c>
      <c r="D26" s="238">
        <f t="shared" si="8"/>
        <v>222039.8003</v>
      </c>
      <c r="E26" s="238">
        <f t="shared" si="8"/>
        <v>841750.78690000006</v>
      </c>
      <c r="F26" s="238">
        <f t="shared" si="8"/>
        <v>1160218.3949000002</v>
      </c>
      <c r="G26" s="238">
        <f t="shared" si="8"/>
        <v>880623.31199999992</v>
      </c>
      <c r="H26" s="238">
        <f t="shared" si="8"/>
        <v>1065931.463</v>
      </c>
      <c r="I26" s="238">
        <f t="shared" si="8"/>
        <v>1069638.7498000001</v>
      </c>
      <c r="J26" s="238">
        <f t="shared" si="8"/>
        <v>668804.89820000005</v>
      </c>
      <c r="K26" s="238">
        <f t="shared" si="8"/>
        <v>276752.42259999999</v>
      </c>
      <c r="L26" s="238">
        <f t="shared" si="8"/>
        <v>233662.049</v>
      </c>
      <c r="M26" s="238">
        <f t="shared" si="8"/>
        <v>196851.77559999999</v>
      </c>
      <c r="N26" s="238">
        <f t="shared" si="8"/>
        <v>212182.40829999998</v>
      </c>
      <c r="O26" s="238">
        <f t="shared" si="8"/>
        <v>213581.33429999999</v>
      </c>
      <c r="P26" s="238">
        <f t="shared" si="8"/>
        <v>262947.20789999998</v>
      </c>
      <c r="Q26" s="238">
        <f t="shared" si="8"/>
        <v>573871.17839999998</v>
      </c>
      <c r="R26" s="238">
        <f t="shared" si="8"/>
        <v>741702.94609999994</v>
      </c>
      <c r="S26" s="238">
        <f t="shared" si="8"/>
        <v>795607.10620000004</v>
      </c>
      <c r="T26" s="238">
        <f t="shared" si="8"/>
        <v>1140494.2563</v>
      </c>
      <c r="U26" s="238">
        <f t="shared" si="8"/>
        <v>925376.1899</v>
      </c>
      <c r="V26" s="238">
        <f t="shared" si="8"/>
        <v>787754.76939999987</v>
      </c>
      <c r="W26" s="238">
        <f t="shared" si="8"/>
        <v>540103.02149999992</v>
      </c>
      <c r="X26" s="238">
        <f t="shared" si="8"/>
        <v>216181.85029999999</v>
      </c>
      <c r="Y26" s="238">
        <f t="shared" si="8"/>
        <v>330924.92760000005</v>
      </c>
      <c r="Z26" s="238">
        <f t="shared" si="8"/>
        <v>212657.5454</v>
      </c>
      <c r="AA26" s="238">
        <f t="shared" si="8"/>
        <v>217755.70709999994</v>
      </c>
      <c r="AB26" s="238">
        <f t="shared" si="8"/>
        <v>541173.11919999996</v>
      </c>
      <c r="AC26" s="238">
        <f t="shared" si="8"/>
        <v>442279.35600000003</v>
      </c>
      <c r="AD26" s="238">
        <f t="shared" si="8"/>
        <v>643480.74959999986</v>
      </c>
      <c r="AE26" s="238">
        <f t="shared" si="8"/>
        <v>702918.34519999987</v>
      </c>
      <c r="AF26" s="238">
        <f t="shared" si="8"/>
        <v>1002183.5541000002</v>
      </c>
      <c r="AG26" s="238">
        <f t="shared" si="8"/>
        <v>733561.90360000008</v>
      </c>
      <c r="AH26" s="238">
        <f t="shared" si="8"/>
        <v>614079.73429999989</v>
      </c>
      <c r="AI26" s="238">
        <f t="shared" si="8"/>
        <v>453958.4571</v>
      </c>
      <c r="AJ26" s="238">
        <f t="shared" si="8"/>
        <v>225772.78990000003</v>
      </c>
      <c r="AK26" s="238">
        <f t="shared" si="8"/>
        <v>277954.35540000006</v>
      </c>
      <c r="AL26" s="238">
        <f t="shared" si="8"/>
        <v>208395.10579999999</v>
      </c>
      <c r="AM26" s="238">
        <f t="shared" si="8"/>
        <v>209866.6819</v>
      </c>
      <c r="AN26" s="238">
        <f t="shared" si="8"/>
        <v>222193.08389999997</v>
      </c>
      <c r="AO26" s="238">
        <f t="shared" si="8"/>
        <v>677175.88419999997</v>
      </c>
      <c r="AP26" s="238">
        <f t="shared" si="8"/>
        <v>724884.5083000001</v>
      </c>
      <c r="AQ26" s="238">
        <f t="shared" si="8"/>
        <v>689031.06800000009</v>
      </c>
      <c r="AR26" s="238">
        <f t="shared" si="8"/>
        <v>1061724.4919</v>
      </c>
      <c r="AS26" s="238">
        <f t="shared" si="8"/>
        <v>791771.68499999994</v>
      </c>
      <c r="AT26" s="238">
        <f t="shared" si="8"/>
        <v>612583.17189999996</v>
      </c>
      <c r="AU26" s="238">
        <f t="shared" si="8"/>
        <v>383095.40020000003</v>
      </c>
      <c r="AV26" s="238">
        <f t="shared" si="8"/>
        <v>321981.70019999996</v>
      </c>
      <c r="AW26" s="238">
        <f t="shared" si="8"/>
        <v>194689.43969999999</v>
      </c>
      <c r="AX26" s="238"/>
      <c r="AY26" s="239">
        <f t="shared" ref="AY26:DO26" si="9">SUM(AY17:AY25)</f>
        <v>457890</v>
      </c>
      <c r="AZ26" s="238">
        <f t="shared" si="9"/>
        <v>81080</v>
      </c>
      <c r="BA26" s="238">
        <f t="shared" si="9"/>
        <v>47390</v>
      </c>
      <c r="BB26" s="238">
        <f t="shared" si="9"/>
        <v>216339.99999999997</v>
      </c>
      <c r="BC26" s="238">
        <f t="shared" si="9"/>
        <v>1691870</v>
      </c>
      <c r="BD26" s="238">
        <f t="shared" si="9"/>
        <v>2457540</v>
      </c>
      <c r="BE26" s="238">
        <f t="shared" si="9"/>
        <v>3215720</v>
      </c>
      <c r="BF26" s="238">
        <f t="shared" si="9"/>
        <v>2237370</v>
      </c>
      <c r="BG26" s="238">
        <f t="shared" si="9"/>
        <v>3322550</v>
      </c>
      <c r="BH26" s="238">
        <f t="shared" si="9"/>
        <v>2586660</v>
      </c>
      <c r="BI26" s="238">
        <f t="shared" si="9"/>
        <v>96360</v>
      </c>
      <c r="BJ26" s="238">
        <f t="shared" si="9"/>
        <v>146800</v>
      </c>
      <c r="BK26" s="238"/>
      <c r="BL26" s="238">
        <f t="shared" si="9"/>
        <v>270980</v>
      </c>
      <c r="BM26" s="238">
        <f t="shared" si="9"/>
        <v>86509.999999999985</v>
      </c>
      <c r="BN26" s="238">
        <f t="shared" si="9"/>
        <v>158830</v>
      </c>
      <c r="BO26" s="238">
        <f t="shared" si="9"/>
        <v>788590.00000000012</v>
      </c>
      <c r="BP26" s="238">
        <f t="shared" si="9"/>
        <v>1805540</v>
      </c>
      <c r="BQ26" s="238">
        <f t="shared" si="9"/>
        <v>2769980</v>
      </c>
      <c r="BR26" s="238">
        <f t="shared" si="9"/>
        <v>3727929.9999999995</v>
      </c>
      <c r="BS26" s="238">
        <f t="shared" si="9"/>
        <v>2207210</v>
      </c>
      <c r="BT26" s="238">
        <f t="shared" si="9"/>
        <v>3610090</v>
      </c>
      <c r="BU26" s="238">
        <f t="shared" si="9"/>
        <v>1891060</v>
      </c>
      <c r="BV26" s="238">
        <f t="shared" si="9"/>
        <v>162570</v>
      </c>
      <c r="BW26" s="238">
        <f t="shared" si="9"/>
        <v>367120</v>
      </c>
      <c r="BX26" s="238"/>
      <c r="BY26" s="238">
        <f t="shared" si="9"/>
        <v>256719.99999999997</v>
      </c>
      <c r="BZ26" s="238">
        <f t="shared" si="9"/>
        <v>38540</v>
      </c>
      <c r="CA26" s="238">
        <f t="shared" si="9"/>
        <v>232630</v>
      </c>
      <c r="CB26" s="238">
        <f t="shared" si="9"/>
        <v>795660</v>
      </c>
      <c r="CC26" s="238">
        <f t="shared" si="9"/>
        <v>1789299.9999999998</v>
      </c>
      <c r="CD26" s="238">
        <f t="shared" si="9"/>
        <v>1253850</v>
      </c>
      <c r="CE26" s="238">
        <f t="shared" si="9"/>
        <v>1799770.0000000002</v>
      </c>
      <c r="CF26" s="238">
        <f t="shared" si="9"/>
        <v>1713840</v>
      </c>
      <c r="CG26" s="238">
        <f t="shared" si="9"/>
        <v>2552250</v>
      </c>
      <c r="CH26" s="238">
        <f t="shared" si="9"/>
        <v>1469160</v>
      </c>
      <c r="CI26" s="238">
        <f t="shared" si="9"/>
        <v>144240</v>
      </c>
      <c r="CJ26" s="238">
        <f t="shared" si="9"/>
        <v>239050</v>
      </c>
      <c r="CK26" s="238"/>
      <c r="CL26" s="238">
        <f t="shared" si="9"/>
        <v>191210</v>
      </c>
      <c r="CM26" s="238">
        <f t="shared" si="9"/>
        <v>86230</v>
      </c>
      <c r="CN26" s="238">
        <f t="shared" si="9"/>
        <v>188410</v>
      </c>
      <c r="CO26" s="238">
        <f t="shared" si="9"/>
        <v>417120</v>
      </c>
      <c r="CP26" s="238">
        <f t="shared" si="9"/>
        <v>822040</v>
      </c>
      <c r="CQ26" s="238">
        <f t="shared" si="9"/>
        <v>1626370</v>
      </c>
      <c r="CR26" s="238">
        <f t="shared" si="9"/>
        <v>2200870</v>
      </c>
      <c r="CS26" s="238">
        <f t="shared" si="9"/>
        <v>2049880</v>
      </c>
      <c r="CT26" s="238">
        <f t="shared" si="9"/>
        <v>2747420</v>
      </c>
      <c r="CU26" s="238">
        <f t="shared" si="9"/>
        <v>1291320</v>
      </c>
      <c r="CV26" s="238">
        <f t="shared" si="9"/>
        <v>123700</v>
      </c>
      <c r="CW26" s="238">
        <f t="shared" si="9"/>
        <v>374260</v>
      </c>
      <c r="CX26" s="238"/>
      <c r="CY26" s="238">
        <f t="shared" si="9"/>
        <v>179620</v>
      </c>
      <c r="CZ26" s="238">
        <f t="shared" si="9"/>
        <v>55760</v>
      </c>
      <c r="DA26" s="238">
        <f t="shared" si="9"/>
        <v>130050</v>
      </c>
      <c r="DB26" s="238">
        <f t="shared" si="9"/>
        <v>192110</v>
      </c>
      <c r="DC26" s="238">
        <f t="shared" si="9"/>
        <v>725530.00000000012</v>
      </c>
      <c r="DD26" s="238">
        <f t="shared" si="9"/>
        <v>1014740</v>
      </c>
      <c r="DE26" s="238">
        <f t="shared" si="9"/>
        <v>1588340</v>
      </c>
      <c r="DF26" s="238">
        <f t="shared" si="9"/>
        <v>1434380</v>
      </c>
      <c r="DG26" s="238">
        <f t="shared" si="9"/>
        <v>2081690</v>
      </c>
      <c r="DH26" s="238">
        <f t="shared" si="9"/>
        <v>874340</v>
      </c>
      <c r="DI26" s="238">
        <f t="shared" si="9"/>
        <v>31659.999999999993</v>
      </c>
      <c r="DJ26" s="238">
        <f t="shared" si="9"/>
        <v>326610</v>
      </c>
      <c r="DK26" s="238"/>
      <c r="DL26" s="238">
        <f t="shared" si="9"/>
        <v>270060</v>
      </c>
      <c r="DM26" s="238">
        <f t="shared" si="9"/>
        <v>71590</v>
      </c>
      <c r="DN26" s="238">
        <f t="shared" si="9"/>
        <v>46100</v>
      </c>
      <c r="DO26" s="238">
        <f t="shared" si="9"/>
        <v>612710</v>
      </c>
      <c r="DP26" s="238">
        <f t="shared" ref="DP26:GF26" si="10">SUM(DP17:DP25)</f>
        <v>740260</v>
      </c>
      <c r="DQ26" s="238">
        <f t="shared" si="10"/>
        <v>1086400</v>
      </c>
      <c r="DR26" s="238">
        <f t="shared" si="10"/>
        <v>1562460</v>
      </c>
      <c r="DS26" s="238">
        <f t="shared" si="10"/>
        <v>1563710</v>
      </c>
      <c r="DT26" s="238">
        <f t="shared" si="10"/>
        <v>2012950</v>
      </c>
      <c r="DU26" s="238">
        <f t="shared" si="10"/>
        <v>1011550</v>
      </c>
      <c r="DV26" s="238">
        <f t="shared" si="10"/>
        <v>67020</v>
      </c>
      <c r="DW26" s="238">
        <f t="shared" si="10"/>
        <v>210010</v>
      </c>
      <c r="DX26" s="238"/>
      <c r="DY26" s="238">
        <f t="shared" si="10"/>
        <v>259680</v>
      </c>
      <c r="DZ26" s="238">
        <f t="shared" si="10"/>
        <v>64400</v>
      </c>
      <c r="EA26" s="238">
        <f t="shared" si="10"/>
        <v>42120</v>
      </c>
      <c r="EB26" s="238">
        <f t="shared" si="10"/>
        <v>127920</v>
      </c>
      <c r="EC26" s="238">
        <f t="shared" si="10"/>
        <v>635830</v>
      </c>
      <c r="ED26" s="238">
        <f t="shared" si="10"/>
        <v>1133890</v>
      </c>
      <c r="EE26" s="238">
        <f t="shared" si="10"/>
        <v>1617010</v>
      </c>
      <c r="EF26" s="238">
        <f t="shared" si="10"/>
        <v>1557230</v>
      </c>
      <c r="EG26" s="238">
        <f t="shared" si="10"/>
        <v>2115320</v>
      </c>
      <c r="EH26" s="238">
        <f t="shared" si="10"/>
        <v>1150800</v>
      </c>
      <c r="EI26" s="238">
        <f t="shared" si="10"/>
        <v>314400</v>
      </c>
      <c r="EJ26" s="238">
        <f t="shared" si="10"/>
        <v>124460.00000000001</v>
      </c>
      <c r="EK26" s="238"/>
      <c r="EL26" s="238">
        <f t="shared" si="10"/>
        <v>154180</v>
      </c>
      <c r="EM26" s="238">
        <f t="shared" si="10"/>
        <v>128340</v>
      </c>
      <c r="EN26" s="238">
        <f t="shared" si="10"/>
        <v>118710</v>
      </c>
      <c r="EO26" s="238">
        <f t="shared" si="10"/>
        <v>439820</v>
      </c>
      <c r="EP26" s="238">
        <f t="shared" si="10"/>
        <v>708020</v>
      </c>
      <c r="EQ26" s="238">
        <f t="shared" si="10"/>
        <v>1151350.0000000002</v>
      </c>
      <c r="ER26" s="238">
        <f t="shared" si="10"/>
        <v>1649950</v>
      </c>
      <c r="ES26" s="238">
        <f t="shared" si="10"/>
        <v>1436590</v>
      </c>
      <c r="ET26" s="238">
        <f t="shared" si="10"/>
        <v>2484020</v>
      </c>
      <c r="EU26" s="238">
        <f t="shared" si="10"/>
        <v>1417460</v>
      </c>
      <c r="EV26" s="238">
        <f t="shared" si="10"/>
        <v>337260</v>
      </c>
      <c r="EW26" s="238">
        <f t="shared" si="10"/>
        <v>214610</v>
      </c>
      <c r="EX26" s="238"/>
      <c r="EY26" s="238">
        <f t="shared" si="10"/>
        <v>126260</v>
      </c>
      <c r="EZ26" s="238">
        <f t="shared" si="10"/>
        <v>104500</v>
      </c>
      <c r="FA26" s="238">
        <f t="shared" si="10"/>
        <v>171780</v>
      </c>
      <c r="FB26" s="238">
        <f t="shared" si="10"/>
        <v>144210.00000000003</v>
      </c>
      <c r="FC26" s="238">
        <f t="shared" si="10"/>
        <v>818330</v>
      </c>
      <c r="FD26" s="238">
        <f t="shared" si="10"/>
        <v>1277330</v>
      </c>
      <c r="FE26" s="238">
        <f t="shared" si="10"/>
        <v>1838150</v>
      </c>
      <c r="FF26" s="238">
        <f t="shared" si="10"/>
        <v>1694370</v>
      </c>
      <c r="FG26" s="238">
        <f t="shared" si="10"/>
        <v>2335230</v>
      </c>
      <c r="FH26" s="238">
        <f t="shared" si="10"/>
        <v>1267340</v>
      </c>
      <c r="FI26" s="238">
        <f t="shared" si="10"/>
        <v>486710</v>
      </c>
      <c r="FJ26" s="238">
        <f t="shared" si="10"/>
        <v>430190</v>
      </c>
      <c r="FK26" s="238"/>
      <c r="FL26" s="238">
        <f t="shared" si="10"/>
        <v>139710</v>
      </c>
      <c r="FM26" s="238">
        <f t="shared" si="10"/>
        <v>68290</v>
      </c>
      <c r="FN26" s="238">
        <f t="shared" si="10"/>
        <v>232860</v>
      </c>
      <c r="FO26" s="238">
        <f t="shared" si="10"/>
        <v>218530</v>
      </c>
      <c r="FP26" s="238">
        <f t="shared" si="10"/>
        <v>776470</v>
      </c>
      <c r="FQ26" s="238">
        <f t="shared" si="10"/>
        <v>1921740.0000000002</v>
      </c>
      <c r="FR26" s="238">
        <f t="shared" si="10"/>
        <v>2413629.9999999995</v>
      </c>
      <c r="FS26" s="238">
        <f t="shared" si="10"/>
        <v>2371940</v>
      </c>
      <c r="FT26" s="238">
        <f t="shared" si="10"/>
        <v>3175900</v>
      </c>
      <c r="FU26" s="238">
        <f t="shared" si="10"/>
        <v>1513700</v>
      </c>
      <c r="FV26" s="238">
        <f t="shared" si="10"/>
        <v>330540</v>
      </c>
      <c r="FW26" s="238">
        <f t="shared" si="10"/>
        <v>530300</v>
      </c>
      <c r="FX26" s="238"/>
      <c r="FY26" s="238">
        <f t="shared" si="10"/>
        <v>311230</v>
      </c>
      <c r="FZ26" s="238">
        <f t="shared" si="10"/>
        <v>188340</v>
      </c>
      <c r="GA26" s="238">
        <f t="shared" si="10"/>
        <v>252300</v>
      </c>
      <c r="GB26" s="238">
        <f t="shared" si="10"/>
        <v>324430</v>
      </c>
      <c r="GC26" s="238">
        <f t="shared" si="10"/>
        <v>1395250</v>
      </c>
      <c r="GD26" s="238">
        <f t="shared" si="10"/>
        <v>1811080.0000000002</v>
      </c>
      <c r="GE26" s="238">
        <f t="shared" si="10"/>
        <v>2583390</v>
      </c>
      <c r="GF26" s="238">
        <f t="shared" si="10"/>
        <v>2413630</v>
      </c>
      <c r="GG26" s="238">
        <f t="shared" ref="GG26:HW26" si="11">SUM(GG17:GG25)</f>
        <v>3260990</v>
      </c>
      <c r="GH26" s="238">
        <f t="shared" si="11"/>
        <v>1820539.9999999998</v>
      </c>
      <c r="GI26" s="238">
        <f t="shared" si="11"/>
        <v>368039.99999999994</v>
      </c>
      <c r="GJ26" s="238">
        <f t="shared" si="11"/>
        <v>605390</v>
      </c>
      <c r="GK26" s="238"/>
      <c r="GL26" s="238">
        <f t="shared" si="11"/>
        <v>362180</v>
      </c>
      <c r="GM26" s="238">
        <f t="shared" si="11"/>
        <v>307920</v>
      </c>
      <c r="GN26" s="238">
        <f t="shared" si="11"/>
        <v>363430</v>
      </c>
      <c r="GO26" s="238">
        <f t="shared" si="11"/>
        <v>429860</v>
      </c>
      <c r="GP26" s="238">
        <f t="shared" si="11"/>
        <v>1442810</v>
      </c>
      <c r="GQ26" s="238">
        <f t="shared" si="11"/>
        <v>1829340</v>
      </c>
      <c r="GR26" s="238">
        <f t="shared" si="11"/>
        <v>2454080</v>
      </c>
      <c r="GS26" s="238">
        <f t="shared" si="11"/>
        <v>2346720</v>
      </c>
      <c r="GT26" s="238">
        <f t="shared" si="11"/>
        <v>3271380</v>
      </c>
      <c r="GU26" s="238">
        <f t="shared" si="11"/>
        <v>1686320.0000000002</v>
      </c>
      <c r="GV26" s="238">
        <f t="shared" si="11"/>
        <v>417850</v>
      </c>
      <c r="GW26" s="238">
        <f t="shared" si="11"/>
        <v>583900</v>
      </c>
      <c r="GX26" s="238"/>
      <c r="GY26" s="238">
        <f t="shared" si="11"/>
        <v>259629.99999999997</v>
      </c>
      <c r="GZ26" s="238">
        <f t="shared" si="11"/>
        <v>271880</v>
      </c>
      <c r="HA26" s="238">
        <f t="shared" si="11"/>
        <v>349920</v>
      </c>
      <c r="HB26" s="238">
        <f t="shared" si="11"/>
        <v>551570.00000000012</v>
      </c>
      <c r="HC26" s="238">
        <f t="shared" si="11"/>
        <v>1255130.0000000002</v>
      </c>
      <c r="HD26" s="238">
        <f t="shared" si="11"/>
        <v>1923870</v>
      </c>
      <c r="HE26" s="238">
        <f t="shared" si="11"/>
        <v>2559690</v>
      </c>
      <c r="HF26" s="238">
        <f t="shared" si="11"/>
        <v>2539300</v>
      </c>
      <c r="HG26" s="238">
        <f t="shared" si="11"/>
        <v>3019190</v>
      </c>
      <c r="HH26" s="238">
        <f t="shared" si="11"/>
        <v>1710060</v>
      </c>
      <c r="HI26" s="238">
        <f t="shared" si="11"/>
        <v>499770</v>
      </c>
      <c r="HJ26" s="238">
        <f t="shared" si="11"/>
        <v>761480.00000000012</v>
      </c>
      <c r="HK26" s="238"/>
      <c r="HL26" s="238">
        <f t="shared" si="11"/>
        <v>325250</v>
      </c>
      <c r="HM26" s="238">
        <f t="shared" si="11"/>
        <v>321960</v>
      </c>
      <c r="HN26" s="238">
        <f t="shared" si="11"/>
        <v>381970</v>
      </c>
      <c r="HO26" s="238">
        <f t="shared" si="11"/>
        <v>565180</v>
      </c>
      <c r="HP26" s="238">
        <f t="shared" si="11"/>
        <v>1399760</v>
      </c>
      <c r="HQ26" s="238">
        <f t="shared" si="11"/>
        <v>2195500</v>
      </c>
      <c r="HR26" s="238">
        <f t="shared" si="11"/>
        <v>2976050</v>
      </c>
      <c r="HS26" s="238">
        <f t="shared" si="11"/>
        <v>2772140</v>
      </c>
      <c r="HT26" s="238">
        <f t="shared" si="11"/>
        <v>3423200</v>
      </c>
      <c r="HU26" s="238">
        <f t="shared" si="11"/>
        <v>1950249.9999999998</v>
      </c>
      <c r="HV26" s="238">
        <f t="shared" si="11"/>
        <v>674370</v>
      </c>
      <c r="HW26" s="238">
        <f t="shared" si="11"/>
        <v>658170.00000000012</v>
      </c>
    </row>
    <row r="27" spans="1:232" x14ac:dyDescent="0.25"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  <c r="CC27" s="230"/>
      <c r="CD27" s="230"/>
      <c r="CE27" s="230"/>
      <c r="CF27" s="230"/>
      <c r="CG27" s="230"/>
      <c r="CH27" s="230"/>
      <c r="CI27" s="230"/>
      <c r="CJ27" s="230"/>
      <c r="CK27" s="230"/>
      <c r="CL27" s="230"/>
      <c r="CM27" s="230"/>
      <c r="CN27" s="230"/>
      <c r="CO27" s="230"/>
      <c r="CP27" s="230"/>
      <c r="CQ27" s="230"/>
      <c r="CR27" s="230"/>
      <c r="CS27" s="230"/>
      <c r="CT27" s="230"/>
      <c r="CU27" s="230"/>
      <c r="CV27" s="230"/>
      <c r="CW27" s="230"/>
      <c r="CX27" s="230"/>
      <c r="CY27" s="230"/>
      <c r="CZ27" s="230"/>
      <c r="DA27" s="230"/>
      <c r="DB27" s="230"/>
      <c r="DC27" s="230"/>
      <c r="DD27" s="230"/>
      <c r="DE27" s="230"/>
      <c r="DF27" s="230"/>
      <c r="DG27" s="230"/>
      <c r="DH27" s="230"/>
      <c r="DI27" s="230"/>
      <c r="DJ27" s="230"/>
      <c r="DK27" s="230"/>
      <c r="DL27" s="230"/>
      <c r="DM27" s="230"/>
      <c r="DN27" s="230"/>
      <c r="DO27" s="230"/>
      <c r="DP27" s="230"/>
      <c r="DQ27" s="230"/>
      <c r="DR27" s="230"/>
      <c r="DS27" s="230"/>
      <c r="DT27" s="230"/>
      <c r="DU27" s="230"/>
      <c r="DV27" s="230"/>
      <c r="DW27" s="230"/>
      <c r="DX27" s="230"/>
      <c r="DY27" s="230"/>
      <c r="DZ27" s="230"/>
      <c r="EA27" s="230"/>
      <c r="EB27" s="230"/>
      <c r="EC27" s="230"/>
      <c r="ED27" s="230"/>
      <c r="EE27" s="230"/>
      <c r="EF27" s="230"/>
      <c r="EG27" s="230"/>
      <c r="EH27" s="230"/>
      <c r="EI27" s="230"/>
      <c r="EJ27" s="230"/>
      <c r="EK27" s="230"/>
      <c r="EL27" s="230"/>
      <c r="EM27" s="230"/>
      <c r="EN27" s="230"/>
      <c r="EO27" s="230"/>
      <c r="EP27" s="230"/>
      <c r="EQ27" s="230"/>
      <c r="ER27" s="230"/>
      <c r="ES27" s="230"/>
      <c r="ET27" s="230"/>
      <c r="EU27" s="230"/>
      <c r="EV27" s="230"/>
      <c r="EW27" s="230"/>
      <c r="EX27" s="230"/>
      <c r="EY27" s="230"/>
      <c r="EZ27" s="230"/>
      <c r="FA27" s="230"/>
      <c r="FB27" s="230"/>
      <c r="FC27" s="230"/>
      <c r="FD27" s="230"/>
      <c r="FE27" s="230"/>
      <c r="FF27" s="230"/>
      <c r="FG27" s="230"/>
      <c r="FH27" s="230"/>
      <c r="FI27" s="230"/>
      <c r="FJ27" s="230"/>
      <c r="FK27" s="230"/>
      <c r="FL27" s="230"/>
      <c r="FM27" s="230"/>
      <c r="FN27" s="230"/>
      <c r="FO27" s="230"/>
      <c r="FP27" s="230"/>
      <c r="FQ27" s="230"/>
      <c r="FR27" s="230"/>
      <c r="FS27" s="230"/>
      <c r="FT27" s="230"/>
      <c r="FU27" s="230"/>
      <c r="FV27" s="230"/>
      <c r="FW27" s="230"/>
      <c r="FX27" s="230"/>
      <c r="FY27" s="230"/>
      <c r="FZ27" s="230"/>
      <c r="GA27" s="230"/>
      <c r="GB27" s="230"/>
      <c r="GC27" s="230"/>
      <c r="GD27" s="230"/>
      <c r="GE27" s="230"/>
      <c r="GF27" s="230"/>
      <c r="GG27" s="230"/>
      <c r="GH27" s="230"/>
      <c r="GI27" s="230"/>
      <c r="GJ27" s="230"/>
      <c r="GK27" s="230"/>
      <c r="GL27" s="230"/>
      <c r="GM27" s="230"/>
      <c r="GN27" s="230"/>
      <c r="GO27" s="230"/>
      <c r="GP27" s="230"/>
      <c r="GQ27" s="230"/>
      <c r="GR27" s="230"/>
      <c r="GS27" s="230"/>
      <c r="GT27" s="230"/>
      <c r="GU27" s="230"/>
      <c r="GV27" s="230"/>
      <c r="GW27" s="230"/>
      <c r="GX27" s="230"/>
      <c r="GY27" s="230"/>
      <c r="GZ27" s="230"/>
      <c r="HA27" s="230"/>
      <c r="HB27" s="230"/>
      <c r="HC27" s="230"/>
      <c r="HD27" s="230"/>
      <c r="HE27" s="230"/>
      <c r="HF27" s="230"/>
      <c r="HG27" s="230"/>
      <c r="HH27" s="230"/>
      <c r="HI27" s="230"/>
      <c r="HJ27" s="230"/>
      <c r="HK27" s="230"/>
      <c r="HL27" s="230"/>
      <c r="HM27" s="230"/>
      <c r="HN27" s="230"/>
      <c r="HO27" s="230"/>
      <c r="HP27" s="230"/>
      <c r="HQ27" s="230"/>
      <c r="HR27" s="230"/>
      <c r="HS27" s="230"/>
      <c r="HT27" s="230"/>
      <c r="HU27" s="230"/>
      <c r="HV27" s="230"/>
      <c r="HW27" s="230"/>
    </row>
    <row r="28" spans="1:232" s="240" customFormat="1" x14ac:dyDescent="0.25">
      <c r="AY28" s="241"/>
    </row>
    <row r="29" spans="1:232" x14ac:dyDescent="0.25"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</row>
    <row r="30" spans="1:232" x14ac:dyDescent="0.25">
      <c r="A30" s="230" t="s">
        <v>309</v>
      </c>
      <c r="B30" s="235">
        <f t="shared" ref="B30:AW30" si="12">+B4</f>
        <v>44197</v>
      </c>
      <c r="C30" s="235">
        <f t="shared" si="12"/>
        <v>44228</v>
      </c>
      <c r="D30" s="235">
        <f t="shared" si="12"/>
        <v>44256</v>
      </c>
      <c r="E30" s="235">
        <f t="shared" si="12"/>
        <v>44287</v>
      </c>
      <c r="F30" s="235">
        <f t="shared" si="12"/>
        <v>44317</v>
      </c>
      <c r="G30" s="235">
        <f t="shared" si="12"/>
        <v>44348</v>
      </c>
      <c r="H30" s="235">
        <f t="shared" si="12"/>
        <v>44378</v>
      </c>
      <c r="I30" s="235">
        <f t="shared" si="12"/>
        <v>44409</v>
      </c>
      <c r="J30" s="235">
        <f t="shared" si="12"/>
        <v>44440</v>
      </c>
      <c r="K30" s="235">
        <f t="shared" si="12"/>
        <v>44470</v>
      </c>
      <c r="L30" s="235">
        <f t="shared" si="12"/>
        <v>44501</v>
      </c>
      <c r="M30" s="235">
        <f t="shared" si="12"/>
        <v>44531</v>
      </c>
      <c r="N30" s="235">
        <f t="shared" si="12"/>
        <v>44562</v>
      </c>
      <c r="O30" s="235">
        <f t="shared" si="12"/>
        <v>44593</v>
      </c>
      <c r="P30" s="235">
        <f t="shared" si="12"/>
        <v>44621</v>
      </c>
      <c r="Q30" s="235">
        <f t="shared" si="12"/>
        <v>44652</v>
      </c>
      <c r="R30" s="235">
        <f t="shared" si="12"/>
        <v>44682</v>
      </c>
      <c r="S30" s="235">
        <f t="shared" si="12"/>
        <v>44713</v>
      </c>
      <c r="T30" s="235">
        <f t="shared" si="12"/>
        <v>44743</v>
      </c>
      <c r="U30" s="235">
        <f t="shared" si="12"/>
        <v>44774</v>
      </c>
      <c r="V30" s="235">
        <f t="shared" si="12"/>
        <v>44805</v>
      </c>
      <c r="W30" s="235">
        <f t="shared" si="12"/>
        <v>44835</v>
      </c>
      <c r="X30" s="235">
        <f t="shared" si="12"/>
        <v>44866</v>
      </c>
      <c r="Y30" s="235">
        <f t="shared" si="12"/>
        <v>44896</v>
      </c>
      <c r="Z30" s="235">
        <f t="shared" si="12"/>
        <v>44927</v>
      </c>
      <c r="AA30" s="235">
        <f t="shared" si="12"/>
        <v>44958</v>
      </c>
      <c r="AB30" s="235">
        <f t="shared" si="12"/>
        <v>44986</v>
      </c>
      <c r="AC30" s="235">
        <f t="shared" si="12"/>
        <v>45017</v>
      </c>
      <c r="AD30" s="235">
        <f t="shared" si="12"/>
        <v>45047</v>
      </c>
      <c r="AE30" s="235">
        <f t="shared" si="12"/>
        <v>45078</v>
      </c>
      <c r="AF30" s="235">
        <f t="shared" si="12"/>
        <v>45108</v>
      </c>
      <c r="AG30" s="235">
        <f t="shared" si="12"/>
        <v>45139</v>
      </c>
      <c r="AH30" s="235">
        <f t="shared" si="12"/>
        <v>45170</v>
      </c>
      <c r="AI30" s="235">
        <f t="shared" si="12"/>
        <v>45200</v>
      </c>
      <c r="AJ30" s="235">
        <f t="shared" si="12"/>
        <v>45231</v>
      </c>
      <c r="AK30" s="235">
        <f t="shared" si="12"/>
        <v>45261</v>
      </c>
      <c r="AL30" s="235">
        <f t="shared" si="12"/>
        <v>45292</v>
      </c>
      <c r="AM30" s="235">
        <f t="shared" si="12"/>
        <v>45323</v>
      </c>
      <c r="AN30" s="235">
        <f t="shared" si="12"/>
        <v>45352</v>
      </c>
      <c r="AO30" s="235">
        <f t="shared" si="12"/>
        <v>45383</v>
      </c>
      <c r="AP30" s="235">
        <f t="shared" si="12"/>
        <v>45413</v>
      </c>
      <c r="AQ30" s="235">
        <f t="shared" si="12"/>
        <v>45444</v>
      </c>
      <c r="AR30" s="235">
        <f t="shared" si="12"/>
        <v>45474</v>
      </c>
      <c r="AS30" s="235">
        <f t="shared" si="12"/>
        <v>45505</v>
      </c>
      <c r="AT30" s="235">
        <f t="shared" si="12"/>
        <v>45536</v>
      </c>
      <c r="AU30" s="235">
        <f t="shared" si="12"/>
        <v>45566</v>
      </c>
      <c r="AV30" s="235">
        <f t="shared" si="12"/>
        <v>45597</v>
      </c>
      <c r="AW30" s="235">
        <f t="shared" si="12"/>
        <v>45627</v>
      </c>
      <c r="AX30" s="235"/>
      <c r="AY30" s="236">
        <f t="shared" ref="AY30:DO30" si="13">+AY4</f>
        <v>45658</v>
      </c>
      <c r="AZ30" s="235">
        <f t="shared" si="13"/>
        <v>45689</v>
      </c>
      <c r="BA30" s="235">
        <f t="shared" si="13"/>
        <v>45717</v>
      </c>
      <c r="BB30" s="235">
        <f t="shared" si="13"/>
        <v>45748</v>
      </c>
      <c r="BC30" s="235">
        <f t="shared" si="13"/>
        <v>45778</v>
      </c>
      <c r="BD30" s="235">
        <f t="shared" si="13"/>
        <v>45809</v>
      </c>
      <c r="BE30" s="235">
        <f t="shared" si="13"/>
        <v>45839</v>
      </c>
      <c r="BF30" s="235">
        <f t="shared" si="13"/>
        <v>45870</v>
      </c>
      <c r="BG30" s="235">
        <f t="shared" si="13"/>
        <v>45901</v>
      </c>
      <c r="BH30" s="235">
        <f t="shared" si="13"/>
        <v>45931</v>
      </c>
      <c r="BI30" s="235">
        <f t="shared" si="13"/>
        <v>45962</v>
      </c>
      <c r="BJ30" s="235">
        <f t="shared" si="13"/>
        <v>45992</v>
      </c>
      <c r="BK30" s="235"/>
      <c r="BL30" s="235">
        <f t="shared" si="13"/>
        <v>46023</v>
      </c>
      <c r="BM30" s="235">
        <f t="shared" si="13"/>
        <v>46054</v>
      </c>
      <c r="BN30" s="235">
        <f t="shared" si="13"/>
        <v>46082</v>
      </c>
      <c r="BO30" s="235">
        <f t="shared" si="13"/>
        <v>46113</v>
      </c>
      <c r="BP30" s="235">
        <f t="shared" si="13"/>
        <v>46143</v>
      </c>
      <c r="BQ30" s="235">
        <f t="shared" si="13"/>
        <v>46174</v>
      </c>
      <c r="BR30" s="235">
        <f t="shared" si="13"/>
        <v>46204</v>
      </c>
      <c r="BS30" s="235">
        <f t="shared" si="13"/>
        <v>46235</v>
      </c>
      <c r="BT30" s="235">
        <f t="shared" si="13"/>
        <v>46266</v>
      </c>
      <c r="BU30" s="235">
        <f t="shared" si="13"/>
        <v>46296</v>
      </c>
      <c r="BV30" s="235">
        <f t="shared" si="13"/>
        <v>46327</v>
      </c>
      <c r="BW30" s="235">
        <f t="shared" si="13"/>
        <v>46357</v>
      </c>
      <c r="BX30" s="235"/>
      <c r="BY30" s="235">
        <f t="shared" si="13"/>
        <v>46388</v>
      </c>
      <c r="BZ30" s="235">
        <f t="shared" si="13"/>
        <v>46419</v>
      </c>
      <c r="CA30" s="235">
        <f t="shared" si="13"/>
        <v>46447</v>
      </c>
      <c r="CB30" s="235">
        <f t="shared" si="13"/>
        <v>46478</v>
      </c>
      <c r="CC30" s="235">
        <f t="shared" si="13"/>
        <v>46508</v>
      </c>
      <c r="CD30" s="235">
        <f t="shared" si="13"/>
        <v>46539</v>
      </c>
      <c r="CE30" s="235">
        <f t="shared" si="13"/>
        <v>46569</v>
      </c>
      <c r="CF30" s="235">
        <f t="shared" si="13"/>
        <v>46600</v>
      </c>
      <c r="CG30" s="235">
        <f t="shared" si="13"/>
        <v>46631</v>
      </c>
      <c r="CH30" s="235">
        <f t="shared" si="13"/>
        <v>46661</v>
      </c>
      <c r="CI30" s="235">
        <f t="shared" si="13"/>
        <v>46692</v>
      </c>
      <c r="CJ30" s="235">
        <f t="shared" si="13"/>
        <v>46722</v>
      </c>
      <c r="CK30" s="235"/>
      <c r="CL30" s="235">
        <f t="shared" si="13"/>
        <v>46753</v>
      </c>
      <c r="CM30" s="235">
        <f t="shared" si="13"/>
        <v>46784</v>
      </c>
      <c r="CN30" s="235">
        <f t="shared" si="13"/>
        <v>46813</v>
      </c>
      <c r="CO30" s="235">
        <f t="shared" si="13"/>
        <v>46844</v>
      </c>
      <c r="CP30" s="235">
        <f t="shared" si="13"/>
        <v>46874</v>
      </c>
      <c r="CQ30" s="235">
        <f t="shared" si="13"/>
        <v>46905</v>
      </c>
      <c r="CR30" s="235">
        <f t="shared" si="13"/>
        <v>46935</v>
      </c>
      <c r="CS30" s="235">
        <f t="shared" si="13"/>
        <v>46966</v>
      </c>
      <c r="CT30" s="235">
        <f t="shared" si="13"/>
        <v>46997</v>
      </c>
      <c r="CU30" s="235">
        <f t="shared" si="13"/>
        <v>47027</v>
      </c>
      <c r="CV30" s="235">
        <f t="shared" si="13"/>
        <v>47058</v>
      </c>
      <c r="CW30" s="235">
        <f t="shared" si="13"/>
        <v>47088</v>
      </c>
      <c r="CX30" s="235"/>
      <c r="CY30" s="235">
        <f t="shared" si="13"/>
        <v>47119</v>
      </c>
      <c r="CZ30" s="235">
        <f t="shared" si="13"/>
        <v>47150</v>
      </c>
      <c r="DA30" s="235">
        <f t="shared" si="13"/>
        <v>47178</v>
      </c>
      <c r="DB30" s="235">
        <f t="shared" si="13"/>
        <v>47209</v>
      </c>
      <c r="DC30" s="235">
        <f t="shared" si="13"/>
        <v>47239</v>
      </c>
      <c r="DD30" s="235">
        <f t="shared" si="13"/>
        <v>47270</v>
      </c>
      <c r="DE30" s="235">
        <f t="shared" si="13"/>
        <v>47300</v>
      </c>
      <c r="DF30" s="235">
        <f t="shared" si="13"/>
        <v>47331</v>
      </c>
      <c r="DG30" s="235">
        <f t="shared" si="13"/>
        <v>47362</v>
      </c>
      <c r="DH30" s="235">
        <f t="shared" si="13"/>
        <v>47392</v>
      </c>
      <c r="DI30" s="235">
        <f t="shared" si="13"/>
        <v>47423</v>
      </c>
      <c r="DJ30" s="235">
        <f t="shared" si="13"/>
        <v>47453</v>
      </c>
      <c r="DK30" s="235"/>
      <c r="DL30" s="235">
        <f t="shared" si="13"/>
        <v>47484</v>
      </c>
      <c r="DM30" s="235">
        <f t="shared" si="13"/>
        <v>47515</v>
      </c>
      <c r="DN30" s="235">
        <f t="shared" si="13"/>
        <v>47543</v>
      </c>
      <c r="DO30" s="235">
        <f t="shared" si="13"/>
        <v>47574</v>
      </c>
      <c r="DP30" s="235">
        <f t="shared" ref="DP30:GF30" si="14">+DP4</f>
        <v>47604</v>
      </c>
      <c r="DQ30" s="235">
        <f t="shared" si="14"/>
        <v>47635</v>
      </c>
      <c r="DR30" s="235">
        <f t="shared" si="14"/>
        <v>47665</v>
      </c>
      <c r="DS30" s="235">
        <f t="shared" si="14"/>
        <v>47696</v>
      </c>
      <c r="DT30" s="235">
        <f t="shared" si="14"/>
        <v>47727</v>
      </c>
      <c r="DU30" s="235">
        <f t="shared" si="14"/>
        <v>47757</v>
      </c>
      <c r="DV30" s="235">
        <f t="shared" si="14"/>
        <v>47788</v>
      </c>
      <c r="DW30" s="235">
        <f t="shared" si="14"/>
        <v>47818</v>
      </c>
      <c r="DX30" s="235"/>
      <c r="DY30" s="235">
        <f t="shared" si="14"/>
        <v>47849</v>
      </c>
      <c r="DZ30" s="235">
        <f t="shared" si="14"/>
        <v>47880</v>
      </c>
      <c r="EA30" s="235">
        <f t="shared" si="14"/>
        <v>47908</v>
      </c>
      <c r="EB30" s="235">
        <f t="shared" si="14"/>
        <v>47939</v>
      </c>
      <c r="EC30" s="235">
        <f t="shared" si="14"/>
        <v>47969</v>
      </c>
      <c r="ED30" s="235">
        <f t="shared" si="14"/>
        <v>48000</v>
      </c>
      <c r="EE30" s="235">
        <f t="shared" si="14"/>
        <v>48030</v>
      </c>
      <c r="EF30" s="235">
        <f t="shared" si="14"/>
        <v>48061</v>
      </c>
      <c r="EG30" s="235">
        <f t="shared" si="14"/>
        <v>48092</v>
      </c>
      <c r="EH30" s="235">
        <f t="shared" si="14"/>
        <v>48122</v>
      </c>
      <c r="EI30" s="235">
        <f t="shared" si="14"/>
        <v>48153</v>
      </c>
      <c r="EJ30" s="235">
        <f t="shared" si="14"/>
        <v>48183</v>
      </c>
      <c r="EK30" s="235"/>
      <c r="EL30" s="235">
        <f t="shared" si="14"/>
        <v>48214</v>
      </c>
      <c r="EM30" s="235">
        <f t="shared" si="14"/>
        <v>48245</v>
      </c>
      <c r="EN30" s="235">
        <f t="shared" si="14"/>
        <v>48274</v>
      </c>
      <c r="EO30" s="235">
        <f t="shared" si="14"/>
        <v>48305</v>
      </c>
      <c r="EP30" s="235">
        <f t="shared" si="14"/>
        <v>48335</v>
      </c>
      <c r="EQ30" s="235">
        <f t="shared" si="14"/>
        <v>48366</v>
      </c>
      <c r="ER30" s="235">
        <f t="shared" si="14"/>
        <v>48396</v>
      </c>
      <c r="ES30" s="235">
        <f t="shared" si="14"/>
        <v>48427</v>
      </c>
      <c r="ET30" s="235">
        <f t="shared" si="14"/>
        <v>48458</v>
      </c>
      <c r="EU30" s="235">
        <f t="shared" si="14"/>
        <v>48488</v>
      </c>
      <c r="EV30" s="235">
        <f t="shared" si="14"/>
        <v>48519</v>
      </c>
      <c r="EW30" s="235">
        <f t="shared" si="14"/>
        <v>48549</v>
      </c>
      <c r="EX30" s="235"/>
      <c r="EY30" s="235">
        <f t="shared" si="14"/>
        <v>48580</v>
      </c>
      <c r="EZ30" s="235">
        <f t="shared" si="14"/>
        <v>48611</v>
      </c>
      <c r="FA30" s="235">
        <f t="shared" si="14"/>
        <v>48639</v>
      </c>
      <c r="FB30" s="235">
        <f t="shared" si="14"/>
        <v>48670</v>
      </c>
      <c r="FC30" s="235">
        <f t="shared" si="14"/>
        <v>48700</v>
      </c>
      <c r="FD30" s="235">
        <f t="shared" si="14"/>
        <v>48731</v>
      </c>
      <c r="FE30" s="235">
        <f t="shared" si="14"/>
        <v>48761</v>
      </c>
      <c r="FF30" s="235">
        <f t="shared" si="14"/>
        <v>48792</v>
      </c>
      <c r="FG30" s="235">
        <f t="shared" si="14"/>
        <v>48823</v>
      </c>
      <c r="FH30" s="235">
        <f t="shared" si="14"/>
        <v>48853</v>
      </c>
      <c r="FI30" s="235">
        <f t="shared" si="14"/>
        <v>48884</v>
      </c>
      <c r="FJ30" s="235">
        <f t="shared" si="14"/>
        <v>48914</v>
      </c>
      <c r="FK30" s="235"/>
      <c r="FL30" s="235">
        <f t="shared" si="14"/>
        <v>48945</v>
      </c>
      <c r="FM30" s="235">
        <f t="shared" si="14"/>
        <v>48976</v>
      </c>
      <c r="FN30" s="235">
        <f t="shared" si="14"/>
        <v>49004</v>
      </c>
      <c r="FO30" s="235">
        <f t="shared" si="14"/>
        <v>49035</v>
      </c>
      <c r="FP30" s="235">
        <f t="shared" si="14"/>
        <v>49065</v>
      </c>
      <c r="FQ30" s="235">
        <f t="shared" si="14"/>
        <v>49096</v>
      </c>
      <c r="FR30" s="235">
        <f t="shared" si="14"/>
        <v>49126</v>
      </c>
      <c r="FS30" s="235">
        <f t="shared" si="14"/>
        <v>49157</v>
      </c>
      <c r="FT30" s="235">
        <f t="shared" si="14"/>
        <v>49188</v>
      </c>
      <c r="FU30" s="235">
        <f t="shared" si="14"/>
        <v>49218</v>
      </c>
      <c r="FV30" s="235">
        <f t="shared" si="14"/>
        <v>49249</v>
      </c>
      <c r="FW30" s="235">
        <f t="shared" si="14"/>
        <v>49279</v>
      </c>
      <c r="FX30" s="235"/>
      <c r="FY30" s="235">
        <f t="shared" si="14"/>
        <v>49310</v>
      </c>
      <c r="FZ30" s="235">
        <f t="shared" si="14"/>
        <v>49341</v>
      </c>
      <c r="GA30" s="235">
        <f t="shared" si="14"/>
        <v>49369</v>
      </c>
      <c r="GB30" s="235">
        <f t="shared" si="14"/>
        <v>49400</v>
      </c>
      <c r="GC30" s="235">
        <f t="shared" si="14"/>
        <v>49430</v>
      </c>
      <c r="GD30" s="235">
        <f t="shared" si="14"/>
        <v>49461</v>
      </c>
      <c r="GE30" s="235">
        <f t="shared" si="14"/>
        <v>49491</v>
      </c>
      <c r="GF30" s="235">
        <f t="shared" si="14"/>
        <v>49522</v>
      </c>
      <c r="GG30" s="235">
        <f t="shared" ref="GG30:HJ30" si="15">+GG4</f>
        <v>49553</v>
      </c>
      <c r="GH30" s="235">
        <f t="shared" si="15"/>
        <v>49583</v>
      </c>
      <c r="GI30" s="235">
        <f t="shared" si="15"/>
        <v>49614</v>
      </c>
      <c r="GJ30" s="235">
        <f t="shared" si="15"/>
        <v>49644</v>
      </c>
      <c r="GK30" s="235"/>
      <c r="GL30" s="235">
        <f t="shared" si="15"/>
        <v>49675</v>
      </c>
      <c r="GM30" s="235">
        <f t="shared" si="15"/>
        <v>49706</v>
      </c>
      <c r="GN30" s="235">
        <f t="shared" si="15"/>
        <v>49735</v>
      </c>
      <c r="GO30" s="235">
        <f t="shared" si="15"/>
        <v>49766</v>
      </c>
      <c r="GP30" s="235">
        <f t="shared" si="15"/>
        <v>49796</v>
      </c>
      <c r="GQ30" s="235">
        <f t="shared" si="15"/>
        <v>49827</v>
      </c>
      <c r="GR30" s="235">
        <f t="shared" si="15"/>
        <v>49857</v>
      </c>
      <c r="GS30" s="235">
        <f t="shared" si="15"/>
        <v>49888</v>
      </c>
      <c r="GT30" s="235">
        <f t="shared" si="15"/>
        <v>49919</v>
      </c>
      <c r="GU30" s="235">
        <f t="shared" si="15"/>
        <v>49949</v>
      </c>
      <c r="GV30" s="235">
        <f t="shared" si="15"/>
        <v>49980</v>
      </c>
      <c r="GW30" s="235">
        <f t="shared" si="15"/>
        <v>50010</v>
      </c>
      <c r="GX30" s="235"/>
      <c r="GY30" s="235">
        <f t="shared" si="15"/>
        <v>50041</v>
      </c>
      <c r="GZ30" s="235">
        <f t="shared" si="15"/>
        <v>50072</v>
      </c>
      <c r="HA30" s="235">
        <f t="shared" si="15"/>
        <v>50100</v>
      </c>
      <c r="HB30" s="235">
        <f t="shared" si="15"/>
        <v>50131</v>
      </c>
      <c r="HC30" s="235">
        <f t="shared" si="15"/>
        <v>50161</v>
      </c>
      <c r="HD30" s="235">
        <f t="shared" si="15"/>
        <v>50192</v>
      </c>
      <c r="HE30" s="235">
        <f t="shared" si="15"/>
        <v>50222</v>
      </c>
      <c r="HF30" s="235">
        <f t="shared" si="15"/>
        <v>50253</v>
      </c>
      <c r="HG30" s="235">
        <f t="shared" si="15"/>
        <v>50284</v>
      </c>
      <c r="HH30" s="235">
        <f t="shared" si="15"/>
        <v>50314</v>
      </c>
      <c r="HI30" s="235">
        <f t="shared" si="15"/>
        <v>50345</v>
      </c>
      <c r="HJ30" s="235">
        <f t="shared" si="15"/>
        <v>50375</v>
      </c>
      <c r="HK30" s="235"/>
      <c r="HL30" s="235">
        <v>50406</v>
      </c>
      <c r="HM30" s="235">
        <v>50437</v>
      </c>
      <c r="HN30" s="235">
        <v>50465</v>
      </c>
      <c r="HO30" s="235">
        <v>50496</v>
      </c>
      <c r="HP30" s="235">
        <v>50526</v>
      </c>
      <c r="HQ30" s="235">
        <v>50557</v>
      </c>
      <c r="HR30" s="235">
        <v>50587</v>
      </c>
      <c r="HS30" s="235">
        <v>50618</v>
      </c>
      <c r="HT30" s="235">
        <v>50649</v>
      </c>
      <c r="HU30" s="235">
        <v>50679</v>
      </c>
      <c r="HV30" s="235">
        <v>50710</v>
      </c>
      <c r="HW30" s="235">
        <v>50740</v>
      </c>
    </row>
    <row r="31" spans="1:232" x14ac:dyDescent="0.25">
      <c r="A31" s="230" t="s">
        <v>3</v>
      </c>
      <c r="B31" s="242">
        <f t="shared" ref="B31:AW31" si="16">+B26+B14</f>
        <v>20589753.915100001</v>
      </c>
      <c r="C31" s="242">
        <f t="shared" si="16"/>
        <v>18498719.5024</v>
      </c>
      <c r="D31" s="242">
        <f t="shared" si="16"/>
        <v>18017203.6415</v>
      </c>
      <c r="E31" s="242">
        <f t="shared" si="16"/>
        <v>20520915.4078</v>
      </c>
      <c r="F31" s="242">
        <f t="shared" si="16"/>
        <v>23447195.014000002</v>
      </c>
      <c r="G31" s="242">
        <f t="shared" si="16"/>
        <v>26896084.043599997</v>
      </c>
      <c r="H31" s="242">
        <f t="shared" si="16"/>
        <v>28714228.166300002</v>
      </c>
      <c r="I31" s="242">
        <f t="shared" si="16"/>
        <v>28326883.047600005</v>
      </c>
      <c r="J31" s="242">
        <f t="shared" si="16"/>
        <v>26769726.981100008</v>
      </c>
      <c r="K31" s="242">
        <f t="shared" si="16"/>
        <v>22997640.521400001</v>
      </c>
      <c r="L31" s="242">
        <f t="shared" si="16"/>
        <v>18667097.642799996</v>
      </c>
      <c r="M31" s="242">
        <f t="shared" si="16"/>
        <v>21205150.874600001</v>
      </c>
      <c r="N31" s="242">
        <f t="shared" si="16"/>
        <v>20785922.884600002</v>
      </c>
      <c r="O31" s="242">
        <f t="shared" si="16"/>
        <v>18495987.090699997</v>
      </c>
      <c r="P31" s="242">
        <f t="shared" si="16"/>
        <v>18471724.623399999</v>
      </c>
      <c r="Q31" s="242">
        <f t="shared" si="16"/>
        <v>20765024.5211</v>
      </c>
      <c r="R31" s="242">
        <f t="shared" si="16"/>
        <v>24722463.564299997</v>
      </c>
      <c r="S31" s="242">
        <f t="shared" si="16"/>
        <v>26319724.830600001</v>
      </c>
      <c r="T31" s="242">
        <f t="shared" si="16"/>
        <v>27913287.641899999</v>
      </c>
      <c r="U31" s="242">
        <f t="shared" si="16"/>
        <v>27723639.847299997</v>
      </c>
      <c r="V31" s="242">
        <f t="shared" si="16"/>
        <v>26178064.052300006</v>
      </c>
      <c r="W31" s="242">
        <f t="shared" si="16"/>
        <v>22649234.864099998</v>
      </c>
      <c r="X31" s="242">
        <f t="shared" si="16"/>
        <v>18531427.324900001</v>
      </c>
      <c r="Y31" s="242">
        <f t="shared" si="16"/>
        <v>21143704.395099998</v>
      </c>
      <c r="Z31" s="242">
        <f t="shared" si="16"/>
        <v>20648050.403200001</v>
      </c>
      <c r="AA31" s="242">
        <f t="shared" si="16"/>
        <v>18421504.083000001</v>
      </c>
      <c r="AB31" s="242">
        <f t="shared" si="16"/>
        <v>19756377.445899997</v>
      </c>
      <c r="AC31" s="242">
        <f t="shared" si="16"/>
        <v>19826835.813099999</v>
      </c>
      <c r="AD31" s="242">
        <f t="shared" si="16"/>
        <v>22699308.0999</v>
      </c>
      <c r="AE31" s="242">
        <f t="shared" si="16"/>
        <v>25950070.557799995</v>
      </c>
      <c r="AF31" s="242">
        <f t="shared" si="16"/>
        <v>27894628.212200001</v>
      </c>
      <c r="AG31" s="242">
        <f t="shared" si="16"/>
        <v>27570735.351599999</v>
      </c>
      <c r="AH31" s="242">
        <f t="shared" si="16"/>
        <v>26141496.388599996</v>
      </c>
      <c r="AI31" s="242">
        <f t="shared" si="16"/>
        <v>22672681.011100005</v>
      </c>
      <c r="AJ31" s="242">
        <f t="shared" si="16"/>
        <v>18352037.404800002</v>
      </c>
      <c r="AK31" s="242">
        <f t="shared" si="16"/>
        <v>20898209.179399997</v>
      </c>
      <c r="AL31" s="242">
        <f t="shared" si="16"/>
        <v>20914280.4331</v>
      </c>
      <c r="AM31" s="242">
        <f t="shared" si="16"/>
        <v>19339021.7819</v>
      </c>
      <c r="AN31" s="242">
        <f t="shared" si="16"/>
        <v>18649268.925500002</v>
      </c>
      <c r="AO31" s="242">
        <f t="shared" si="16"/>
        <v>20699813.719000001</v>
      </c>
      <c r="AP31" s="242">
        <f t="shared" si="16"/>
        <v>25385516.956499998</v>
      </c>
      <c r="AQ31" s="242">
        <f t="shared" si="16"/>
        <v>26529455.568599999</v>
      </c>
      <c r="AR31" s="242">
        <f t="shared" si="16"/>
        <v>28634243.225399997</v>
      </c>
      <c r="AS31" s="242">
        <f t="shared" si="16"/>
        <v>28480294.817699999</v>
      </c>
      <c r="AT31" s="242">
        <f t="shared" si="16"/>
        <v>26921439.657500003</v>
      </c>
      <c r="AU31" s="242">
        <f t="shared" si="16"/>
        <v>23619098.420199998</v>
      </c>
      <c r="AV31" s="242">
        <f t="shared" si="16"/>
        <v>19228007.361199997</v>
      </c>
      <c r="AW31" s="242">
        <f t="shared" si="16"/>
        <v>21850325.4837</v>
      </c>
      <c r="AX31" s="244">
        <f>SUM(AL31:AW31)</f>
        <v>280250766.35029995</v>
      </c>
      <c r="AY31" s="243">
        <f t="shared" ref="AY31:DO31" si="17">+AY26+AY14</f>
        <v>20156830</v>
      </c>
      <c r="AZ31" s="244">
        <f t="shared" si="17"/>
        <v>17930730</v>
      </c>
      <c r="BA31" s="244">
        <f t="shared" si="17"/>
        <v>18132330</v>
      </c>
      <c r="BB31" s="244">
        <f t="shared" si="17"/>
        <v>18847980</v>
      </c>
      <c r="BC31" s="244">
        <f t="shared" si="17"/>
        <v>23664010</v>
      </c>
      <c r="BD31" s="244">
        <f t="shared" si="17"/>
        <v>25496160</v>
      </c>
      <c r="BE31" s="244">
        <f t="shared" si="17"/>
        <v>27646620</v>
      </c>
      <c r="BF31" s="244">
        <f t="shared" si="17"/>
        <v>26975180</v>
      </c>
      <c r="BG31" s="244">
        <f t="shared" si="17"/>
        <v>25815060</v>
      </c>
      <c r="BH31" s="244">
        <f t="shared" si="17"/>
        <v>22198520</v>
      </c>
      <c r="BI31" s="244">
        <f t="shared" si="17"/>
        <v>17983700</v>
      </c>
      <c r="BJ31" s="244">
        <f t="shared" si="17"/>
        <v>19827330</v>
      </c>
      <c r="BK31" s="243">
        <f>SUM(AY31:BJ31)</f>
        <v>264674450</v>
      </c>
      <c r="BL31" s="243">
        <f t="shared" si="17"/>
        <v>20234770</v>
      </c>
      <c r="BM31" s="243">
        <f t="shared" si="17"/>
        <v>17619940</v>
      </c>
      <c r="BN31" s="243">
        <f t="shared" si="17"/>
        <v>18045270</v>
      </c>
      <c r="BO31" s="243">
        <f t="shared" si="17"/>
        <v>18932070</v>
      </c>
      <c r="BP31" s="243">
        <f t="shared" si="17"/>
        <v>23157230</v>
      </c>
      <c r="BQ31" s="243">
        <f t="shared" si="17"/>
        <v>25851340</v>
      </c>
      <c r="BR31" s="243">
        <f t="shared" si="17"/>
        <v>27978500</v>
      </c>
      <c r="BS31" s="243">
        <f t="shared" si="17"/>
        <v>27168150</v>
      </c>
      <c r="BT31" s="243">
        <f t="shared" si="17"/>
        <v>26102820</v>
      </c>
      <c r="BU31" s="243">
        <f t="shared" si="17"/>
        <v>21736540</v>
      </c>
      <c r="BV31" s="243">
        <f t="shared" si="17"/>
        <v>18007880</v>
      </c>
      <c r="BW31" s="243">
        <f t="shared" si="17"/>
        <v>19984240</v>
      </c>
      <c r="BX31" s="243">
        <f>SUM(BL31:BW31)</f>
        <v>264818750</v>
      </c>
      <c r="BY31" s="243">
        <f t="shared" si="17"/>
        <v>20230750</v>
      </c>
      <c r="BZ31" s="243">
        <f t="shared" si="17"/>
        <v>17637440</v>
      </c>
      <c r="CA31" s="243">
        <f t="shared" si="17"/>
        <v>18110370</v>
      </c>
      <c r="CB31" s="243">
        <f t="shared" si="17"/>
        <v>18868860</v>
      </c>
      <c r="CC31" s="243">
        <f t="shared" si="17"/>
        <v>23245350</v>
      </c>
      <c r="CD31" s="243">
        <f t="shared" si="17"/>
        <v>25191300</v>
      </c>
      <c r="CE31" s="243">
        <f t="shared" si="17"/>
        <v>27111780</v>
      </c>
      <c r="CF31" s="243">
        <f t="shared" si="17"/>
        <v>26957230</v>
      </c>
      <c r="CG31" s="243">
        <f t="shared" si="17"/>
        <v>25833990</v>
      </c>
      <c r="CH31" s="243">
        <f t="shared" si="17"/>
        <v>21929030</v>
      </c>
      <c r="CI31" s="243">
        <f t="shared" si="17"/>
        <v>18285890</v>
      </c>
      <c r="CJ31" s="243">
        <f t="shared" si="17"/>
        <v>20151120</v>
      </c>
      <c r="CK31" s="243">
        <f>SUM(BY31:CJ31)</f>
        <v>263553110</v>
      </c>
      <c r="CL31" s="244">
        <f t="shared" si="17"/>
        <v>20539490</v>
      </c>
      <c r="CM31" s="244">
        <f t="shared" si="17"/>
        <v>18444540</v>
      </c>
      <c r="CN31" s="244">
        <f t="shared" si="17"/>
        <v>18014830</v>
      </c>
      <c r="CO31" s="244">
        <f t="shared" si="17"/>
        <v>18056480</v>
      </c>
      <c r="CP31" s="244">
        <f t="shared" si="17"/>
        <v>22540720</v>
      </c>
      <c r="CQ31" s="244">
        <f t="shared" si="17"/>
        <v>25326980</v>
      </c>
      <c r="CR31" s="244">
        <f t="shared" si="17"/>
        <v>27428120</v>
      </c>
      <c r="CS31" s="244">
        <f t="shared" si="17"/>
        <v>27161910</v>
      </c>
      <c r="CT31" s="244">
        <f t="shared" si="17"/>
        <v>26000090</v>
      </c>
      <c r="CU31" s="244">
        <f t="shared" si="17"/>
        <v>21698480</v>
      </c>
      <c r="CV31" s="244">
        <f t="shared" si="17"/>
        <v>17977440</v>
      </c>
      <c r="CW31" s="244">
        <f t="shared" si="17"/>
        <v>19929700</v>
      </c>
      <c r="CX31" s="243">
        <f>SUM(CL31:CW31)</f>
        <v>263118780</v>
      </c>
      <c r="CY31" s="244">
        <f t="shared" si="17"/>
        <v>20273880</v>
      </c>
      <c r="CZ31" s="244">
        <f t="shared" si="17"/>
        <v>17383520</v>
      </c>
      <c r="DA31" s="244">
        <f t="shared" si="17"/>
        <v>17599730</v>
      </c>
      <c r="DB31" s="244">
        <f t="shared" si="17"/>
        <v>18118660</v>
      </c>
      <c r="DC31" s="244">
        <f t="shared" si="17"/>
        <v>22571330</v>
      </c>
      <c r="DD31" s="244">
        <f t="shared" si="17"/>
        <v>25026460</v>
      </c>
      <c r="DE31" s="244">
        <f t="shared" si="17"/>
        <v>27518100</v>
      </c>
      <c r="DF31" s="244">
        <f t="shared" si="17"/>
        <v>27077840</v>
      </c>
      <c r="DG31" s="244">
        <f t="shared" si="17"/>
        <v>25733900</v>
      </c>
      <c r="DH31" s="244">
        <f t="shared" si="17"/>
        <v>21346750</v>
      </c>
      <c r="DI31" s="244">
        <f t="shared" si="17"/>
        <v>17867410</v>
      </c>
      <c r="DJ31" s="244">
        <f t="shared" si="17"/>
        <v>20224400</v>
      </c>
      <c r="DK31" s="321">
        <f>SUM(CY31:DJ31)</f>
        <v>260741980</v>
      </c>
      <c r="DL31" s="244">
        <f t="shared" si="17"/>
        <v>20169080</v>
      </c>
      <c r="DM31" s="244">
        <f t="shared" si="17"/>
        <v>17474420</v>
      </c>
      <c r="DN31" s="244">
        <f t="shared" si="17"/>
        <v>17625090</v>
      </c>
      <c r="DO31" s="244">
        <f t="shared" si="17"/>
        <v>18391540</v>
      </c>
      <c r="DP31" s="244">
        <f t="shared" ref="DP31:GF31" si="18">+DP26+DP14</f>
        <v>22679070</v>
      </c>
      <c r="DQ31" s="244">
        <f t="shared" si="18"/>
        <v>25233480</v>
      </c>
      <c r="DR31" s="244">
        <f t="shared" si="18"/>
        <v>27594730</v>
      </c>
      <c r="DS31" s="244">
        <f t="shared" si="18"/>
        <v>27152870</v>
      </c>
      <c r="DT31" s="244">
        <f t="shared" si="18"/>
        <v>25994880</v>
      </c>
      <c r="DU31" s="244">
        <f t="shared" si="18"/>
        <v>21535940</v>
      </c>
      <c r="DV31" s="244">
        <f t="shared" si="18"/>
        <v>17904900</v>
      </c>
      <c r="DW31" s="244">
        <f t="shared" si="18"/>
        <v>20298850</v>
      </c>
      <c r="DX31" s="243">
        <f>SUM(DL31:DW31)</f>
        <v>262054850</v>
      </c>
      <c r="DY31" s="244">
        <f t="shared" si="18"/>
        <v>19857710</v>
      </c>
      <c r="DZ31" s="244">
        <f t="shared" si="18"/>
        <v>16954520</v>
      </c>
      <c r="EA31" s="244">
        <f t="shared" si="18"/>
        <v>17137900</v>
      </c>
      <c r="EB31" s="244">
        <f t="shared" si="18"/>
        <v>17429730</v>
      </c>
      <c r="EC31" s="244">
        <f t="shared" si="18"/>
        <v>22096140</v>
      </c>
      <c r="ED31" s="244">
        <f t="shared" si="18"/>
        <v>24908240</v>
      </c>
      <c r="EE31" s="244">
        <f t="shared" si="18"/>
        <v>27232660</v>
      </c>
      <c r="EF31" s="244">
        <f t="shared" si="18"/>
        <v>26750160</v>
      </c>
      <c r="EG31" s="244">
        <f t="shared" si="18"/>
        <v>25676220</v>
      </c>
      <c r="EH31" s="244">
        <f t="shared" si="18"/>
        <v>21305850</v>
      </c>
      <c r="EI31" s="244">
        <f t="shared" si="18"/>
        <v>17871390</v>
      </c>
      <c r="EJ31" s="244">
        <f t="shared" si="18"/>
        <v>19850520</v>
      </c>
      <c r="EK31" s="243">
        <f>SUM(DY31:EJ31)</f>
        <v>257071040</v>
      </c>
      <c r="EL31" s="244">
        <f t="shared" si="18"/>
        <v>19680190</v>
      </c>
      <c r="EM31" s="244">
        <f t="shared" si="18"/>
        <v>17492830</v>
      </c>
      <c r="EN31" s="244">
        <f t="shared" si="18"/>
        <v>17124600</v>
      </c>
      <c r="EO31" s="244">
        <f t="shared" si="18"/>
        <v>17586300</v>
      </c>
      <c r="EP31" s="244">
        <f t="shared" si="18"/>
        <v>21890450</v>
      </c>
      <c r="EQ31" s="244">
        <f t="shared" si="18"/>
        <v>24995560</v>
      </c>
      <c r="ER31" s="244">
        <f t="shared" si="18"/>
        <v>27401940</v>
      </c>
      <c r="ES31" s="244">
        <f t="shared" si="18"/>
        <v>26927580</v>
      </c>
      <c r="ET31" s="244">
        <f t="shared" si="18"/>
        <v>25806530</v>
      </c>
      <c r="EU31" s="244">
        <f t="shared" si="18"/>
        <v>21384800</v>
      </c>
      <c r="EV31" s="244">
        <f t="shared" si="18"/>
        <v>17741200</v>
      </c>
      <c r="EW31" s="244">
        <f t="shared" si="18"/>
        <v>19702120.000000004</v>
      </c>
      <c r="EX31" s="243">
        <f>SUM(EL31:EW31)</f>
        <v>257734100</v>
      </c>
      <c r="EY31" s="244">
        <f t="shared" si="18"/>
        <v>19650600</v>
      </c>
      <c r="EZ31" s="244">
        <f t="shared" si="18"/>
        <v>17159750</v>
      </c>
      <c r="FA31" s="244">
        <f t="shared" si="18"/>
        <v>17088430</v>
      </c>
      <c r="FB31" s="244">
        <f t="shared" si="18"/>
        <v>17288220</v>
      </c>
      <c r="FC31" s="244">
        <f t="shared" si="18"/>
        <v>22289270</v>
      </c>
      <c r="FD31" s="244">
        <f t="shared" si="18"/>
        <v>25090350</v>
      </c>
      <c r="FE31" s="244">
        <f t="shared" si="18"/>
        <v>27595190</v>
      </c>
      <c r="FF31" s="244">
        <f t="shared" si="18"/>
        <v>27005360</v>
      </c>
      <c r="FG31" s="244">
        <f t="shared" si="18"/>
        <v>25797790</v>
      </c>
      <c r="FH31" s="244">
        <f t="shared" si="18"/>
        <v>21283670</v>
      </c>
      <c r="FI31" s="244">
        <f t="shared" si="18"/>
        <v>17763130</v>
      </c>
      <c r="FJ31" s="244">
        <f t="shared" si="18"/>
        <v>19990530</v>
      </c>
      <c r="FK31" s="243">
        <f>SUM(EY31:FJ31)</f>
        <v>258002290</v>
      </c>
      <c r="FL31" s="244">
        <f t="shared" si="18"/>
        <v>19779810</v>
      </c>
      <c r="FM31" s="244">
        <f t="shared" si="18"/>
        <v>17074870</v>
      </c>
      <c r="FN31" s="244">
        <f t="shared" si="18"/>
        <v>17377020</v>
      </c>
      <c r="FO31" s="244">
        <f t="shared" si="18"/>
        <v>17682230</v>
      </c>
      <c r="FP31" s="244">
        <f t="shared" si="18"/>
        <v>22015470</v>
      </c>
      <c r="FQ31" s="244">
        <f t="shared" si="18"/>
        <v>25538190</v>
      </c>
      <c r="FR31" s="244">
        <f t="shared" si="18"/>
        <v>27907340</v>
      </c>
      <c r="FS31" s="244">
        <f t="shared" si="18"/>
        <v>27613770</v>
      </c>
      <c r="FT31" s="244">
        <f t="shared" si="18"/>
        <v>26380130</v>
      </c>
      <c r="FU31" s="244">
        <f t="shared" si="18"/>
        <v>21602070</v>
      </c>
      <c r="FV31" s="244">
        <f t="shared" si="18"/>
        <v>17750570</v>
      </c>
      <c r="FW31" s="244">
        <f t="shared" si="18"/>
        <v>20364720</v>
      </c>
      <c r="FX31" s="243">
        <f>SUM(FL31:FW31)</f>
        <v>261086190</v>
      </c>
      <c r="FY31" s="244">
        <f t="shared" si="18"/>
        <v>20028460</v>
      </c>
      <c r="FZ31" s="244">
        <f t="shared" si="18"/>
        <v>17439210</v>
      </c>
      <c r="GA31" s="244">
        <f t="shared" si="18"/>
        <v>17465150</v>
      </c>
      <c r="GB31" s="244">
        <f t="shared" si="18"/>
        <v>17566000</v>
      </c>
      <c r="GC31" s="244">
        <f t="shared" si="18"/>
        <v>22799920</v>
      </c>
      <c r="GD31" s="244">
        <f t="shared" si="18"/>
        <v>25457790</v>
      </c>
      <c r="GE31" s="244">
        <f t="shared" si="18"/>
        <v>28092940</v>
      </c>
      <c r="GF31" s="244">
        <f t="shared" si="18"/>
        <v>27739030</v>
      </c>
      <c r="GG31" s="244">
        <f t="shared" ref="GG31:HW31" si="19">+GG26+GG14</f>
        <v>26830400</v>
      </c>
      <c r="GH31" s="244">
        <f t="shared" si="19"/>
        <v>22135570</v>
      </c>
      <c r="GI31" s="244">
        <f t="shared" si="19"/>
        <v>18230340</v>
      </c>
      <c r="GJ31" s="244">
        <f t="shared" si="19"/>
        <v>20626810</v>
      </c>
      <c r="GK31" s="244">
        <f>SUM(FY31:GJ31)</f>
        <v>264411620</v>
      </c>
      <c r="GL31" s="244">
        <f t="shared" si="19"/>
        <v>20188540</v>
      </c>
      <c r="GM31" s="244">
        <f t="shared" si="19"/>
        <v>17681060</v>
      </c>
      <c r="GN31" s="244">
        <f t="shared" si="19"/>
        <v>17516920</v>
      </c>
      <c r="GO31" s="244">
        <f t="shared" si="19"/>
        <v>17721590</v>
      </c>
      <c r="GP31" s="244">
        <f t="shared" si="19"/>
        <v>22747240</v>
      </c>
      <c r="GQ31" s="244">
        <f t="shared" si="19"/>
        <v>25544420</v>
      </c>
      <c r="GR31" s="244">
        <f t="shared" si="19"/>
        <v>28052560</v>
      </c>
      <c r="GS31" s="244">
        <f t="shared" si="19"/>
        <v>27780880</v>
      </c>
      <c r="GT31" s="244">
        <f t="shared" si="19"/>
        <v>26595230</v>
      </c>
      <c r="GU31" s="244">
        <f t="shared" si="19"/>
        <v>21967150</v>
      </c>
      <c r="GV31" s="244">
        <f t="shared" si="19"/>
        <v>18150250</v>
      </c>
      <c r="GW31" s="244">
        <f t="shared" si="19"/>
        <v>20278370</v>
      </c>
      <c r="GX31" s="243">
        <f>SUM(GL31:GW31)</f>
        <v>264224210</v>
      </c>
      <c r="GY31" s="244">
        <f t="shared" si="19"/>
        <v>20090380</v>
      </c>
      <c r="GZ31" s="244">
        <f t="shared" si="19"/>
        <v>17503220</v>
      </c>
      <c r="HA31" s="244">
        <f t="shared" si="19"/>
        <v>17595850</v>
      </c>
      <c r="HB31" s="244">
        <f t="shared" si="19"/>
        <v>17643760</v>
      </c>
      <c r="HC31" s="244">
        <f t="shared" si="19"/>
        <v>22413560</v>
      </c>
      <c r="HD31" s="244">
        <f t="shared" si="19"/>
        <v>25715440</v>
      </c>
      <c r="HE31" s="244">
        <f t="shared" si="19"/>
        <v>28360210</v>
      </c>
      <c r="HF31" s="244">
        <f t="shared" si="19"/>
        <v>28052300</v>
      </c>
      <c r="HG31" s="244">
        <f t="shared" si="19"/>
        <v>26500020</v>
      </c>
      <c r="HH31" s="244">
        <f t="shared" si="19"/>
        <v>22112580</v>
      </c>
      <c r="HI31" s="244">
        <f t="shared" si="19"/>
        <v>18328810</v>
      </c>
      <c r="HJ31" s="244">
        <f t="shared" si="19"/>
        <v>20389050</v>
      </c>
      <c r="HK31" s="243">
        <f>SUM(GY31:HJ31)</f>
        <v>264705180</v>
      </c>
      <c r="HL31" s="244">
        <f t="shared" si="19"/>
        <v>20077820</v>
      </c>
      <c r="HM31" s="244">
        <f t="shared" si="19"/>
        <v>17564410</v>
      </c>
      <c r="HN31" s="244">
        <f t="shared" si="19"/>
        <v>17667650</v>
      </c>
      <c r="HO31" s="244">
        <f t="shared" si="19"/>
        <v>17754500</v>
      </c>
      <c r="HP31" s="244">
        <f t="shared" si="19"/>
        <v>22578900</v>
      </c>
      <c r="HQ31" s="244">
        <f t="shared" si="19"/>
        <v>25992660</v>
      </c>
      <c r="HR31" s="244">
        <f t="shared" si="19"/>
        <v>28925300</v>
      </c>
      <c r="HS31" s="244">
        <f t="shared" si="19"/>
        <v>28327470</v>
      </c>
      <c r="HT31" s="244">
        <f t="shared" si="19"/>
        <v>26976700</v>
      </c>
      <c r="HU31" s="244">
        <f t="shared" si="19"/>
        <v>22302470</v>
      </c>
      <c r="HV31" s="244">
        <f t="shared" si="19"/>
        <v>18442740</v>
      </c>
      <c r="HW31" s="244">
        <f t="shared" si="19"/>
        <v>20641510</v>
      </c>
      <c r="HX31" s="243">
        <f>SUM(HL31:HW31)</f>
        <v>267252130</v>
      </c>
    </row>
    <row r="32" spans="1:232" x14ac:dyDescent="0.25">
      <c r="A32" s="230" t="s">
        <v>310</v>
      </c>
      <c r="B32" s="238">
        <f t="shared" ref="B32:AW32" si="20">+B14</f>
        <v>20429808.149900001</v>
      </c>
      <c r="C32" s="238">
        <f t="shared" si="20"/>
        <v>18348594.8847</v>
      </c>
      <c r="D32" s="238">
        <f t="shared" si="20"/>
        <v>17795163.841200002</v>
      </c>
      <c r="E32" s="238">
        <f t="shared" si="20"/>
        <v>19679164.620900001</v>
      </c>
      <c r="F32" s="238">
        <f t="shared" si="20"/>
        <v>22286976.619100001</v>
      </c>
      <c r="G32" s="238">
        <f t="shared" si="20"/>
        <v>26015460.731599998</v>
      </c>
      <c r="H32" s="238">
        <f t="shared" si="20"/>
        <v>27648296.703300003</v>
      </c>
      <c r="I32" s="238">
        <f t="shared" si="20"/>
        <v>27257244.297800004</v>
      </c>
      <c r="J32" s="238">
        <f t="shared" si="20"/>
        <v>26100922.082900006</v>
      </c>
      <c r="K32" s="238">
        <f t="shared" si="20"/>
        <v>22720888.0988</v>
      </c>
      <c r="L32" s="238">
        <f t="shared" si="20"/>
        <v>18433435.593799997</v>
      </c>
      <c r="M32" s="238">
        <f t="shared" si="20"/>
        <v>21008299.098999999</v>
      </c>
      <c r="N32" s="238">
        <f t="shared" si="20"/>
        <v>20573740.476300001</v>
      </c>
      <c r="O32" s="238">
        <f t="shared" si="20"/>
        <v>18282405.756399997</v>
      </c>
      <c r="P32" s="238">
        <f t="shared" si="20"/>
        <v>18208777.4155</v>
      </c>
      <c r="Q32" s="238">
        <f t="shared" si="20"/>
        <v>20191153.342700001</v>
      </c>
      <c r="R32" s="238">
        <f t="shared" si="20"/>
        <v>23980760.618199997</v>
      </c>
      <c r="S32" s="238">
        <f t="shared" si="20"/>
        <v>25524117.724400003</v>
      </c>
      <c r="T32" s="238">
        <f t="shared" si="20"/>
        <v>26772793.385600001</v>
      </c>
      <c r="U32" s="238">
        <f t="shared" si="20"/>
        <v>26798263.657399997</v>
      </c>
      <c r="V32" s="238">
        <f t="shared" si="20"/>
        <v>25390309.282900006</v>
      </c>
      <c r="W32" s="238">
        <f t="shared" si="20"/>
        <v>22109131.842599999</v>
      </c>
      <c r="X32" s="238">
        <f t="shared" si="20"/>
        <v>18315245.474600002</v>
      </c>
      <c r="Y32" s="238">
        <f t="shared" si="20"/>
        <v>20812779.467499997</v>
      </c>
      <c r="Z32" s="238">
        <f t="shared" si="20"/>
        <v>20435392.857799999</v>
      </c>
      <c r="AA32" s="238">
        <f t="shared" si="20"/>
        <v>18203748.3759</v>
      </c>
      <c r="AB32" s="238">
        <f t="shared" si="20"/>
        <v>19215204.326699998</v>
      </c>
      <c r="AC32" s="238">
        <f t="shared" si="20"/>
        <v>19384556.4571</v>
      </c>
      <c r="AD32" s="238">
        <f t="shared" si="20"/>
        <v>22055827.350299999</v>
      </c>
      <c r="AE32" s="238">
        <f t="shared" si="20"/>
        <v>25247152.212599996</v>
      </c>
      <c r="AF32" s="238">
        <f t="shared" si="20"/>
        <v>26892444.658100002</v>
      </c>
      <c r="AG32" s="238">
        <f t="shared" si="20"/>
        <v>26837173.447999999</v>
      </c>
      <c r="AH32" s="238">
        <f t="shared" si="20"/>
        <v>25527416.654299997</v>
      </c>
      <c r="AI32" s="238">
        <f t="shared" si="20"/>
        <v>22218722.554000005</v>
      </c>
      <c r="AJ32" s="238">
        <f t="shared" si="20"/>
        <v>18126264.6149</v>
      </c>
      <c r="AK32" s="238">
        <f t="shared" si="20"/>
        <v>20620254.823999997</v>
      </c>
      <c r="AL32" s="238">
        <f t="shared" si="20"/>
        <v>20705885.327300001</v>
      </c>
      <c r="AM32" s="238">
        <f t="shared" si="20"/>
        <v>19129155.100000001</v>
      </c>
      <c r="AN32" s="238">
        <f t="shared" si="20"/>
        <v>18427075.841600001</v>
      </c>
      <c r="AO32" s="238">
        <f t="shared" si="20"/>
        <v>20022637.834800001</v>
      </c>
      <c r="AP32" s="238">
        <f t="shared" si="20"/>
        <v>24660632.448199999</v>
      </c>
      <c r="AQ32" s="238">
        <f t="shared" si="20"/>
        <v>25840424.500599999</v>
      </c>
      <c r="AR32" s="238">
        <f t="shared" si="20"/>
        <v>27572518.733499996</v>
      </c>
      <c r="AS32" s="238">
        <f t="shared" si="20"/>
        <v>27688523.1327</v>
      </c>
      <c r="AT32" s="238">
        <f t="shared" si="20"/>
        <v>26308856.485600002</v>
      </c>
      <c r="AU32" s="238">
        <f t="shared" si="20"/>
        <v>23236003.019999996</v>
      </c>
      <c r="AV32" s="238">
        <f t="shared" si="20"/>
        <v>18906025.660999998</v>
      </c>
      <c r="AW32" s="238">
        <f t="shared" si="20"/>
        <v>21655636.044</v>
      </c>
      <c r="AX32" s="238"/>
      <c r="AY32" s="238">
        <f t="shared" ref="AY32:DO32" si="21">+AY14</f>
        <v>19698940</v>
      </c>
      <c r="AZ32" s="238">
        <f t="shared" si="21"/>
        <v>17849650</v>
      </c>
      <c r="BA32" s="238">
        <f t="shared" si="21"/>
        <v>18084940</v>
      </c>
      <c r="BB32" s="238">
        <f t="shared" si="21"/>
        <v>18631640</v>
      </c>
      <c r="BC32" s="238">
        <f t="shared" si="21"/>
        <v>21972140</v>
      </c>
      <c r="BD32" s="238">
        <f t="shared" si="21"/>
        <v>23038620</v>
      </c>
      <c r="BE32" s="238">
        <f t="shared" si="21"/>
        <v>24430900</v>
      </c>
      <c r="BF32" s="238">
        <f t="shared" si="21"/>
        <v>24737810</v>
      </c>
      <c r="BG32" s="238">
        <f t="shared" si="21"/>
        <v>22492510</v>
      </c>
      <c r="BH32" s="238">
        <f t="shared" si="21"/>
        <v>19611860</v>
      </c>
      <c r="BI32" s="238">
        <f t="shared" si="21"/>
        <v>17887340</v>
      </c>
      <c r="BJ32" s="238">
        <f t="shared" si="21"/>
        <v>19680530</v>
      </c>
      <c r="BK32" s="238"/>
      <c r="BL32" s="238">
        <f t="shared" si="21"/>
        <v>19963790</v>
      </c>
      <c r="BM32" s="238">
        <f t="shared" si="21"/>
        <v>17533430</v>
      </c>
      <c r="BN32" s="238">
        <f t="shared" si="21"/>
        <v>17886440</v>
      </c>
      <c r="BO32" s="238">
        <f t="shared" si="21"/>
        <v>18143480</v>
      </c>
      <c r="BP32" s="238">
        <f t="shared" si="21"/>
        <v>21351690</v>
      </c>
      <c r="BQ32" s="238">
        <f t="shared" si="21"/>
        <v>23081360</v>
      </c>
      <c r="BR32" s="238">
        <f t="shared" si="21"/>
        <v>24250570</v>
      </c>
      <c r="BS32" s="238">
        <f t="shared" si="21"/>
        <v>24960940</v>
      </c>
      <c r="BT32" s="238">
        <f t="shared" si="21"/>
        <v>22492730</v>
      </c>
      <c r="BU32" s="238">
        <f t="shared" si="21"/>
        <v>19845480</v>
      </c>
      <c r="BV32" s="238">
        <f t="shared" si="21"/>
        <v>17845310</v>
      </c>
      <c r="BW32" s="238">
        <f t="shared" si="21"/>
        <v>19617120</v>
      </c>
      <c r="BX32" s="238"/>
      <c r="BY32" s="238">
        <f t="shared" si="21"/>
        <v>19974030</v>
      </c>
      <c r="BZ32" s="238">
        <f t="shared" si="21"/>
        <v>17598900</v>
      </c>
      <c r="CA32" s="238">
        <f t="shared" si="21"/>
        <v>17877740</v>
      </c>
      <c r="CB32" s="238">
        <f t="shared" si="21"/>
        <v>18073200</v>
      </c>
      <c r="CC32" s="238">
        <f t="shared" si="21"/>
        <v>21456050</v>
      </c>
      <c r="CD32" s="238">
        <f t="shared" si="21"/>
        <v>23937450</v>
      </c>
      <c r="CE32" s="238">
        <f t="shared" si="21"/>
        <v>25312010</v>
      </c>
      <c r="CF32" s="238">
        <f t="shared" si="21"/>
        <v>25243390</v>
      </c>
      <c r="CG32" s="238">
        <f t="shared" si="21"/>
        <v>23281740</v>
      </c>
      <c r="CH32" s="238">
        <f t="shared" si="21"/>
        <v>20459870</v>
      </c>
      <c r="CI32" s="238">
        <f t="shared" si="21"/>
        <v>18141650</v>
      </c>
      <c r="CJ32" s="238">
        <f t="shared" si="21"/>
        <v>19912070</v>
      </c>
      <c r="CK32" s="238"/>
      <c r="CL32" s="238">
        <f t="shared" si="21"/>
        <v>20348280</v>
      </c>
      <c r="CM32" s="238">
        <f t="shared" si="21"/>
        <v>18358310</v>
      </c>
      <c r="CN32" s="238">
        <f t="shared" si="21"/>
        <v>17826420</v>
      </c>
      <c r="CO32" s="238">
        <f t="shared" si="21"/>
        <v>17639360</v>
      </c>
      <c r="CP32" s="238">
        <f t="shared" si="21"/>
        <v>21718680</v>
      </c>
      <c r="CQ32" s="238">
        <f t="shared" si="21"/>
        <v>23700610</v>
      </c>
      <c r="CR32" s="238">
        <f t="shared" si="21"/>
        <v>25227250</v>
      </c>
      <c r="CS32" s="238">
        <f t="shared" si="21"/>
        <v>25112030</v>
      </c>
      <c r="CT32" s="238">
        <f t="shared" si="21"/>
        <v>23252670</v>
      </c>
      <c r="CU32" s="238">
        <f t="shared" si="21"/>
        <v>20407160</v>
      </c>
      <c r="CV32" s="238">
        <f t="shared" si="21"/>
        <v>17853740</v>
      </c>
      <c r="CW32" s="238">
        <f t="shared" si="21"/>
        <v>19555440</v>
      </c>
      <c r="CX32" s="238"/>
      <c r="CY32" s="238">
        <f t="shared" si="21"/>
        <v>20094260</v>
      </c>
      <c r="CZ32" s="238">
        <f t="shared" si="21"/>
        <v>17327760</v>
      </c>
      <c r="DA32" s="238">
        <f t="shared" si="21"/>
        <v>17469680</v>
      </c>
      <c r="DB32" s="238">
        <f t="shared" si="21"/>
        <v>17926550</v>
      </c>
      <c r="DC32" s="238">
        <f t="shared" si="21"/>
        <v>21845800</v>
      </c>
      <c r="DD32" s="238">
        <f t="shared" si="21"/>
        <v>24011720</v>
      </c>
      <c r="DE32" s="238">
        <f t="shared" si="21"/>
        <v>25929760</v>
      </c>
      <c r="DF32" s="238">
        <f t="shared" si="21"/>
        <v>25643460</v>
      </c>
      <c r="DG32" s="238">
        <f t="shared" si="21"/>
        <v>23652210</v>
      </c>
      <c r="DH32" s="238">
        <f t="shared" si="21"/>
        <v>20472410</v>
      </c>
      <c r="DI32" s="238">
        <f t="shared" si="21"/>
        <v>17835750</v>
      </c>
      <c r="DJ32" s="238">
        <f t="shared" si="21"/>
        <v>19897790</v>
      </c>
      <c r="DK32" s="238"/>
      <c r="DL32" s="238">
        <f t="shared" si="21"/>
        <v>19899020</v>
      </c>
      <c r="DM32" s="238">
        <f t="shared" si="21"/>
        <v>17402830</v>
      </c>
      <c r="DN32" s="238">
        <f t="shared" si="21"/>
        <v>17578990</v>
      </c>
      <c r="DO32" s="238">
        <f t="shared" si="21"/>
        <v>17778830</v>
      </c>
      <c r="DP32" s="238">
        <f t="shared" ref="DP32:GF32" si="22">+DP14</f>
        <v>21938810</v>
      </c>
      <c r="DQ32" s="238">
        <f t="shared" si="22"/>
        <v>24147080</v>
      </c>
      <c r="DR32" s="238">
        <f t="shared" si="22"/>
        <v>26032270</v>
      </c>
      <c r="DS32" s="238">
        <f t="shared" si="22"/>
        <v>25589160</v>
      </c>
      <c r="DT32" s="238">
        <f t="shared" si="22"/>
        <v>23981930</v>
      </c>
      <c r="DU32" s="238">
        <f t="shared" si="22"/>
        <v>20524390</v>
      </c>
      <c r="DV32" s="238">
        <f t="shared" si="22"/>
        <v>17837880</v>
      </c>
      <c r="DW32" s="238">
        <f t="shared" si="22"/>
        <v>20088840</v>
      </c>
      <c r="DX32" s="238"/>
      <c r="DY32" s="238">
        <f t="shared" si="22"/>
        <v>19598030</v>
      </c>
      <c r="DZ32" s="238">
        <f t="shared" si="22"/>
        <v>16890120</v>
      </c>
      <c r="EA32" s="238">
        <f t="shared" si="22"/>
        <v>17095780</v>
      </c>
      <c r="EB32" s="238">
        <f t="shared" si="22"/>
        <v>17301810</v>
      </c>
      <c r="EC32" s="238">
        <f t="shared" si="22"/>
        <v>21460310</v>
      </c>
      <c r="ED32" s="238">
        <f t="shared" si="22"/>
        <v>23774350</v>
      </c>
      <c r="EE32" s="238">
        <f t="shared" si="22"/>
        <v>25615650</v>
      </c>
      <c r="EF32" s="238">
        <f t="shared" si="22"/>
        <v>25192930</v>
      </c>
      <c r="EG32" s="238">
        <f t="shared" si="22"/>
        <v>23560900</v>
      </c>
      <c r="EH32" s="238">
        <f t="shared" si="22"/>
        <v>20155050</v>
      </c>
      <c r="EI32" s="238">
        <f t="shared" si="22"/>
        <v>17556990</v>
      </c>
      <c r="EJ32" s="238">
        <f t="shared" si="22"/>
        <v>19726060</v>
      </c>
      <c r="EK32" s="238"/>
      <c r="EL32" s="238">
        <f t="shared" si="22"/>
        <v>19526010</v>
      </c>
      <c r="EM32" s="238">
        <f t="shared" si="22"/>
        <v>17364490</v>
      </c>
      <c r="EN32" s="238">
        <f t="shared" si="22"/>
        <v>17005890</v>
      </c>
      <c r="EO32" s="238">
        <f t="shared" si="22"/>
        <v>17146480</v>
      </c>
      <c r="EP32" s="238">
        <f t="shared" si="22"/>
        <v>21182430</v>
      </c>
      <c r="EQ32" s="238">
        <f t="shared" si="22"/>
        <v>23844210</v>
      </c>
      <c r="ER32" s="238">
        <f t="shared" si="22"/>
        <v>25751990</v>
      </c>
      <c r="ES32" s="238">
        <f t="shared" si="22"/>
        <v>25490990</v>
      </c>
      <c r="ET32" s="238">
        <f t="shared" si="22"/>
        <v>23322510</v>
      </c>
      <c r="EU32" s="238">
        <f t="shared" si="22"/>
        <v>19967340</v>
      </c>
      <c r="EV32" s="238">
        <f t="shared" si="22"/>
        <v>17403940</v>
      </c>
      <c r="EW32" s="238">
        <f t="shared" si="22"/>
        <v>19487510.000000004</v>
      </c>
      <c r="EX32" s="238"/>
      <c r="EY32" s="238">
        <f t="shared" si="22"/>
        <v>19524340</v>
      </c>
      <c r="EZ32" s="238">
        <f t="shared" si="22"/>
        <v>17055250</v>
      </c>
      <c r="FA32" s="238">
        <f t="shared" si="22"/>
        <v>16916650</v>
      </c>
      <c r="FB32" s="238">
        <f t="shared" si="22"/>
        <v>17144010</v>
      </c>
      <c r="FC32" s="238">
        <f t="shared" si="22"/>
        <v>21470940</v>
      </c>
      <c r="FD32" s="238">
        <f t="shared" si="22"/>
        <v>23813020</v>
      </c>
      <c r="FE32" s="238">
        <f t="shared" si="22"/>
        <v>25757040</v>
      </c>
      <c r="FF32" s="238">
        <f t="shared" si="22"/>
        <v>25310990</v>
      </c>
      <c r="FG32" s="238">
        <f t="shared" si="22"/>
        <v>23462560</v>
      </c>
      <c r="FH32" s="238">
        <f t="shared" si="22"/>
        <v>20016330</v>
      </c>
      <c r="FI32" s="238">
        <f t="shared" si="22"/>
        <v>17276420</v>
      </c>
      <c r="FJ32" s="238">
        <f t="shared" si="22"/>
        <v>19560340</v>
      </c>
      <c r="FK32" s="238"/>
      <c r="FL32" s="238">
        <f t="shared" si="22"/>
        <v>19640100</v>
      </c>
      <c r="FM32" s="238">
        <f t="shared" si="22"/>
        <v>17006580</v>
      </c>
      <c r="FN32" s="238">
        <f t="shared" si="22"/>
        <v>17144160</v>
      </c>
      <c r="FO32" s="238">
        <f t="shared" si="22"/>
        <v>17463700</v>
      </c>
      <c r="FP32" s="238">
        <f t="shared" si="22"/>
        <v>21239000</v>
      </c>
      <c r="FQ32" s="238">
        <f t="shared" si="22"/>
        <v>23616450</v>
      </c>
      <c r="FR32" s="238">
        <f t="shared" si="22"/>
        <v>25493710</v>
      </c>
      <c r="FS32" s="238">
        <f t="shared" si="22"/>
        <v>25241830</v>
      </c>
      <c r="FT32" s="238">
        <f t="shared" si="22"/>
        <v>23204230</v>
      </c>
      <c r="FU32" s="238">
        <f t="shared" si="22"/>
        <v>20088370</v>
      </c>
      <c r="FV32" s="238">
        <f t="shared" si="22"/>
        <v>17420030</v>
      </c>
      <c r="FW32" s="238">
        <f t="shared" si="22"/>
        <v>19834420</v>
      </c>
      <c r="FX32" s="238"/>
      <c r="FY32" s="238">
        <f t="shared" si="22"/>
        <v>19717230</v>
      </c>
      <c r="FZ32" s="238">
        <f t="shared" si="22"/>
        <v>17250870</v>
      </c>
      <c r="GA32" s="238">
        <f t="shared" si="22"/>
        <v>17212850</v>
      </c>
      <c r="GB32" s="238">
        <f t="shared" si="22"/>
        <v>17241570</v>
      </c>
      <c r="GC32" s="238">
        <f t="shared" si="22"/>
        <v>21404670</v>
      </c>
      <c r="GD32" s="238">
        <f t="shared" si="22"/>
        <v>23646710</v>
      </c>
      <c r="GE32" s="238">
        <f t="shared" si="22"/>
        <v>25509550</v>
      </c>
      <c r="GF32" s="238">
        <f t="shared" si="22"/>
        <v>25325400</v>
      </c>
      <c r="GG32" s="238">
        <f t="shared" ref="GG32:HW32" si="23">+GG14</f>
        <v>23569410</v>
      </c>
      <c r="GH32" s="238">
        <f t="shared" si="23"/>
        <v>20315030</v>
      </c>
      <c r="GI32" s="238">
        <f t="shared" si="23"/>
        <v>17862300</v>
      </c>
      <c r="GJ32" s="238">
        <f t="shared" si="23"/>
        <v>20021420</v>
      </c>
      <c r="GK32" s="238"/>
      <c r="GL32" s="238">
        <f t="shared" si="23"/>
        <v>19826360</v>
      </c>
      <c r="GM32" s="238">
        <f t="shared" si="23"/>
        <v>17373140</v>
      </c>
      <c r="GN32" s="238">
        <f t="shared" si="23"/>
        <v>17153490</v>
      </c>
      <c r="GO32" s="238">
        <f t="shared" si="23"/>
        <v>17291730</v>
      </c>
      <c r="GP32" s="238">
        <f t="shared" si="23"/>
        <v>21304430</v>
      </c>
      <c r="GQ32" s="238">
        <f t="shared" si="23"/>
        <v>23715080</v>
      </c>
      <c r="GR32" s="238">
        <f t="shared" si="23"/>
        <v>25598480</v>
      </c>
      <c r="GS32" s="238">
        <f t="shared" si="23"/>
        <v>25434160</v>
      </c>
      <c r="GT32" s="238">
        <f t="shared" si="23"/>
        <v>23323850</v>
      </c>
      <c r="GU32" s="238">
        <f t="shared" si="23"/>
        <v>20280830</v>
      </c>
      <c r="GV32" s="238">
        <f t="shared" si="23"/>
        <v>17732400</v>
      </c>
      <c r="GW32" s="238">
        <f t="shared" si="23"/>
        <v>19694470</v>
      </c>
      <c r="GX32" s="238"/>
      <c r="GY32" s="238">
        <f t="shared" si="23"/>
        <v>19830750</v>
      </c>
      <c r="GZ32" s="238">
        <f t="shared" si="23"/>
        <v>17231340</v>
      </c>
      <c r="HA32" s="238">
        <f t="shared" si="23"/>
        <v>17245930</v>
      </c>
      <c r="HB32" s="238">
        <f t="shared" si="23"/>
        <v>17092190</v>
      </c>
      <c r="HC32" s="238">
        <f t="shared" si="23"/>
        <v>21158430</v>
      </c>
      <c r="HD32" s="238">
        <f t="shared" si="23"/>
        <v>23791570</v>
      </c>
      <c r="HE32" s="238">
        <f t="shared" si="23"/>
        <v>25800520</v>
      </c>
      <c r="HF32" s="238">
        <f t="shared" si="23"/>
        <v>25513000</v>
      </c>
      <c r="HG32" s="238">
        <f t="shared" si="23"/>
        <v>23480830</v>
      </c>
      <c r="HH32" s="238">
        <f t="shared" si="23"/>
        <v>20402520</v>
      </c>
      <c r="HI32" s="238">
        <f t="shared" si="23"/>
        <v>17829040</v>
      </c>
      <c r="HJ32" s="238">
        <f t="shared" si="23"/>
        <v>19627570</v>
      </c>
      <c r="HK32" s="238"/>
      <c r="HL32" s="238">
        <f t="shared" si="23"/>
        <v>19752570</v>
      </c>
      <c r="HM32" s="238">
        <f t="shared" si="23"/>
        <v>17242450</v>
      </c>
      <c r="HN32" s="238">
        <f t="shared" si="23"/>
        <v>17285680</v>
      </c>
      <c r="HO32" s="238">
        <f t="shared" si="23"/>
        <v>17189320</v>
      </c>
      <c r="HP32" s="238">
        <f t="shared" si="23"/>
        <v>21179140</v>
      </c>
      <c r="HQ32" s="238">
        <f t="shared" si="23"/>
        <v>23797160</v>
      </c>
      <c r="HR32" s="238">
        <f t="shared" si="23"/>
        <v>25949250</v>
      </c>
      <c r="HS32" s="238">
        <f t="shared" si="23"/>
        <v>25555330</v>
      </c>
      <c r="HT32" s="238">
        <f t="shared" si="23"/>
        <v>23553500</v>
      </c>
      <c r="HU32" s="238">
        <f t="shared" si="23"/>
        <v>20352220</v>
      </c>
      <c r="HV32" s="238">
        <f t="shared" si="23"/>
        <v>17768370</v>
      </c>
      <c r="HW32" s="238">
        <f t="shared" si="23"/>
        <v>19983340</v>
      </c>
    </row>
    <row r="33" spans="1:231" s="240" customFormat="1" x14ac:dyDescent="0.25">
      <c r="B33" s="245"/>
      <c r="C33" s="245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  <c r="AY33" s="246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245"/>
      <c r="BN33" s="245"/>
      <c r="BO33" s="245"/>
      <c r="BP33" s="245"/>
      <c r="BQ33" s="245"/>
      <c r="BR33" s="245"/>
      <c r="BS33" s="245"/>
      <c r="BT33" s="245"/>
      <c r="BU33" s="245"/>
      <c r="BV33" s="245"/>
      <c r="BW33" s="245"/>
      <c r="BX33" s="245"/>
      <c r="BY33" s="245"/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5"/>
      <c r="CS33" s="245"/>
      <c r="CT33" s="245"/>
      <c r="CU33" s="245"/>
      <c r="CV33" s="245"/>
      <c r="CW33" s="245"/>
      <c r="CX33" s="245"/>
      <c r="CY33" s="245"/>
      <c r="CZ33" s="245"/>
      <c r="DA33" s="245"/>
      <c r="DB33" s="245"/>
      <c r="DC33" s="245"/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45"/>
      <c r="DP33" s="245"/>
      <c r="DQ33" s="245"/>
      <c r="DR33" s="245"/>
      <c r="DS33" s="245"/>
      <c r="DT33" s="245"/>
      <c r="DU33" s="245"/>
      <c r="DV33" s="245"/>
      <c r="DW33" s="245"/>
      <c r="DX33" s="245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45"/>
      <c r="EJ33" s="245"/>
      <c r="EK33" s="245"/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45"/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45"/>
      <c r="GK33" s="245"/>
      <c r="GL33" s="245"/>
      <c r="GM33" s="245"/>
      <c r="GN33" s="245"/>
      <c r="GO33" s="245"/>
      <c r="GP33" s="245"/>
      <c r="GQ33" s="245"/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45"/>
      <c r="HF33" s="245"/>
      <c r="HG33" s="245"/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</row>
    <row r="34" spans="1:231" ht="14.4" x14ac:dyDescent="0.3">
      <c r="B34" s="322">
        <v>20589753.915100001</v>
      </c>
      <c r="C34" s="322">
        <v>18498719.5024</v>
      </c>
      <c r="D34" s="322">
        <v>18017203.6415</v>
      </c>
      <c r="E34" s="322">
        <v>20520915.407800004</v>
      </c>
      <c r="F34" s="322">
        <v>23447195.013999999</v>
      </c>
      <c r="G34" s="322">
        <v>26896084.0436</v>
      </c>
      <c r="H34" s="322">
        <v>28714228.166300006</v>
      </c>
      <c r="I34" s="322">
        <v>28326883.047599994</v>
      </c>
      <c r="J34" s="322">
        <v>26769726.981100004</v>
      </c>
      <c r="K34" s="322">
        <v>22997640.521399997</v>
      </c>
      <c r="L34" s="322">
        <v>18667097.6428</v>
      </c>
      <c r="M34" s="322">
        <v>21205150.874600001</v>
      </c>
      <c r="N34" s="322">
        <v>20785922.884599999</v>
      </c>
      <c r="O34" s="322">
        <v>18495987.090699997</v>
      </c>
      <c r="P34" s="322">
        <v>18471724.623399999</v>
      </c>
      <c r="Q34" s="322">
        <v>20765024.5211</v>
      </c>
      <c r="R34" s="322">
        <v>24722463.564300001</v>
      </c>
      <c r="S34" s="322">
        <v>26319724.830600005</v>
      </c>
      <c r="T34" s="322">
        <v>27913287.641900003</v>
      </c>
      <c r="U34" s="322">
        <v>27723639.847299997</v>
      </c>
      <c r="V34" s="322">
        <v>26178064.052300006</v>
      </c>
      <c r="W34" s="322">
        <v>22649234.864099998</v>
      </c>
      <c r="X34" s="322">
        <v>18531427.324900001</v>
      </c>
      <c r="Y34" s="322">
        <v>21143704.395099998</v>
      </c>
      <c r="Z34" s="322">
        <v>20648050.403200001</v>
      </c>
      <c r="AA34" s="322">
        <v>18421504.083000001</v>
      </c>
      <c r="AB34" s="322">
        <v>19756377.445899997</v>
      </c>
      <c r="AC34" s="322">
        <v>19826835.813100003</v>
      </c>
      <c r="AD34" s="322">
        <v>22699308.099899996</v>
      </c>
      <c r="AE34" s="322">
        <v>25950070.557799999</v>
      </c>
      <c r="AF34" s="322">
        <v>27894628.212199993</v>
      </c>
      <c r="AG34" s="322">
        <v>27570735.351599999</v>
      </c>
      <c r="AH34" s="322">
        <v>26141496.388599999</v>
      </c>
      <c r="AI34" s="322">
        <v>22672681.011100002</v>
      </c>
      <c r="AJ34" s="322">
        <v>18352037.404799998</v>
      </c>
      <c r="AK34" s="322">
        <v>20898209.179399997</v>
      </c>
      <c r="AL34" s="238">
        <v>20914280.4331</v>
      </c>
      <c r="AM34" s="238">
        <v>19339021.7819</v>
      </c>
      <c r="AN34" s="238">
        <v>18649268.925500002</v>
      </c>
      <c r="AO34" s="238">
        <v>20699813.719000001</v>
      </c>
      <c r="AP34" s="238">
        <v>25385516.956500001</v>
      </c>
      <c r="AQ34" s="238">
        <v>26529455.568599995</v>
      </c>
      <c r="AR34" s="238">
        <v>28634243.225400001</v>
      </c>
      <c r="AS34" s="238">
        <v>28480294.817699995</v>
      </c>
      <c r="AT34" s="238">
        <v>26921439.657500003</v>
      </c>
      <c r="AU34" s="238">
        <v>23619098.420199994</v>
      </c>
      <c r="AV34" s="238">
        <v>19228007.361200001</v>
      </c>
      <c r="AW34" s="238">
        <v>21850325.4837</v>
      </c>
      <c r="AX34" s="238"/>
      <c r="AY34" s="239">
        <v>20156830</v>
      </c>
      <c r="AZ34" s="238">
        <v>17930730</v>
      </c>
      <c r="BA34" s="238">
        <v>18132330</v>
      </c>
      <c r="BB34" s="238">
        <v>18847980</v>
      </c>
      <c r="BC34" s="238">
        <v>23664010</v>
      </c>
      <c r="BD34" s="238">
        <v>25496160</v>
      </c>
      <c r="BE34" s="238">
        <v>27646620</v>
      </c>
      <c r="BF34" s="238">
        <v>26975180</v>
      </c>
      <c r="BG34" s="238">
        <v>25815060</v>
      </c>
      <c r="BH34" s="238">
        <v>22198520</v>
      </c>
      <c r="BI34" s="238">
        <v>17983700</v>
      </c>
      <c r="BJ34" s="238">
        <v>19827330</v>
      </c>
      <c r="BK34" s="238"/>
      <c r="BL34" s="238">
        <v>20234770</v>
      </c>
      <c r="BM34" s="238">
        <v>17619940</v>
      </c>
      <c r="BN34" s="238">
        <v>18045270</v>
      </c>
      <c r="BO34" s="238">
        <v>18932070</v>
      </c>
      <c r="BP34" s="238">
        <v>23157230</v>
      </c>
      <c r="BQ34" s="238">
        <v>25851340</v>
      </c>
      <c r="BR34" s="238">
        <v>27978500</v>
      </c>
      <c r="BS34" s="238">
        <v>27168150</v>
      </c>
      <c r="BT34" s="238">
        <v>26102820</v>
      </c>
      <c r="BU34" s="238">
        <v>21736540</v>
      </c>
      <c r="BV34" s="238">
        <v>18007880</v>
      </c>
      <c r="BW34" s="238">
        <v>19984240</v>
      </c>
      <c r="BX34" s="238"/>
      <c r="BY34" s="238">
        <v>20230750</v>
      </c>
      <c r="BZ34" s="238">
        <v>17637440</v>
      </c>
      <c r="CA34" s="238">
        <v>18110370</v>
      </c>
      <c r="CB34" s="238">
        <v>18868860</v>
      </c>
      <c r="CC34" s="238">
        <v>23245350</v>
      </c>
      <c r="CD34" s="238">
        <v>25191300</v>
      </c>
      <c r="CE34" s="238">
        <v>27111780</v>
      </c>
      <c r="CF34" s="238">
        <v>26957230</v>
      </c>
      <c r="CG34" s="238">
        <v>25833990</v>
      </c>
      <c r="CH34" s="238">
        <v>21929030</v>
      </c>
      <c r="CI34" s="238">
        <v>18285890</v>
      </c>
      <c r="CJ34" s="238">
        <v>20151120</v>
      </c>
      <c r="CK34" s="238"/>
      <c r="CL34" s="238">
        <v>20539490</v>
      </c>
      <c r="CM34" s="238">
        <v>18444540</v>
      </c>
      <c r="CN34" s="238">
        <v>18014830</v>
      </c>
      <c r="CO34" s="238">
        <v>18056480</v>
      </c>
      <c r="CP34" s="238">
        <v>22540720</v>
      </c>
      <c r="CQ34" s="238">
        <v>25326980</v>
      </c>
      <c r="CR34" s="238">
        <v>27428120</v>
      </c>
      <c r="CS34" s="238">
        <v>27161910</v>
      </c>
      <c r="CT34" s="238">
        <v>26000090</v>
      </c>
      <c r="CU34" s="238">
        <v>21698480</v>
      </c>
      <c r="CV34" s="238">
        <v>17977440</v>
      </c>
      <c r="CW34" s="238">
        <v>19929700</v>
      </c>
      <c r="CX34" s="238"/>
      <c r="CY34" s="238">
        <v>20273880</v>
      </c>
      <c r="CZ34" s="238">
        <v>17383520</v>
      </c>
      <c r="DA34" s="238">
        <v>17599730</v>
      </c>
      <c r="DB34" s="238">
        <v>18118660</v>
      </c>
      <c r="DC34" s="238">
        <v>22571330</v>
      </c>
      <c r="DD34" s="238">
        <v>25026460</v>
      </c>
      <c r="DE34" s="238">
        <v>27518100</v>
      </c>
      <c r="DF34" s="238">
        <v>27077840</v>
      </c>
      <c r="DG34" s="238">
        <v>25733900</v>
      </c>
      <c r="DH34" s="238">
        <v>21346750</v>
      </c>
      <c r="DI34" s="238">
        <v>17867410</v>
      </c>
      <c r="DJ34" s="238">
        <v>20224400</v>
      </c>
      <c r="DK34" s="238"/>
      <c r="DL34" s="238">
        <v>20169080</v>
      </c>
      <c r="DM34" s="238">
        <v>17474420</v>
      </c>
      <c r="DN34" s="238">
        <v>17625090</v>
      </c>
      <c r="DO34" s="238">
        <v>18391540</v>
      </c>
      <c r="DP34" s="238">
        <v>22679070</v>
      </c>
      <c r="DQ34" s="238">
        <v>25233480</v>
      </c>
      <c r="DR34" s="238">
        <v>27594730</v>
      </c>
      <c r="DS34" s="238">
        <v>27152870</v>
      </c>
      <c r="DT34" s="238">
        <v>25994880</v>
      </c>
      <c r="DU34" s="238">
        <v>21535940</v>
      </c>
      <c r="DV34" s="238">
        <v>17904900</v>
      </c>
      <c r="DW34" s="238">
        <v>20298850</v>
      </c>
      <c r="DX34" s="238"/>
      <c r="DY34" s="238">
        <v>19857710</v>
      </c>
      <c r="DZ34" s="238">
        <v>16954520</v>
      </c>
      <c r="EA34" s="238">
        <v>17137900</v>
      </c>
      <c r="EB34" s="238">
        <v>17429730</v>
      </c>
      <c r="EC34" s="238">
        <v>22096140</v>
      </c>
      <c r="ED34" s="238">
        <v>24908240</v>
      </c>
      <c r="EE34" s="238">
        <v>27232660</v>
      </c>
      <c r="EF34" s="238">
        <v>26750160</v>
      </c>
      <c r="EG34" s="238">
        <v>25676220</v>
      </c>
      <c r="EH34" s="238">
        <v>21305850</v>
      </c>
      <c r="EI34" s="238">
        <v>17871390</v>
      </c>
      <c r="EJ34" s="238">
        <v>19850520</v>
      </c>
      <c r="EK34" s="238"/>
      <c r="EL34" s="238">
        <v>19680190</v>
      </c>
      <c r="EM34" s="238">
        <v>17492830</v>
      </c>
      <c r="EN34" s="238">
        <v>17124600</v>
      </c>
      <c r="EO34" s="238">
        <v>17586300</v>
      </c>
      <c r="EP34" s="238">
        <v>21890450</v>
      </c>
      <c r="EQ34" s="238">
        <v>24995560</v>
      </c>
      <c r="ER34" s="238">
        <v>27401940</v>
      </c>
      <c r="ES34" s="238">
        <v>26927580</v>
      </c>
      <c r="ET34" s="238">
        <v>25806530</v>
      </c>
      <c r="EU34" s="238">
        <v>21384800</v>
      </c>
      <c r="EV34" s="238">
        <v>17741200</v>
      </c>
      <c r="EW34" s="238">
        <v>19702120.000000004</v>
      </c>
      <c r="EX34" s="238"/>
      <c r="EY34" s="238">
        <v>19650600</v>
      </c>
      <c r="EZ34" s="238">
        <v>17159750</v>
      </c>
      <c r="FA34" s="238">
        <v>17088430</v>
      </c>
      <c r="FB34" s="238">
        <v>17288220</v>
      </c>
      <c r="FC34" s="238">
        <v>22289270</v>
      </c>
      <c r="FD34" s="238">
        <v>25090350</v>
      </c>
      <c r="FE34" s="238">
        <v>27595190</v>
      </c>
      <c r="FF34" s="238">
        <v>27005360</v>
      </c>
      <c r="FG34" s="238">
        <v>25797790</v>
      </c>
      <c r="FH34" s="238">
        <v>21283670</v>
      </c>
      <c r="FI34" s="238">
        <v>17763130</v>
      </c>
      <c r="FJ34" s="238">
        <v>19990530</v>
      </c>
      <c r="FK34" s="238"/>
      <c r="FL34" s="238">
        <v>19779810</v>
      </c>
      <c r="FM34" s="238">
        <v>17074870</v>
      </c>
      <c r="FN34" s="238">
        <v>17377020</v>
      </c>
      <c r="FO34" s="238">
        <v>17682230</v>
      </c>
      <c r="FP34" s="238">
        <v>22015470</v>
      </c>
      <c r="FQ34" s="238">
        <v>25538190</v>
      </c>
      <c r="FR34" s="238">
        <v>27907340</v>
      </c>
      <c r="FS34" s="238">
        <v>27613770</v>
      </c>
      <c r="FT34" s="238">
        <v>26380130</v>
      </c>
      <c r="FU34" s="238">
        <v>21602070</v>
      </c>
      <c r="FV34" s="238">
        <v>17750570</v>
      </c>
      <c r="FW34" s="238">
        <v>20364720</v>
      </c>
      <c r="FX34" s="238"/>
      <c r="FY34" s="238">
        <v>20028460</v>
      </c>
      <c r="FZ34" s="238">
        <v>17439210</v>
      </c>
      <c r="GA34" s="238">
        <v>17465150</v>
      </c>
      <c r="GB34" s="238">
        <v>17566000</v>
      </c>
      <c r="GC34" s="238">
        <v>22799920</v>
      </c>
      <c r="GD34" s="238">
        <v>25457790</v>
      </c>
      <c r="GE34" s="238">
        <v>28092940</v>
      </c>
      <c r="GF34" s="238">
        <v>27739030</v>
      </c>
      <c r="GG34" s="238">
        <v>26830400</v>
      </c>
      <c r="GH34" s="238">
        <v>22135570</v>
      </c>
      <c r="GI34" s="238">
        <v>18230340</v>
      </c>
      <c r="GJ34" s="238">
        <v>20626810</v>
      </c>
      <c r="GK34" s="238"/>
      <c r="GL34" s="238">
        <v>20188540</v>
      </c>
      <c r="GM34" s="238">
        <v>17681060</v>
      </c>
      <c r="GN34" s="238">
        <v>17516920</v>
      </c>
      <c r="GO34" s="238">
        <v>17721590</v>
      </c>
      <c r="GP34" s="238">
        <v>22747240</v>
      </c>
      <c r="GQ34" s="238">
        <v>25544420</v>
      </c>
      <c r="GR34" s="238">
        <v>28052560</v>
      </c>
      <c r="GS34" s="238">
        <v>27780880</v>
      </c>
      <c r="GT34" s="238">
        <v>26595230</v>
      </c>
      <c r="GU34" s="238">
        <v>21967150</v>
      </c>
      <c r="GV34" s="238">
        <v>18150250</v>
      </c>
      <c r="GW34" s="238">
        <v>20278370</v>
      </c>
      <c r="GX34" s="238"/>
      <c r="GY34" s="238">
        <v>20090380</v>
      </c>
      <c r="GZ34" s="238">
        <v>17503220</v>
      </c>
      <c r="HA34" s="238">
        <v>17595850</v>
      </c>
      <c r="HB34" s="238">
        <v>17643760</v>
      </c>
      <c r="HC34" s="238">
        <v>22413560</v>
      </c>
      <c r="HD34" s="238">
        <v>25715440</v>
      </c>
      <c r="HE34" s="238">
        <v>28360210</v>
      </c>
      <c r="HF34" s="238">
        <v>28052300</v>
      </c>
      <c r="HG34" s="238">
        <v>26500020</v>
      </c>
      <c r="HH34" s="238">
        <v>22112580</v>
      </c>
      <c r="HI34" s="238">
        <v>18328810</v>
      </c>
      <c r="HJ34" s="238">
        <v>20389050</v>
      </c>
      <c r="HK34" s="238"/>
      <c r="HL34" s="238">
        <v>20077820</v>
      </c>
      <c r="HM34" s="238">
        <v>17564410</v>
      </c>
      <c r="HN34" s="238">
        <v>17667650</v>
      </c>
      <c r="HO34" s="238">
        <v>17754500</v>
      </c>
      <c r="HP34" s="238">
        <v>22578900</v>
      </c>
      <c r="HQ34" s="238">
        <v>25992660</v>
      </c>
      <c r="HR34" s="238">
        <v>28925300</v>
      </c>
      <c r="HS34" s="238">
        <v>28327470</v>
      </c>
      <c r="HT34" s="238">
        <v>26976700</v>
      </c>
      <c r="HU34" s="238">
        <v>22302470</v>
      </c>
      <c r="HV34" s="238">
        <v>18442740</v>
      </c>
      <c r="HW34" s="238">
        <v>20641510</v>
      </c>
    </row>
    <row r="35" spans="1:231" x14ac:dyDescent="0.25">
      <c r="A35" s="230" t="s">
        <v>311</v>
      </c>
      <c r="B35" s="238">
        <f t="shared" ref="B35:AW35" si="24">B34-B31</f>
        <v>0</v>
      </c>
      <c r="C35" s="238">
        <f t="shared" si="24"/>
        <v>0</v>
      </c>
      <c r="D35" s="238">
        <f t="shared" si="24"/>
        <v>0</v>
      </c>
      <c r="E35" s="238">
        <f t="shared" si="24"/>
        <v>0</v>
      </c>
      <c r="F35" s="238">
        <f t="shared" si="24"/>
        <v>0</v>
      </c>
      <c r="G35" s="238">
        <f t="shared" si="24"/>
        <v>0</v>
      </c>
      <c r="H35" s="238">
        <f t="shared" si="24"/>
        <v>0</v>
      </c>
      <c r="I35" s="238">
        <f t="shared" si="24"/>
        <v>0</v>
      </c>
      <c r="J35" s="238">
        <f t="shared" si="24"/>
        <v>0</v>
      </c>
      <c r="K35" s="238">
        <f t="shared" si="24"/>
        <v>0</v>
      </c>
      <c r="L35" s="238">
        <f t="shared" si="24"/>
        <v>0</v>
      </c>
      <c r="M35" s="238">
        <f t="shared" si="24"/>
        <v>0</v>
      </c>
      <c r="N35" s="238">
        <f t="shared" si="24"/>
        <v>0</v>
      </c>
      <c r="O35" s="238">
        <f t="shared" si="24"/>
        <v>0</v>
      </c>
      <c r="P35" s="238">
        <f t="shared" si="24"/>
        <v>0</v>
      </c>
      <c r="Q35" s="238">
        <f t="shared" si="24"/>
        <v>0</v>
      </c>
      <c r="R35" s="238">
        <f t="shared" si="24"/>
        <v>0</v>
      </c>
      <c r="S35" s="238">
        <f t="shared" si="24"/>
        <v>0</v>
      </c>
      <c r="T35" s="238">
        <f t="shared" si="24"/>
        <v>0</v>
      </c>
      <c r="U35" s="238">
        <f t="shared" si="24"/>
        <v>0</v>
      </c>
      <c r="V35" s="238">
        <f t="shared" si="24"/>
        <v>0</v>
      </c>
      <c r="W35" s="238">
        <f t="shared" si="24"/>
        <v>0</v>
      </c>
      <c r="X35" s="238">
        <f t="shared" si="24"/>
        <v>0</v>
      </c>
      <c r="Y35" s="238">
        <f t="shared" si="24"/>
        <v>0</v>
      </c>
      <c r="Z35" s="238">
        <f t="shared" si="24"/>
        <v>0</v>
      </c>
      <c r="AA35" s="238">
        <f t="shared" si="24"/>
        <v>0</v>
      </c>
      <c r="AB35" s="238">
        <f t="shared" si="24"/>
        <v>0</v>
      </c>
      <c r="AC35" s="238">
        <f t="shared" si="24"/>
        <v>0</v>
      </c>
      <c r="AD35" s="238">
        <f t="shared" si="24"/>
        <v>0</v>
      </c>
      <c r="AE35" s="238">
        <f t="shared" si="24"/>
        <v>0</v>
      </c>
      <c r="AF35" s="238">
        <f t="shared" si="24"/>
        <v>0</v>
      </c>
      <c r="AG35" s="238">
        <f t="shared" si="24"/>
        <v>0</v>
      </c>
      <c r="AH35" s="238">
        <f t="shared" si="24"/>
        <v>0</v>
      </c>
      <c r="AI35" s="238">
        <f t="shared" si="24"/>
        <v>0</v>
      </c>
      <c r="AJ35" s="238">
        <f t="shared" si="24"/>
        <v>0</v>
      </c>
      <c r="AK35" s="238">
        <f t="shared" si="24"/>
        <v>0</v>
      </c>
      <c r="AL35" s="238">
        <f t="shared" si="24"/>
        <v>0</v>
      </c>
      <c r="AM35" s="238">
        <f t="shared" si="24"/>
        <v>0</v>
      </c>
      <c r="AN35" s="238">
        <f t="shared" si="24"/>
        <v>0</v>
      </c>
      <c r="AO35" s="238">
        <f t="shared" si="24"/>
        <v>0</v>
      </c>
      <c r="AP35" s="238">
        <f t="shared" si="24"/>
        <v>0</v>
      </c>
      <c r="AQ35" s="238">
        <f t="shared" si="24"/>
        <v>0</v>
      </c>
      <c r="AR35" s="238">
        <f t="shared" si="24"/>
        <v>0</v>
      </c>
      <c r="AS35" s="238">
        <f t="shared" si="24"/>
        <v>0</v>
      </c>
      <c r="AT35" s="238">
        <f t="shared" si="24"/>
        <v>0</v>
      </c>
      <c r="AU35" s="238">
        <f t="shared" si="24"/>
        <v>0</v>
      </c>
      <c r="AV35" s="238">
        <f t="shared" si="24"/>
        <v>0</v>
      </c>
      <c r="AW35" s="238">
        <f t="shared" si="24"/>
        <v>0</v>
      </c>
      <c r="AX35" s="238"/>
      <c r="AY35" s="239">
        <f t="shared" ref="AY35:CT35" si="25">AY34-AY31</f>
        <v>0</v>
      </c>
      <c r="AZ35" s="238">
        <f t="shared" si="25"/>
        <v>0</v>
      </c>
      <c r="BA35" s="238">
        <f t="shared" si="25"/>
        <v>0</v>
      </c>
      <c r="BB35" s="238">
        <f t="shared" si="25"/>
        <v>0</v>
      </c>
      <c r="BC35" s="238">
        <f t="shared" si="25"/>
        <v>0</v>
      </c>
      <c r="BD35" s="238">
        <f t="shared" si="25"/>
        <v>0</v>
      </c>
      <c r="BE35" s="238">
        <f t="shared" si="25"/>
        <v>0</v>
      </c>
      <c r="BF35" s="238">
        <f t="shared" si="25"/>
        <v>0</v>
      </c>
      <c r="BG35" s="238">
        <f t="shared" si="25"/>
        <v>0</v>
      </c>
      <c r="BH35" s="238">
        <f t="shared" si="25"/>
        <v>0</v>
      </c>
      <c r="BI35" s="238">
        <f t="shared" si="25"/>
        <v>0</v>
      </c>
      <c r="BJ35" s="238">
        <f t="shared" si="25"/>
        <v>0</v>
      </c>
      <c r="BK35" s="238"/>
      <c r="BL35" s="238">
        <f t="shared" si="25"/>
        <v>0</v>
      </c>
      <c r="BM35" s="238">
        <f t="shared" si="25"/>
        <v>0</v>
      </c>
      <c r="BN35" s="238">
        <f t="shared" si="25"/>
        <v>0</v>
      </c>
      <c r="BO35" s="238">
        <f t="shared" si="25"/>
        <v>0</v>
      </c>
      <c r="BP35" s="238">
        <f t="shared" si="25"/>
        <v>0</v>
      </c>
      <c r="BQ35" s="238">
        <f t="shared" si="25"/>
        <v>0</v>
      </c>
      <c r="BR35" s="238">
        <f t="shared" si="25"/>
        <v>0</v>
      </c>
      <c r="BS35" s="238">
        <f t="shared" si="25"/>
        <v>0</v>
      </c>
      <c r="BT35" s="238">
        <f t="shared" si="25"/>
        <v>0</v>
      </c>
      <c r="BU35" s="238">
        <f t="shared" si="25"/>
        <v>0</v>
      </c>
      <c r="BV35" s="238">
        <f t="shared" si="25"/>
        <v>0</v>
      </c>
      <c r="BW35" s="238">
        <f t="shared" si="25"/>
        <v>0</v>
      </c>
      <c r="BX35" s="238"/>
      <c r="BY35" s="238">
        <f t="shared" si="25"/>
        <v>0</v>
      </c>
      <c r="BZ35" s="238">
        <f t="shared" si="25"/>
        <v>0</v>
      </c>
      <c r="CA35" s="238">
        <f t="shared" si="25"/>
        <v>0</v>
      </c>
      <c r="CB35" s="238">
        <f t="shared" si="25"/>
        <v>0</v>
      </c>
      <c r="CC35" s="238">
        <f t="shared" si="25"/>
        <v>0</v>
      </c>
      <c r="CD35" s="238">
        <f t="shared" si="25"/>
        <v>0</v>
      </c>
      <c r="CE35" s="238">
        <f t="shared" si="25"/>
        <v>0</v>
      </c>
      <c r="CF35" s="238">
        <f t="shared" si="25"/>
        <v>0</v>
      </c>
      <c r="CG35" s="238">
        <f t="shared" si="25"/>
        <v>0</v>
      </c>
      <c r="CH35" s="238">
        <f t="shared" si="25"/>
        <v>0</v>
      </c>
      <c r="CI35" s="238">
        <f t="shared" si="25"/>
        <v>0</v>
      </c>
      <c r="CJ35" s="238">
        <f t="shared" si="25"/>
        <v>0</v>
      </c>
      <c r="CK35" s="238"/>
      <c r="CL35" s="238">
        <f t="shared" si="25"/>
        <v>0</v>
      </c>
      <c r="CM35" s="238">
        <f t="shared" si="25"/>
        <v>0</v>
      </c>
      <c r="CN35" s="238">
        <f t="shared" si="25"/>
        <v>0</v>
      </c>
      <c r="CO35" s="238">
        <f t="shared" si="25"/>
        <v>0</v>
      </c>
      <c r="CP35" s="238">
        <f t="shared" si="25"/>
        <v>0</v>
      </c>
      <c r="CQ35" s="238">
        <f t="shared" si="25"/>
        <v>0</v>
      </c>
      <c r="CR35" s="238">
        <f t="shared" si="25"/>
        <v>0</v>
      </c>
      <c r="CS35" s="238">
        <f t="shared" si="25"/>
        <v>0</v>
      </c>
      <c r="CT35" s="238">
        <f t="shared" si="25"/>
        <v>0</v>
      </c>
      <c r="CU35" s="238">
        <f>CU34-CU31</f>
        <v>0</v>
      </c>
      <c r="CV35" s="238">
        <f>CV34-CV31</f>
        <v>0</v>
      </c>
      <c r="CW35" s="238">
        <f>CW34-CW31</f>
        <v>0</v>
      </c>
      <c r="CX35" s="238"/>
      <c r="CY35" s="238">
        <f t="shared" ref="CY35:FO35" si="26">CY34-CY31</f>
        <v>0</v>
      </c>
      <c r="CZ35" s="238">
        <f t="shared" si="26"/>
        <v>0</v>
      </c>
      <c r="DA35" s="238">
        <f t="shared" si="26"/>
        <v>0</v>
      </c>
      <c r="DB35" s="238">
        <f t="shared" si="26"/>
        <v>0</v>
      </c>
      <c r="DC35" s="238">
        <f t="shared" si="26"/>
        <v>0</v>
      </c>
      <c r="DD35" s="238">
        <f t="shared" si="26"/>
        <v>0</v>
      </c>
      <c r="DE35" s="238">
        <f t="shared" si="26"/>
        <v>0</v>
      </c>
      <c r="DF35" s="238">
        <f t="shared" si="26"/>
        <v>0</v>
      </c>
      <c r="DG35" s="238">
        <f t="shared" si="26"/>
        <v>0</v>
      </c>
      <c r="DH35" s="238">
        <f t="shared" si="26"/>
        <v>0</v>
      </c>
      <c r="DI35" s="238">
        <f t="shared" si="26"/>
        <v>0</v>
      </c>
      <c r="DJ35" s="238">
        <f t="shared" si="26"/>
        <v>0</v>
      </c>
      <c r="DK35" s="238"/>
      <c r="DL35" s="238">
        <f t="shared" si="26"/>
        <v>0</v>
      </c>
      <c r="DM35" s="238">
        <f t="shared" si="26"/>
        <v>0</v>
      </c>
      <c r="DN35" s="238">
        <f t="shared" si="26"/>
        <v>0</v>
      </c>
      <c r="DO35" s="238">
        <f t="shared" si="26"/>
        <v>0</v>
      </c>
      <c r="DP35" s="238">
        <f t="shared" si="26"/>
        <v>0</v>
      </c>
      <c r="DQ35" s="238">
        <f t="shared" si="26"/>
        <v>0</v>
      </c>
      <c r="DR35" s="238">
        <f t="shared" si="26"/>
        <v>0</v>
      </c>
      <c r="DS35" s="238">
        <f t="shared" si="26"/>
        <v>0</v>
      </c>
      <c r="DT35" s="238">
        <f t="shared" si="26"/>
        <v>0</v>
      </c>
      <c r="DU35" s="238">
        <f t="shared" si="26"/>
        <v>0</v>
      </c>
      <c r="DV35" s="238">
        <f t="shared" si="26"/>
        <v>0</v>
      </c>
      <c r="DW35" s="238">
        <f t="shared" si="26"/>
        <v>0</v>
      </c>
      <c r="DX35" s="238"/>
      <c r="DY35" s="238">
        <f t="shared" si="26"/>
        <v>0</v>
      </c>
      <c r="DZ35" s="238">
        <f t="shared" si="26"/>
        <v>0</v>
      </c>
      <c r="EA35" s="238">
        <f t="shared" si="26"/>
        <v>0</v>
      </c>
      <c r="EB35" s="238">
        <f t="shared" si="26"/>
        <v>0</v>
      </c>
      <c r="EC35" s="238">
        <f t="shared" si="26"/>
        <v>0</v>
      </c>
      <c r="ED35" s="238">
        <f t="shared" si="26"/>
        <v>0</v>
      </c>
      <c r="EE35" s="238">
        <f t="shared" si="26"/>
        <v>0</v>
      </c>
      <c r="EF35" s="238">
        <f t="shared" si="26"/>
        <v>0</v>
      </c>
      <c r="EG35" s="238">
        <f t="shared" si="26"/>
        <v>0</v>
      </c>
      <c r="EH35" s="238">
        <f t="shared" si="26"/>
        <v>0</v>
      </c>
      <c r="EI35" s="238">
        <f t="shared" si="26"/>
        <v>0</v>
      </c>
      <c r="EJ35" s="238">
        <f t="shared" si="26"/>
        <v>0</v>
      </c>
      <c r="EK35" s="238"/>
      <c r="EL35" s="238">
        <f t="shared" si="26"/>
        <v>0</v>
      </c>
      <c r="EM35" s="238">
        <f t="shared" si="26"/>
        <v>0</v>
      </c>
      <c r="EN35" s="238">
        <f t="shared" si="26"/>
        <v>0</v>
      </c>
      <c r="EO35" s="238">
        <f t="shared" si="26"/>
        <v>0</v>
      </c>
      <c r="EP35" s="238">
        <f t="shared" si="26"/>
        <v>0</v>
      </c>
      <c r="EQ35" s="238">
        <f t="shared" si="26"/>
        <v>0</v>
      </c>
      <c r="ER35" s="238">
        <f t="shared" si="26"/>
        <v>0</v>
      </c>
      <c r="ES35" s="238">
        <f t="shared" si="26"/>
        <v>0</v>
      </c>
      <c r="ET35" s="238">
        <f t="shared" si="26"/>
        <v>0</v>
      </c>
      <c r="EU35" s="238">
        <f t="shared" si="26"/>
        <v>0</v>
      </c>
      <c r="EV35" s="238">
        <f t="shared" si="26"/>
        <v>0</v>
      </c>
      <c r="EW35" s="238">
        <f t="shared" si="26"/>
        <v>0</v>
      </c>
      <c r="EX35" s="238"/>
      <c r="EY35" s="238">
        <f t="shared" si="26"/>
        <v>0</v>
      </c>
      <c r="EZ35" s="238">
        <f t="shared" si="26"/>
        <v>0</v>
      </c>
      <c r="FA35" s="238">
        <f t="shared" si="26"/>
        <v>0</v>
      </c>
      <c r="FB35" s="238">
        <f t="shared" si="26"/>
        <v>0</v>
      </c>
      <c r="FC35" s="238">
        <f t="shared" si="26"/>
        <v>0</v>
      </c>
      <c r="FD35" s="238">
        <f t="shared" si="26"/>
        <v>0</v>
      </c>
      <c r="FE35" s="238">
        <f t="shared" si="26"/>
        <v>0</v>
      </c>
      <c r="FF35" s="238">
        <f t="shared" si="26"/>
        <v>0</v>
      </c>
      <c r="FG35" s="238">
        <f t="shared" si="26"/>
        <v>0</v>
      </c>
      <c r="FH35" s="238">
        <f t="shared" si="26"/>
        <v>0</v>
      </c>
      <c r="FI35" s="238">
        <f t="shared" si="26"/>
        <v>0</v>
      </c>
      <c r="FJ35" s="238">
        <f t="shared" si="26"/>
        <v>0</v>
      </c>
      <c r="FK35" s="238"/>
      <c r="FL35" s="238">
        <f t="shared" si="26"/>
        <v>0</v>
      </c>
      <c r="FM35" s="238">
        <f t="shared" si="26"/>
        <v>0</v>
      </c>
      <c r="FN35" s="238">
        <f t="shared" si="26"/>
        <v>0</v>
      </c>
      <c r="FO35" s="238">
        <f t="shared" si="26"/>
        <v>0</v>
      </c>
      <c r="FP35" s="238">
        <f t="shared" ref="FP35:HW35" si="27">FP34-FP31</f>
        <v>0</v>
      </c>
      <c r="FQ35" s="238">
        <f t="shared" si="27"/>
        <v>0</v>
      </c>
      <c r="FR35" s="238">
        <f t="shared" si="27"/>
        <v>0</v>
      </c>
      <c r="FS35" s="238">
        <f t="shared" si="27"/>
        <v>0</v>
      </c>
      <c r="FT35" s="238">
        <f t="shared" si="27"/>
        <v>0</v>
      </c>
      <c r="FU35" s="238">
        <f t="shared" si="27"/>
        <v>0</v>
      </c>
      <c r="FV35" s="238">
        <f t="shared" si="27"/>
        <v>0</v>
      </c>
      <c r="FW35" s="238">
        <f t="shared" si="27"/>
        <v>0</v>
      </c>
      <c r="FX35" s="238"/>
      <c r="FY35" s="238">
        <f t="shared" si="27"/>
        <v>0</v>
      </c>
      <c r="FZ35" s="238">
        <f t="shared" si="27"/>
        <v>0</v>
      </c>
      <c r="GA35" s="238">
        <f t="shared" si="27"/>
        <v>0</v>
      </c>
      <c r="GB35" s="238">
        <f t="shared" si="27"/>
        <v>0</v>
      </c>
      <c r="GC35" s="238">
        <f t="shared" si="27"/>
        <v>0</v>
      </c>
      <c r="GD35" s="238">
        <f t="shared" si="27"/>
        <v>0</v>
      </c>
      <c r="GE35" s="238">
        <f t="shared" si="27"/>
        <v>0</v>
      </c>
      <c r="GF35" s="238">
        <f t="shared" si="27"/>
        <v>0</v>
      </c>
      <c r="GG35" s="238">
        <f t="shared" si="27"/>
        <v>0</v>
      </c>
      <c r="GH35" s="238">
        <f t="shared" si="27"/>
        <v>0</v>
      </c>
      <c r="GI35" s="238">
        <f t="shared" si="27"/>
        <v>0</v>
      </c>
      <c r="GJ35" s="238">
        <f t="shared" si="27"/>
        <v>0</v>
      </c>
      <c r="GK35" s="238"/>
      <c r="GL35" s="238">
        <f t="shared" si="27"/>
        <v>0</v>
      </c>
      <c r="GM35" s="238">
        <f t="shared" si="27"/>
        <v>0</v>
      </c>
      <c r="GN35" s="238">
        <f t="shared" si="27"/>
        <v>0</v>
      </c>
      <c r="GO35" s="238">
        <f t="shared" si="27"/>
        <v>0</v>
      </c>
      <c r="GP35" s="238">
        <f t="shared" si="27"/>
        <v>0</v>
      </c>
      <c r="GQ35" s="238">
        <f t="shared" si="27"/>
        <v>0</v>
      </c>
      <c r="GR35" s="238">
        <f t="shared" si="27"/>
        <v>0</v>
      </c>
      <c r="GS35" s="238">
        <f t="shared" si="27"/>
        <v>0</v>
      </c>
      <c r="GT35" s="238">
        <f t="shared" si="27"/>
        <v>0</v>
      </c>
      <c r="GU35" s="238">
        <f t="shared" si="27"/>
        <v>0</v>
      </c>
      <c r="GV35" s="238">
        <f t="shared" si="27"/>
        <v>0</v>
      </c>
      <c r="GW35" s="238">
        <f t="shared" si="27"/>
        <v>0</v>
      </c>
      <c r="GX35" s="238"/>
      <c r="GY35" s="238">
        <f t="shared" si="27"/>
        <v>0</v>
      </c>
      <c r="GZ35" s="238">
        <f t="shared" si="27"/>
        <v>0</v>
      </c>
      <c r="HA35" s="238">
        <f t="shared" si="27"/>
        <v>0</v>
      </c>
      <c r="HB35" s="238">
        <f t="shared" si="27"/>
        <v>0</v>
      </c>
      <c r="HC35" s="238">
        <f t="shared" si="27"/>
        <v>0</v>
      </c>
      <c r="HD35" s="238">
        <f t="shared" si="27"/>
        <v>0</v>
      </c>
      <c r="HE35" s="238">
        <f t="shared" si="27"/>
        <v>0</v>
      </c>
      <c r="HF35" s="238">
        <f t="shared" si="27"/>
        <v>0</v>
      </c>
      <c r="HG35" s="238">
        <f t="shared" si="27"/>
        <v>0</v>
      </c>
      <c r="HH35" s="238">
        <f t="shared" si="27"/>
        <v>0</v>
      </c>
      <c r="HI35" s="238">
        <f t="shared" si="27"/>
        <v>0</v>
      </c>
      <c r="HJ35" s="238">
        <f t="shared" si="27"/>
        <v>0</v>
      </c>
      <c r="HK35" s="238"/>
      <c r="HL35" s="238">
        <f t="shared" si="27"/>
        <v>0</v>
      </c>
      <c r="HM35" s="238">
        <f t="shared" si="27"/>
        <v>0</v>
      </c>
      <c r="HN35" s="238">
        <f t="shared" si="27"/>
        <v>0</v>
      </c>
      <c r="HO35" s="238">
        <f t="shared" si="27"/>
        <v>0</v>
      </c>
      <c r="HP35" s="238">
        <f t="shared" si="27"/>
        <v>0</v>
      </c>
      <c r="HQ35" s="238">
        <f t="shared" si="27"/>
        <v>0</v>
      </c>
      <c r="HR35" s="238">
        <f t="shared" si="27"/>
        <v>0</v>
      </c>
      <c r="HS35" s="238">
        <f t="shared" si="27"/>
        <v>0</v>
      </c>
      <c r="HT35" s="238">
        <f t="shared" si="27"/>
        <v>0</v>
      </c>
      <c r="HU35" s="238">
        <f t="shared" si="27"/>
        <v>0</v>
      </c>
      <c r="HV35" s="238">
        <f t="shared" si="27"/>
        <v>0</v>
      </c>
      <c r="HW35" s="238">
        <f t="shared" si="27"/>
        <v>0</v>
      </c>
    </row>
    <row r="36" spans="1:231" x14ac:dyDescent="0.25"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9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8"/>
      <c r="EF36" s="238"/>
      <c r="EG36" s="238"/>
      <c r="EH36" s="238"/>
      <c r="EI36" s="238"/>
      <c r="EJ36" s="238"/>
      <c r="EK36" s="238"/>
      <c r="EL36" s="238"/>
      <c r="EM36" s="238"/>
      <c r="EN36" s="238"/>
      <c r="EO36" s="238"/>
      <c r="EP36" s="238"/>
      <c r="EQ36" s="238"/>
      <c r="ER36" s="238"/>
      <c r="ES36" s="238"/>
      <c r="ET36" s="238"/>
      <c r="EU36" s="238"/>
      <c r="EV36" s="238"/>
      <c r="EW36" s="238"/>
      <c r="EX36" s="238"/>
      <c r="EY36" s="238"/>
      <c r="EZ36" s="238"/>
      <c r="FA36" s="238"/>
      <c r="FB36" s="238"/>
      <c r="FC36" s="238"/>
      <c r="FD36" s="238"/>
      <c r="FE36" s="238"/>
      <c r="FF36" s="238"/>
      <c r="FG36" s="238"/>
      <c r="FH36" s="238"/>
      <c r="FI36" s="238"/>
      <c r="FJ36" s="238"/>
      <c r="FK36" s="238"/>
      <c r="FL36" s="238"/>
      <c r="FM36" s="238"/>
      <c r="FN36" s="238"/>
      <c r="FO36" s="238"/>
      <c r="FP36" s="238"/>
      <c r="FQ36" s="238"/>
      <c r="FR36" s="238"/>
      <c r="FS36" s="238"/>
      <c r="FT36" s="238"/>
      <c r="FU36" s="238"/>
      <c r="FV36" s="238"/>
      <c r="FW36" s="238"/>
      <c r="FX36" s="238"/>
      <c r="FY36" s="238"/>
      <c r="FZ36" s="238"/>
      <c r="GA36" s="238"/>
      <c r="GB36" s="238"/>
      <c r="GC36" s="238"/>
      <c r="GD36" s="238"/>
      <c r="GE36" s="238"/>
      <c r="GF36" s="238"/>
      <c r="GG36" s="238"/>
      <c r="GH36" s="238"/>
      <c r="GI36" s="238"/>
      <c r="GJ36" s="238"/>
      <c r="GK36" s="238"/>
      <c r="GL36" s="238"/>
      <c r="GM36" s="238"/>
      <c r="GN36" s="238"/>
      <c r="GO36" s="238"/>
      <c r="GP36" s="238"/>
      <c r="GQ36" s="238"/>
      <c r="GR36" s="238"/>
      <c r="GS36" s="238"/>
      <c r="GT36" s="238"/>
      <c r="GU36" s="238"/>
      <c r="GV36" s="238"/>
      <c r="GW36" s="238"/>
      <c r="GX36" s="238"/>
      <c r="GY36" s="238"/>
      <c r="GZ36" s="238"/>
      <c r="HA36" s="238"/>
      <c r="HB36" s="238"/>
      <c r="HC36" s="238"/>
      <c r="HD36" s="238"/>
      <c r="HE36" s="238"/>
      <c r="HF36" s="238"/>
      <c r="HG36" s="238"/>
      <c r="HH36" s="238"/>
      <c r="HI36" s="238"/>
      <c r="HJ36" s="238"/>
      <c r="HK36" s="238"/>
      <c r="HL36" s="238"/>
      <c r="HM36" s="238"/>
      <c r="HN36" s="238"/>
      <c r="HO36" s="238"/>
      <c r="HP36" s="238"/>
      <c r="HQ36" s="238"/>
      <c r="HR36" s="238"/>
      <c r="HS36" s="238"/>
      <c r="HT36" s="238"/>
      <c r="HU36" s="238"/>
      <c r="HV36" s="238"/>
      <c r="HW36" s="238"/>
    </row>
    <row r="37" spans="1:231" x14ac:dyDescent="0.25">
      <c r="A37" s="230" t="s">
        <v>312</v>
      </c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8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8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8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39"/>
      <c r="HT37" s="239"/>
      <c r="HU37" s="239"/>
      <c r="HV37" s="239"/>
      <c r="HW37" s="239"/>
    </row>
    <row r="38" spans="1:231" x14ac:dyDescent="0.25">
      <c r="A38" s="230" t="s">
        <v>313</v>
      </c>
      <c r="B38" s="230">
        <v>31</v>
      </c>
      <c r="C38" s="230">
        <v>28</v>
      </c>
      <c r="D38" s="230">
        <v>31</v>
      </c>
      <c r="E38" s="230">
        <v>30</v>
      </c>
      <c r="F38" s="230">
        <v>31</v>
      </c>
      <c r="G38" s="230">
        <v>30</v>
      </c>
      <c r="H38" s="230">
        <v>31</v>
      </c>
      <c r="I38" s="230">
        <v>31</v>
      </c>
      <c r="J38" s="230">
        <v>30</v>
      </c>
      <c r="K38" s="230">
        <v>31</v>
      </c>
      <c r="L38" s="230">
        <v>30</v>
      </c>
      <c r="M38" s="230">
        <v>31</v>
      </c>
      <c r="N38" s="230">
        <v>31</v>
      </c>
      <c r="O38" s="230">
        <v>28</v>
      </c>
      <c r="P38" s="230">
        <v>31</v>
      </c>
      <c r="Q38" s="230">
        <v>30</v>
      </c>
      <c r="R38" s="230">
        <v>31</v>
      </c>
      <c r="S38" s="230">
        <v>30</v>
      </c>
      <c r="T38" s="230">
        <v>31</v>
      </c>
      <c r="U38" s="230">
        <v>31</v>
      </c>
      <c r="V38" s="230">
        <v>30</v>
      </c>
      <c r="W38" s="230">
        <v>31</v>
      </c>
      <c r="X38" s="230">
        <v>30</v>
      </c>
      <c r="Y38" s="230">
        <v>31</v>
      </c>
      <c r="Z38" s="230">
        <v>31</v>
      </c>
      <c r="AA38" s="230">
        <v>28</v>
      </c>
      <c r="AB38" s="230">
        <v>31</v>
      </c>
      <c r="AC38" s="230">
        <v>30</v>
      </c>
      <c r="AD38" s="230">
        <v>31</v>
      </c>
      <c r="AE38" s="230">
        <v>30</v>
      </c>
      <c r="AF38" s="230">
        <v>31</v>
      </c>
      <c r="AG38" s="230">
        <v>31</v>
      </c>
      <c r="AH38" s="230">
        <v>30</v>
      </c>
      <c r="AI38" s="230">
        <v>31</v>
      </c>
      <c r="AJ38" s="230">
        <v>30</v>
      </c>
      <c r="AK38" s="230">
        <v>31</v>
      </c>
      <c r="AL38" s="230">
        <v>31</v>
      </c>
      <c r="AM38" s="230">
        <v>29</v>
      </c>
      <c r="AN38" s="230">
        <v>31</v>
      </c>
      <c r="AO38" s="230">
        <v>30</v>
      </c>
      <c r="AP38" s="230">
        <v>31</v>
      </c>
      <c r="AQ38" s="230">
        <v>30</v>
      </c>
      <c r="AR38" s="230">
        <v>31</v>
      </c>
      <c r="AS38" s="230">
        <v>31</v>
      </c>
      <c r="AT38" s="230">
        <v>30</v>
      </c>
      <c r="AU38" s="230">
        <v>31</v>
      </c>
      <c r="AV38" s="230">
        <v>30</v>
      </c>
      <c r="AW38" s="230">
        <v>31</v>
      </c>
      <c r="AX38" s="230"/>
      <c r="AY38" s="231">
        <v>31</v>
      </c>
      <c r="AZ38" s="230">
        <v>28</v>
      </c>
      <c r="BA38" s="230">
        <v>31</v>
      </c>
      <c r="BB38" s="230">
        <v>30</v>
      </c>
      <c r="BC38" s="230">
        <v>31</v>
      </c>
      <c r="BD38" s="230">
        <v>30</v>
      </c>
      <c r="BE38" s="230">
        <v>31</v>
      </c>
      <c r="BF38" s="230">
        <v>31</v>
      </c>
      <c r="BG38" s="230">
        <v>30</v>
      </c>
      <c r="BH38" s="230">
        <v>31</v>
      </c>
      <c r="BI38" s="230">
        <v>30</v>
      </c>
      <c r="BJ38" s="230">
        <v>31</v>
      </c>
      <c r="BK38" s="230"/>
      <c r="BL38" s="230">
        <v>31</v>
      </c>
      <c r="BM38" s="230">
        <v>28</v>
      </c>
      <c r="BN38" s="230">
        <v>31</v>
      </c>
      <c r="BO38" s="230">
        <v>30</v>
      </c>
      <c r="BP38" s="230">
        <v>31</v>
      </c>
      <c r="BQ38" s="230">
        <v>30</v>
      </c>
      <c r="BR38" s="230">
        <v>31</v>
      </c>
      <c r="BS38" s="230">
        <v>31</v>
      </c>
      <c r="BT38" s="230">
        <v>30</v>
      </c>
      <c r="BU38" s="230">
        <v>31</v>
      </c>
      <c r="BV38" s="230">
        <v>30</v>
      </c>
      <c r="BW38" s="230">
        <v>31</v>
      </c>
      <c r="BX38" s="230"/>
      <c r="BY38" s="230">
        <v>31</v>
      </c>
      <c r="BZ38" s="230">
        <v>28</v>
      </c>
      <c r="CA38" s="230">
        <v>31</v>
      </c>
      <c r="CB38" s="230">
        <v>30</v>
      </c>
      <c r="CC38" s="230">
        <v>31</v>
      </c>
      <c r="CD38" s="230">
        <v>30</v>
      </c>
      <c r="CE38" s="230">
        <v>31</v>
      </c>
      <c r="CF38" s="230">
        <v>31</v>
      </c>
      <c r="CG38" s="230">
        <v>30</v>
      </c>
      <c r="CH38" s="230">
        <v>31</v>
      </c>
      <c r="CI38" s="230">
        <v>30</v>
      </c>
      <c r="CJ38" s="230">
        <v>31</v>
      </c>
      <c r="CK38" s="230"/>
      <c r="CL38" s="230">
        <v>31</v>
      </c>
      <c r="CM38" s="230">
        <v>28</v>
      </c>
      <c r="CN38" s="230">
        <v>31</v>
      </c>
      <c r="CO38" s="230">
        <v>30</v>
      </c>
      <c r="CP38" s="230">
        <v>31</v>
      </c>
      <c r="CQ38" s="230">
        <v>30</v>
      </c>
      <c r="CR38" s="230">
        <v>31</v>
      </c>
      <c r="CS38" s="230">
        <v>31</v>
      </c>
      <c r="CT38" s="230">
        <v>30</v>
      </c>
      <c r="CU38" s="230">
        <v>31</v>
      </c>
      <c r="CV38" s="230">
        <v>30</v>
      </c>
      <c r="CW38" s="230">
        <v>31</v>
      </c>
      <c r="CX38" s="230"/>
      <c r="CY38" s="230">
        <v>31</v>
      </c>
      <c r="CZ38" s="230">
        <v>28</v>
      </c>
      <c r="DA38" s="230">
        <v>31</v>
      </c>
      <c r="DB38" s="230">
        <v>30</v>
      </c>
      <c r="DC38" s="230">
        <v>31</v>
      </c>
      <c r="DD38" s="230">
        <v>30</v>
      </c>
      <c r="DE38" s="230">
        <v>31</v>
      </c>
      <c r="DF38" s="230">
        <v>31</v>
      </c>
      <c r="DG38" s="230">
        <v>30</v>
      </c>
      <c r="DH38" s="230">
        <v>31</v>
      </c>
      <c r="DI38" s="230">
        <v>30</v>
      </c>
      <c r="DJ38" s="230">
        <v>31</v>
      </c>
      <c r="DK38" s="230"/>
      <c r="DL38" s="230">
        <v>31</v>
      </c>
      <c r="DM38" s="230">
        <v>28</v>
      </c>
      <c r="DN38" s="230">
        <v>31</v>
      </c>
      <c r="DO38" s="230">
        <v>30</v>
      </c>
      <c r="DP38" s="230">
        <v>31</v>
      </c>
      <c r="DQ38" s="230">
        <v>30</v>
      </c>
      <c r="DR38" s="230">
        <v>31</v>
      </c>
      <c r="DS38" s="230">
        <v>31</v>
      </c>
      <c r="DT38" s="230">
        <v>30</v>
      </c>
      <c r="DU38" s="230">
        <v>31</v>
      </c>
      <c r="DV38" s="230">
        <v>30</v>
      </c>
      <c r="DW38" s="230">
        <v>31</v>
      </c>
      <c r="DX38" s="230"/>
      <c r="DY38" s="230">
        <v>31</v>
      </c>
      <c r="DZ38" s="230">
        <v>28</v>
      </c>
      <c r="EA38" s="230">
        <v>31</v>
      </c>
      <c r="EB38" s="230">
        <v>30</v>
      </c>
      <c r="EC38" s="230">
        <v>31</v>
      </c>
      <c r="ED38" s="230">
        <v>30</v>
      </c>
      <c r="EE38" s="230">
        <v>31</v>
      </c>
      <c r="EF38" s="230">
        <v>31</v>
      </c>
      <c r="EG38" s="230">
        <v>30</v>
      </c>
      <c r="EH38" s="230">
        <v>31</v>
      </c>
      <c r="EI38" s="230">
        <v>30</v>
      </c>
      <c r="EJ38" s="230">
        <v>31</v>
      </c>
      <c r="EK38" s="230"/>
      <c r="EL38" s="230">
        <v>31</v>
      </c>
      <c r="EM38" s="230">
        <v>29</v>
      </c>
      <c r="EN38" s="230">
        <v>31</v>
      </c>
      <c r="EO38" s="230">
        <v>30</v>
      </c>
      <c r="EP38" s="230">
        <v>31</v>
      </c>
      <c r="EQ38" s="230">
        <v>30</v>
      </c>
      <c r="ER38" s="230">
        <v>31</v>
      </c>
      <c r="ES38" s="230">
        <v>31</v>
      </c>
      <c r="ET38" s="230">
        <v>30</v>
      </c>
      <c r="EU38" s="230">
        <v>31</v>
      </c>
      <c r="EV38" s="230">
        <v>30</v>
      </c>
      <c r="EW38" s="230">
        <v>31</v>
      </c>
      <c r="EX38" s="230"/>
      <c r="EY38" s="230">
        <v>31</v>
      </c>
      <c r="EZ38" s="230">
        <v>28</v>
      </c>
      <c r="FA38" s="230">
        <v>31</v>
      </c>
      <c r="FB38" s="230">
        <v>30</v>
      </c>
      <c r="FC38" s="230">
        <v>31</v>
      </c>
      <c r="FD38" s="230">
        <v>30</v>
      </c>
      <c r="FE38" s="230">
        <v>31</v>
      </c>
      <c r="FF38" s="230">
        <v>31</v>
      </c>
      <c r="FG38" s="230">
        <v>30</v>
      </c>
      <c r="FH38" s="230">
        <v>31</v>
      </c>
      <c r="FI38" s="230">
        <v>30</v>
      </c>
      <c r="FJ38" s="230">
        <v>31</v>
      </c>
      <c r="FK38" s="230"/>
      <c r="FL38" s="230">
        <v>31</v>
      </c>
      <c r="FM38" s="230">
        <v>28</v>
      </c>
      <c r="FN38" s="230">
        <v>31</v>
      </c>
      <c r="FO38" s="230">
        <v>30</v>
      </c>
      <c r="FP38" s="230">
        <v>31</v>
      </c>
      <c r="FQ38" s="230">
        <v>30</v>
      </c>
      <c r="FR38" s="230">
        <v>31</v>
      </c>
      <c r="FS38" s="230">
        <v>31</v>
      </c>
      <c r="FT38" s="230">
        <v>30</v>
      </c>
      <c r="FU38" s="230">
        <v>31</v>
      </c>
      <c r="FV38" s="230">
        <v>30</v>
      </c>
      <c r="FW38" s="230">
        <v>31</v>
      </c>
      <c r="FX38" s="230"/>
      <c r="FY38" s="230">
        <v>31</v>
      </c>
      <c r="FZ38" s="230">
        <v>28</v>
      </c>
      <c r="GA38" s="230">
        <v>31</v>
      </c>
      <c r="GB38" s="230">
        <v>30</v>
      </c>
      <c r="GC38" s="230">
        <v>31</v>
      </c>
      <c r="GD38" s="230">
        <v>30</v>
      </c>
      <c r="GE38" s="230">
        <v>31</v>
      </c>
      <c r="GF38" s="230">
        <v>31</v>
      </c>
      <c r="GG38" s="230">
        <v>30</v>
      </c>
      <c r="GH38" s="230">
        <v>31</v>
      </c>
      <c r="GI38" s="230">
        <v>30</v>
      </c>
      <c r="GJ38" s="230">
        <v>31</v>
      </c>
      <c r="GK38" s="230"/>
      <c r="GL38" s="230">
        <v>31</v>
      </c>
      <c r="GM38" s="230">
        <v>29</v>
      </c>
      <c r="GN38" s="230">
        <v>31</v>
      </c>
      <c r="GO38" s="230">
        <v>30</v>
      </c>
      <c r="GP38" s="230">
        <v>31</v>
      </c>
      <c r="GQ38" s="230">
        <v>30</v>
      </c>
      <c r="GR38" s="230">
        <v>31</v>
      </c>
      <c r="GS38" s="230">
        <v>31</v>
      </c>
      <c r="GT38" s="230">
        <v>30</v>
      </c>
      <c r="GU38" s="230">
        <v>31</v>
      </c>
      <c r="GV38" s="230">
        <v>30</v>
      </c>
      <c r="GW38" s="230">
        <v>31</v>
      </c>
      <c r="GX38" s="230"/>
      <c r="GY38" s="230">
        <v>31</v>
      </c>
      <c r="GZ38" s="230">
        <v>28</v>
      </c>
      <c r="HA38" s="230">
        <v>31</v>
      </c>
      <c r="HB38" s="230">
        <v>30</v>
      </c>
      <c r="HC38" s="230">
        <v>31</v>
      </c>
      <c r="HD38" s="230">
        <v>30</v>
      </c>
      <c r="HE38" s="230">
        <v>31</v>
      </c>
      <c r="HF38" s="230">
        <v>31</v>
      </c>
      <c r="HG38" s="230">
        <v>30</v>
      </c>
      <c r="HH38" s="230">
        <v>31</v>
      </c>
      <c r="HI38" s="230">
        <v>30</v>
      </c>
      <c r="HJ38" s="230">
        <v>31</v>
      </c>
      <c r="HK38" s="230"/>
      <c r="HL38" s="230">
        <v>31</v>
      </c>
      <c r="HM38" s="230">
        <v>28</v>
      </c>
      <c r="HN38" s="230">
        <v>31</v>
      </c>
      <c r="HO38" s="230">
        <v>30</v>
      </c>
      <c r="HP38" s="230">
        <v>31</v>
      </c>
      <c r="HQ38" s="230">
        <v>30</v>
      </c>
      <c r="HR38" s="230">
        <v>31</v>
      </c>
      <c r="HS38" s="230">
        <v>31</v>
      </c>
      <c r="HT38" s="230">
        <v>30</v>
      </c>
      <c r="HU38" s="230">
        <v>31</v>
      </c>
      <c r="HV38" s="230">
        <v>30</v>
      </c>
      <c r="HW38" s="230">
        <v>31</v>
      </c>
    </row>
    <row r="39" spans="1:231" x14ac:dyDescent="0.25">
      <c r="A39" s="230" t="s">
        <v>314</v>
      </c>
      <c r="B39" s="230">
        <v>31</v>
      </c>
      <c r="C39" s="230">
        <v>28</v>
      </c>
      <c r="D39" s="230">
        <v>31</v>
      </c>
      <c r="E39" s="230">
        <v>30</v>
      </c>
      <c r="F39" s="230">
        <v>31</v>
      </c>
      <c r="G39" s="230">
        <v>30</v>
      </c>
      <c r="H39" s="230">
        <v>31</v>
      </c>
      <c r="I39" s="230">
        <v>31</v>
      </c>
      <c r="J39" s="230">
        <v>30</v>
      </c>
      <c r="K39" s="230">
        <v>31</v>
      </c>
      <c r="L39" s="230">
        <v>30</v>
      </c>
      <c r="M39" s="230">
        <v>31</v>
      </c>
      <c r="N39" s="230">
        <v>31</v>
      </c>
      <c r="O39" s="230">
        <v>28</v>
      </c>
      <c r="P39" s="230">
        <v>31</v>
      </c>
      <c r="Q39" s="230">
        <v>30</v>
      </c>
      <c r="R39" s="230">
        <v>31</v>
      </c>
      <c r="S39" s="230">
        <v>30</v>
      </c>
      <c r="T39" s="230">
        <v>31</v>
      </c>
      <c r="U39" s="230">
        <v>31</v>
      </c>
      <c r="V39" s="230">
        <v>30</v>
      </c>
      <c r="W39" s="230">
        <v>31</v>
      </c>
      <c r="X39" s="230">
        <v>30</v>
      </c>
      <c r="Y39" s="230">
        <v>31</v>
      </c>
      <c r="Z39" s="230">
        <v>31</v>
      </c>
      <c r="AA39" s="230">
        <v>28</v>
      </c>
      <c r="AB39" s="230">
        <v>31</v>
      </c>
      <c r="AC39" s="230">
        <v>30</v>
      </c>
      <c r="AD39" s="230">
        <v>31</v>
      </c>
      <c r="AE39" s="230">
        <v>30</v>
      </c>
      <c r="AF39" s="230">
        <v>31</v>
      </c>
      <c r="AG39" s="230">
        <v>31</v>
      </c>
      <c r="AH39" s="230">
        <v>30</v>
      </c>
      <c r="AI39" s="230">
        <v>31</v>
      </c>
      <c r="AJ39" s="230">
        <v>30</v>
      </c>
      <c r="AK39" s="230">
        <v>31</v>
      </c>
      <c r="AL39" s="230">
        <v>31</v>
      </c>
      <c r="AM39" s="230">
        <v>29</v>
      </c>
      <c r="AN39" s="230">
        <v>31</v>
      </c>
      <c r="AO39" s="230">
        <v>30</v>
      </c>
      <c r="AP39" s="230">
        <v>31</v>
      </c>
      <c r="AQ39" s="230">
        <v>30</v>
      </c>
      <c r="AR39" s="230">
        <v>31</v>
      </c>
      <c r="AS39" s="230">
        <v>31</v>
      </c>
      <c r="AT39" s="230">
        <v>30</v>
      </c>
      <c r="AU39" s="230">
        <v>31</v>
      </c>
      <c r="AV39" s="230">
        <v>30</v>
      </c>
      <c r="AW39" s="230">
        <v>31</v>
      </c>
      <c r="AX39" s="230"/>
      <c r="AY39" s="231">
        <v>31</v>
      </c>
      <c r="AZ39" s="230">
        <v>28</v>
      </c>
      <c r="BA39" s="230">
        <v>31</v>
      </c>
      <c r="BB39" s="230">
        <v>30</v>
      </c>
      <c r="BC39" s="230">
        <v>31</v>
      </c>
      <c r="BD39" s="230">
        <v>30</v>
      </c>
      <c r="BE39" s="230">
        <v>31</v>
      </c>
      <c r="BF39" s="230">
        <v>31</v>
      </c>
      <c r="BG39" s="230">
        <v>30</v>
      </c>
      <c r="BH39" s="230">
        <v>31</v>
      </c>
      <c r="BI39" s="230">
        <v>30</v>
      </c>
      <c r="BJ39" s="230">
        <v>31</v>
      </c>
      <c r="BK39" s="230"/>
      <c r="BL39" s="230">
        <v>31</v>
      </c>
      <c r="BM39" s="230">
        <v>28</v>
      </c>
      <c r="BN39" s="230">
        <v>31</v>
      </c>
      <c r="BO39" s="230">
        <v>30</v>
      </c>
      <c r="BP39" s="230">
        <v>31</v>
      </c>
      <c r="BQ39" s="230">
        <v>30</v>
      </c>
      <c r="BR39" s="230">
        <v>31</v>
      </c>
      <c r="BS39" s="230">
        <v>31</v>
      </c>
      <c r="BT39" s="230">
        <v>30</v>
      </c>
      <c r="BU39" s="230">
        <v>31</v>
      </c>
      <c r="BV39" s="230">
        <v>30</v>
      </c>
      <c r="BW39" s="230">
        <v>31</v>
      </c>
      <c r="BX39" s="230"/>
      <c r="BY39" s="230">
        <v>31</v>
      </c>
      <c r="BZ39" s="230">
        <v>28</v>
      </c>
      <c r="CA39" s="230">
        <v>31</v>
      </c>
      <c r="CB39" s="230">
        <v>30</v>
      </c>
      <c r="CC39" s="230">
        <v>31</v>
      </c>
      <c r="CD39" s="230">
        <v>30</v>
      </c>
      <c r="CE39" s="230">
        <v>31</v>
      </c>
      <c r="CF39" s="230">
        <v>31</v>
      </c>
      <c r="CG39" s="230">
        <v>30</v>
      </c>
      <c r="CH39" s="230">
        <v>31</v>
      </c>
      <c r="CI39" s="230">
        <v>30</v>
      </c>
      <c r="CJ39" s="230">
        <v>31</v>
      </c>
      <c r="CK39" s="230"/>
      <c r="CL39" s="230">
        <v>31</v>
      </c>
      <c r="CM39" s="230">
        <v>28</v>
      </c>
      <c r="CN39" s="230">
        <v>31</v>
      </c>
      <c r="CO39" s="230">
        <v>30</v>
      </c>
      <c r="CP39" s="230">
        <v>31</v>
      </c>
      <c r="CQ39" s="230">
        <v>30</v>
      </c>
      <c r="CR39" s="230">
        <v>31</v>
      </c>
      <c r="CS39" s="230">
        <v>31</v>
      </c>
      <c r="CT39" s="230">
        <v>30</v>
      </c>
      <c r="CU39" s="230">
        <v>31</v>
      </c>
      <c r="CV39" s="230">
        <v>30</v>
      </c>
      <c r="CW39" s="230">
        <v>31</v>
      </c>
      <c r="CX39" s="230"/>
      <c r="CY39" s="230">
        <v>31</v>
      </c>
      <c r="CZ39" s="230">
        <v>28</v>
      </c>
      <c r="DA39" s="230">
        <v>31</v>
      </c>
      <c r="DB39" s="230">
        <v>30</v>
      </c>
      <c r="DC39" s="230">
        <v>31</v>
      </c>
      <c r="DD39" s="230">
        <v>30</v>
      </c>
      <c r="DE39" s="230">
        <v>31</v>
      </c>
      <c r="DF39" s="230">
        <v>31</v>
      </c>
      <c r="DG39" s="230">
        <v>30</v>
      </c>
      <c r="DH39" s="230">
        <v>31</v>
      </c>
      <c r="DI39" s="230">
        <v>30</v>
      </c>
      <c r="DJ39" s="230">
        <v>31</v>
      </c>
      <c r="DK39" s="230"/>
      <c r="DL39" s="230">
        <v>31</v>
      </c>
      <c r="DM39" s="230">
        <v>28</v>
      </c>
      <c r="DN39" s="230">
        <v>31</v>
      </c>
      <c r="DO39" s="230">
        <v>30</v>
      </c>
      <c r="DP39" s="230">
        <v>31</v>
      </c>
      <c r="DQ39" s="230">
        <v>30</v>
      </c>
      <c r="DR39" s="230">
        <v>31</v>
      </c>
      <c r="DS39" s="230">
        <v>31</v>
      </c>
      <c r="DT39" s="230">
        <v>30</v>
      </c>
      <c r="DU39" s="230">
        <v>31</v>
      </c>
      <c r="DV39" s="230">
        <v>30</v>
      </c>
      <c r="DW39" s="230">
        <v>31</v>
      </c>
      <c r="DX39" s="230"/>
      <c r="DY39" s="230">
        <v>31</v>
      </c>
      <c r="DZ39" s="230">
        <v>28</v>
      </c>
      <c r="EA39" s="230">
        <v>31</v>
      </c>
      <c r="EB39" s="230">
        <v>30</v>
      </c>
      <c r="EC39" s="230">
        <v>31</v>
      </c>
      <c r="ED39" s="230">
        <v>30</v>
      </c>
      <c r="EE39" s="230">
        <v>31</v>
      </c>
      <c r="EF39" s="230">
        <v>31</v>
      </c>
      <c r="EG39" s="230">
        <v>30</v>
      </c>
      <c r="EH39" s="230">
        <v>31</v>
      </c>
      <c r="EI39" s="230">
        <v>30</v>
      </c>
      <c r="EJ39" s="230">
        <v>31</v>
      </c>
      <c r="EK39" s="230"/>
      <c r="EL39" s="230">
        <v>31</v>
      </c>
      <c r="EM39" s="230">
        <v>29</v>
      </c>
      <c r="EN39" s="230">
        <v>31</v>
      </c>
      <c r="EO39" s="230">
        <v>30</v>
      </c>
      <c r="EP39" s="230">
        <v>31</v>
      </c>
      <c r="EQ39" s="230">
        <v>30</v>
      </c>
      <c r="ER39" s="230">
        <v>31</v>
      </c>
      <c r="ES39" s="230">
        <v>31</v>
      </c>
      <c r="ET39" s="230">
        <v>30</v>
      </c>
      <c r="EU39" s="230">
        <v>31</v>
      </c>
      <c r="EV39" s="230">
        <v>30</v>
      </c>
      <c r="EW39" s="230">
        <v>31</v>
      </c>
      <c r="EX39" s="230"/>
      <c r="EY39" s="230">
        <v>31</v>
      </c>
      <c r="EZ39" s="230">
        <v>28</v>
      </c>
      <c r="FA39" s="230">
        <v>31</v>
      </c>
      <c r="FB39" s="230">
        <v>30</v>
      </c>
      <c r="FC39" s="230">
        <v>31</v>
      </c>
      <c r="FD39" s="230">
        <v>30</v>
      </c>
      <c r="FE39" s="230">
        <v>31</v>
      </c>
      <c r="FF39" s="230">
        <v>31</v>
      </c>
      <c r="FG39" s="230">
        <v>30</v>
      </c>
      <c r="FH39" s="230">
        <v>31</v>
      </c>
      <c r="FI39" s="230">
        <v>30</v>
      </c>
      <c r="FJ39" s="230">
        <v>31</v>
      </c>
      <c r="FK39" s="230"/>
      <c r="FL39" s="230">
        <v>31</v>
      </c>
      <c r="FM39" s="230">
        <v>28</v>
      </c>
      <c r="FN39" s="230">
        <v>31</v>
      </c>
      <c r="FO39" s="230">
        <v>30</v>
      </c>
      <c r="FP39" s="230">
        <v>31</v>
      </c>
      <c r="FQ39" s="230">
        <v>30</v>
      </c>
      <c r="FR39" s="230">
        <v>31</v>
      </c>
      <c r="FS39" s="230">
        <v>31</v>
      </c>
      <c r="FT39" s="230">
        <v>30</v>
      </c>
      <c r="FU39" s="230">
        <v>31</v>
      </c>
      <c r="FV39" s="230">
        <v>30</v>
      </c>
      <c r="FW39" s="230">
        <v>31</v>
      </c>
      <c r="FX39" s="230"/>
      <c r="FY39" s="230">
        <v>31</v>
      </c>
      <c r="FZ39" s="230">
        <v>28</v>
      </c>
      <c r="GA39" s="230">
        <v>31</v>
      </c>
      <c r="GB39" s="230">
        <v>30</v>
      </c>
      <c r="GC39" s="230">
        <v>31</v>
      </c>
      <c r="GD39" s="230">
        <v>30</v>
      </c>
      <c r="GE39" s="230">
        <v>31</v>
      </c>
      <c r="GF39" s="230">
        <v>31</v>
      </c>
      <c r="GG39" s="230">
        <v>30</v>
      </c>
      <c r="GH39" s="230">
        <v>31</v>
      </c>
      <c r="GI39" s="230">
        <v>30</v>
      </c>
      <c r="GJ39" s="230">
        <v>31</v>
      </c>
      <c r="GK39" s="230"/>
      <c r="GL39" s="230">
        <v>31</v>
      </c>
      <c r="GM39" s="230">
        <v>29</v>
      </c>
      <c r="GN39" s="230">
        <v>31</v>
      </c>
      <c r="GO39" s="230">
        <v>30</v>
      </c>
      <c r="GP39" s="230">
        <v>31</v>
      </c>
      <c r="GQ39" s="230">
        <v>30</v>
      </c>
      <c r="GR39" s="230">
        <v>31</v>
      </c>
      <c r="GS39" s="230">
        <v>31</v>
      </c>
      <c r="GT39" s="230">
        <v>30</v>
      </c>
      <c r="GU39" s="230">
        <v>31</v>
      </c>
      <c r="GV39" s="230">
        <v>30</v>
      </c>
      <c r="GW39" s="230">
        <v>31</v>
      </c>
      <c r="GX39" s="230"/>
      <c r="GY39" s="230">
        <v>31</v>
      </c>
      <c r="GZ39" s="230">
        <v>28</v>
      </c>
      <c r="HA39" s="230">
        <v>31</v>
      </c>
      <c r="HB39" s="230">
        <v>30</v>
      </c>
      <c r="HC39" s="230">
        <v>31</v>
      </c>
      <c r="HD39" s="230">
        <v>30</v>
      </c>
      <c r="HE39" s="230">
        <v>31</v>
      </c>
      <c r="HF39" s="230">
        <v>31</v>
      </c>
      <c r="HG39" s="230">
        <v>30</v>
      </c>
      <c r="HH39" s="230">
        <v>31</v>
      </c>
      <c r="HI39" s="230">
        <v>30</v>
      </c>
      <c r="HJ39" s="230">
        <v>31</v>
      </c>
      <c r="HK39" s="230"/>
      <c r="HL39" s="230">
        <v>31</v>
      </c>
      <c r="HM39" s="230">
        <v>28</v>
      </c>
      <c r="HN39" s="230">
        <v>31</v>
      </c>
      <c r="HO39" s="230">
        <v>30</v>
      </c>
      <c r="HP39" s="230">
        <v>31</v>
      </c>
      <c r="HQ39" s="230">
        <v>30</v>
      </c>
      <c r="HR39" s="230">
        <v>31</v>
      </c>
      <c r="HS39" s="230">
        <v>31</v>
      </c>
      <c r="HT39" s="230">
        <v>30</v>
      </c>
      <c r="HU39" s="230">
        <v>31</v>
      </c>
      <c r="HV39" s="230">
        <v>30</v>
      </c>
      <c r="HW39" s="230">
        <v>31</v>
      </c>
    </row>
    <row r="40" spans="1:231" x14ac:dyDescent="0.25">
      <c r="A40" s="230" t="s">
        <v>352</v>
      </c>
      <c r="B40" s="230">
        <v>31</v>
      </c>
      <c r="C40" s="230">
        <v>28</v>
      </c>
      <c r="D40" s="230">
        <v>31</v>
      </c>
      <c r="E40" s="230">
        <v>30</v>
      </c>
      <c r="F40" s="230">
        <v>31</v>
      </c>
      <c r="G40" s="230">
        <v>30</v>
      </c>
      <c r="H40" s="230">
        <v>31</v>
      </c>
      <c r="I40" s="230">
        <v>31</v>
      </c>
      <c r="J40" s="230">
        <v>30</v>
      </c>
      <c r="K40" s="230">
        <v>31</v>
      </c>
      <c r="L40" s="230">
        <v>30</v>
      </c>
      <c r="M40" s="230">
        <v>31</v>
      </c>
      <c r="N40" s="230">
        <v>31</v>
      </c>
      <c r="O40" s="230">
        <v>28</v>
      </c>
      <c r="P40" s="230">
        <v>31</v>
      </c>
      <c r="Q40" s="230">
        <v>30</v>
      </c>
      <c r="R40" s="230">
        <v>31</v>
      </c>
      <c r="S40" s="230">
        <v>30</v>
      </c>
      <c r="T40" s="230">
        <v>31</v>
      </c>
      <c r="U40" s="230">
        <v>31</v>
      </c>
      <c r="V40" s="230">
        <v>30</v>
      </c>
      <c r="W40" s="230">
        <v>31</v>
      </c>
      <c r="X40" s="230">
        <v>30</v>
      </c>
      <c r="Y40" s="230">
        <v>31</v>
      </c>
      <c r="Z40" s="230">
        <v>31</v>
      </c>
      <c r="AA40" s="230">
        <v>28</v>
      </c>
      <c r="AB40" s="230">
        <v>31</v>
      </c>
      <c r="AC40" s="230">
        <v>30</v>
      </c>
      <c r="AD40" s="230">
        <v>31</v>
      </c>
      <c r="AE40" s="230">
        <v>30</v>
      </c>
      <c r="AF40" s="230">
        <v>31</v>
      </c>
      <c r="AG40" s="230">
        <v>31</v>
      </c>
      <c r="AH40" s="230">
        <v>30</v>
      </c>
      <c r="AI40" s="230">
        <v>31</v>
      </c>
      <c r="AJ40" s="230">
        <v>30</v>
      </c>
      <c r="AK40" s="230">
        <v>31</v>
      </c>
      <c r="AL40" s="230">
        <v>31</v>
      </c>
      <c r="AM40" s="230">
        <v>29</v>
      </c>
      <c r="AN40" s="230">
        <v>31</v>
      </c>
      <c r="AO40" s="230">
        <v>30</v>
      </c>
      <c r="AP40" s="230">
        <v>31</v>
      </c>
      <c r="AQ40" s="230">
        <v>30</v>
      </c>
      <c r="AR40" s="230">
        <v>31</v>
      </c>
      <c r="AS40" s="230">
        <v>31</v>
      </c>
      <c r="AT40" s="230">
        <v>30</v>
      </c>
      <c r="AU40" s="230">
        <v>31</v>
      </c>
      <c r="AV40" s="230">
        <v>30</v>
      </c>
      <c r="AW40" s="230">
        <v>31</v>
      </c>
      <c r="AX40" s="230"/>
      <c r="AY40" s="231">
        <v>31</v>
      </c>
      <c r="AZ40" s="230">
        <v>28</v>
      </c>
      <c r="BA40" s="230">
        <v>31</v>
      </c>
      <c r="BB40" s="230">
        <v>30</v>
      </c>
      <c r="BC40" s="230">
        <v>31</v>
      </c>
      <c r="BD40" s="230">
        <v>30</v>
      </c>
      <c r="BE40" s="230">
        <v>31</v>
      </c>
      <c r="BF40" s="230">
        <v>31</v>
      </c>
      <c r="BG40" s="230">
        <v>30</v>
      </c>
      <c r="BH40" s="230">
        <v>31</v>
      </c>
      <c r="BI40" s="230">
        <v>30</v>
      </c>
      <c r="BJ40" s="230">
        <v>31</v>
      </c>
      <c r="BK40" s="230"/>
      <c r="BL40" s="230">
        <v>31</v>
      </c>
      <c r="BM40" s="230">
        <v>28</v>
      </c>
      <c r="BN40" s="230">
        <v>31</v>
      </c>
      <c r="BO40" s="230">
        <v>30</v>
      </c>
      <c r="BP40" s="230">
        <v>31</v>
      </c>
      <c r="BQ40" s="230">
        <v>30</v>
      </c>
      <c r="BR40" s="230">
        <v>31</v>
      </c>
      <c r="BS40" s="230">
        <v>31</v>
      </c>
      <c r="BT40" s="230">
        <v>30</v>
      </c>
      <c r="BU40" s="230">
        <v>31</v>
      </c>
      <c r="BV40" s="230">
        <v>30</v>
      </c>
      <c r="BW40" s="230">
        <v>31</v>
      </c>
      <c r="BX40" s="230"/>
      <c r="BY40" s="230">
        <v>31</v>
      </c>
      <c r="BZ40" s="230">
        <v>28</v>
      </c>
      <c r="CA40" s="230">
        <v>31</v>
      </c>
      <c r="CB40" s="230">
        <v>30</v>
      </c>
      <c r="CC40" s="230">
        <v>31</v>
      </c>
      <c r="CD40" s="230">
        <v>30</v>
      </c>
      <c r="CE40" s="230">
        <v>31</v>
      </c>
      <c r="CF40" s="230">
        <v>31</v>
      </c>
      <c r="CG40" s="230">
        <v>30</v>
      </c>
      <c r="CH40" s="230">
        <v>31</v>
      </c>
      <c r="CI40" s="230">
        <v>30</v>
      </c>
      <c r="CJ40" s="230">
        <v>31</v>
      </c>
      <c r="CK40" s="230"/>
      <c r="CL40" s="230">
        <v>31</v>
      </c>
      <c r="CM40" s="230">
        <v>28</v>
      </c>
      <c r="CN40" s="230">
        <v>31</v>
      </c>
      <c r="CO40" s="230">
        <v>30</v>
      </c>
      <c r="CP40" s="230">
        <v>31</v>
      </c>
      <c r="CQ40" s="230">
        <v>30</v>
      </c>
      <c r="CR40" s="230">
        <v>31</v>
      </c>
      <c r="CS40" s="230">
        <v>31</v>
      </c>
      <c r="CT40" s="230">
        <v>30</v>
      </c>
      <c r="CU40" s="230">
        <v>31</v>
      </c>
      <c r="CV40" s="230">
        <v>30</v>
      </c>
      <c r="CW40" s="230">
        <v>31</v>
      </c>
      <c r="CX40" s="230"/>
      <c r="CY40" s="230">
        <v>31</v>
      </c>
      <c r="CZ40" s="230">
        <v>28</v>
      </c>
      <c r="DA40" s="230">
        <v>31</v>
      </c>
      <c r="DB40" s="230">
        <v>30</v>
      </c>
      <c r="DC40" s="230">
        <v>31</v>
      </c>
      <c r="DD40" s="230">
        <v>30</v>
      </c>
      <c r="DE40" s="230">
        <v>31</v>
      </c>
      <c r="DF40" s="230">
        <v>31</v>
      </c>
      <c r="DG40" s="230">
        <v>30</v>
      </c>
      <c r="DH40" s="230">
        <v>31</v>
      </c>
      <c r="DI40" s="230">
        <v>30</v>
      </c>
      <c r="DJ40" s="230">
        <v>31</v>
      </c>
      <c r="DK40" s="230"/>
      <c r="DL40" s="230">
        <v>31</v>
      </c>
      <c r="DM40" s="230">
        <v>28</v>
      </c>
      <c r="DN40" s="230">
        <v>31</v>
      </c>
      <c r="DO40" s="230">
        <v>30</v>
      </c>
      <c r="DP40" s="230">
        <v>31</v>
      </c>
      <c r="DQ40" s="230">
        <v>30</v>
      </c>
      <c r="DR40" s="230">
        <v>31</v>
      </c>
      <c r="DS40" s="230">
        <v>31</v>
      </c>
      <c r="DT40" s="230">
        <v>30</v>
      </c>
      <c r="DU40" s="230">
        <v>31</v>
      </c>
      <c r="DV40" s="230">
        <v>30</v>
      </c>
      <c r="DW40" s="230">
        <v>31</v>
      </c>
      <c r="DX40" s="230"/>
      <c r="DY40" s="230">
        <v>31</v>
      </c>
      <c r="DZ40" s="230">
        <v>28</v>
      </c>
      <c r="EA40" s="230">
        <v>31</v>
      </c>
      <c r="EB40" s="230">
        <v>30</v>
      </c>
      <c r="EC40" s="230">
        <v>31</v>
      </c>
      <c r="ED40" s="230">
        <v>30</v>
      </c>
      <c r="EE40" s="230">
        <v>31</v>
      </c>
      <c r="EF40" s="230">
        <v>31</v>
      </c>
      <c r="EG40" s="230">
        <v>30</v>
      </c>
      <c r="EH40" s="230">
        <v>31</v>
      </c>
      <c r="EI40" s="230">
        <v>30</v>
      </c>
      <c r="EJ40" s="230">
        <v>31</v>
      </c>
      <c r="EK40" s="230"/>
      <c r="EL40" s="230">
        <v>31</v>
      </c>
      <c r="EM40" s="230">
        <v>29</v>
      </c>
      <c r="EN40" s="230">
        <v>31</v>
      </c>
      <c r="EO40" s="230">
        <v>30</v>
      </c>
      <c r="EP40" s="230">
        <v>31</v>
      </c>
      <c r="EQ40" s="230">
        <v>30</v>
      </c>
      <c r="ER40" s="230">
        <v>31</v>
      </c>
      <c r="ES40" s="230">
        <v>31</v>
      </c>
      <c r="ET40" s="230">
        <v>30</v>
      </c>
      <c r="EU40" s="230">
        <v>31</v>
      </c>
      <c r="EV40" s="230">
        <v>30</v>
      </c>
      <c r="EW40" s="230">
        <v>31</v>
      </c>
      <c r="EX40" s="230"/>
      <c r="EY40" s="230">
        <v>31</v>
      </c>
      <c r="EZ40" s="230">
        <v>28</v>
      </c>
      <c r="FA40" s="230">
        <v>31</v>
      </c>
      <c r="FB40" s="230">
        <v>30</v>
      </c>
      <c r="FC40" s="230">
        <v>31</v>
      </c>
      <c r="FD40" s="230">
        <v>30</v>
      </c>
      <c r="FE40" s="230">
        <v>31</v>
      </c>
      <c r="FF40" s="230">
        <v>31</v>
      </c>
      <c r="FG40" s="230">
        <v>30</v>
      </c>
      <c r="FH40" s="230">
        <v>31</v>
      </c>
      <c r="FI40" s="230">
        <v>30</v>
      </c>
      <c r="FJ40" s="230">
        <v>31</v>
      </c>
      <c r="FK40" s="230"/>
      <c r="FL40" s="230">
        <v>31</v>
      </c>
      <c r="FM40" s="230">
        <v>28</v>
      </c>
      <c r="FN40" s="230">
        <v>31</v>
      </c>
      <c r="FO40" s="230">
        <v>30</v>
      </c>
      <c r="FP40" s="230">
        <v>31</v>
      </c>
      <c r="FQ40" s="230">
        <v>30</v>
      </c>
      <c r="FR40" s="230">
        <v>31</v>
      </c>
      <c r="FS40" s="230">
        <v>31</v>
      </c>
      <c r="FT40" s="230">
        <v>30</v>
      </c>
      <c r="FU40" s="230">
        <v>31</v>
      </c>
      <c r="FV40" s="230">
        <v>30</v>
      </c>
      <c r="FW40" s="230">
        <v>31</v>
      </c>
      <c r="FX40" s="230"/>
      <c r="FY40" s="230">
        <v>31</v>
      </c>
      <c r="FZ40" s="230">
        <v>28</v>
      </c>
      <c r="GA40" s="230">
        <v>31</v>
      </c>
      <c r="GB40" s="230">
        <v>30</v>
      </c>
      <c r="GC40" s="230">
        <v>31</v>
      </c>
      <c r="GD40" s="230">
        <v>30</v>
      </c>
      <c r="GE40" s="230">
        <v>31</v>
      </c>
      <c r="GF40" s="230">
        <v>31</v>
      </c>
      <c r="GG40" s="230">
        <v>30</v>
      </c>
      <c r="GH40" s="230">
        <v>31</v>
      </c>
      <c r="GI40" s="230">
        <v>30</v>
      </c>
      <c r="GJ40" s="230">
        <v>31</v>
      </c>
      <c r="GK40" s="230"/>
      <c r="GL40" s="230">
        <v>31</v>
      </c>
      <c r="GM40" s="230">
        <v>29</v>
      </c>
      <c r="GN40" s="230">
        <v>31</v>
      </c>
      <c r="GO40" s="230">
        <v>30</v>
      </c>
      <c r="GP40" s="230">
        <v>31</v>
      </c>
      <c r="GQ40" s="230">
        <v>30</v>
      </c>
      <c r="GR40" s="230">
        <v>31</v>
      </c>
      <c r="GS40" s="230">
        <v>31</v>
      </c>
      <c r="GT40" s="230">
        <v>30</v>
      </c>
      <c r="GU40" s="230">
        <v>31</v>
      </c>
      <c r="GV40" s="230">
        <v>30</v>
      </c>
      <c r="GW40" s="230">
        <v>31</v>
      </c>
      <c r="GX40" s="230"/>
      <c r="GY40" s="230">
        <v>31</v>
      </c>
      <c r="GZ40" s="230">
        <v>28</v>
      </c>
      <c r="HA40" s="230">
        <v>31</v>
      </c>
      <c r="HB40" s="230">
        <v>30</v>
      </c>
      <c r="HC40" s="230">
        <v>31</v>
      </c>
      <c r="HD40" s="230">
        <v>30</v>
      </c>
      <c r="HE40" s="230">
        <v>31</v>
      </c>
      <c r="HF40" s="230">
        <v>31</v>
      </c>
      <c r="HG40" s="230">
        <v>30</v>
      </c>
      <c r="HH40" s="230">
        <v>31</v>
      </c>
      <c r="HI40" s="230">
        <v>30</v>
      </c>
      <c r="HJ40" s="230">
        <v>31</v>
      </c>
      <c r="HK40" s="230"/>
      <c r="HL40" s="230">
        <v>31</v>
      </c>
      <c r="HM40" s="230">
        <v>28</v>
      </c>
      <c r="HN40" s="230">
        <v>31</v>
      </c>
      <c r="HO40" s="230">
        <v>30</v>
      </c>
      <c r="HP40" s="230">
        <v>31</v>
      </c>
      <c r="HQ40" s="230">
        <v>30</v>
      </c>
      <c r="HR40" s="230">
        <v>31</v>
      </c>
      <c r="HS40" s="230">
        <v>31</v>
      </c>
      <c r="HT40" s="230">
        <v>30</v>
      </c>
      <c r="HU40" s="230">
        <v>31</v>
      </c>
      <c r="HV40" s="230">
        <v>30</v>
      </c>
      <c r="HW40" s="230">
        <v>31</v>
      </c>
    </row>
    <row r="41" spans="1:231" x14ac:dyDescent="0.25"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/>
      <c r="BK41" s="230"/>
      <c r="BL41" s="230"/>
      <c r="BM41" s="230"/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/>
      <c r="CA41" s="230"/>
      <c r="CB41" s="230"/>
      <c r="CC41" s="230"/>
      <c r="CD41" s="230"/>
      <c r="CE41" s="230"/>
      <c r="CF41" s="230"/>
      <c r="CG41" s="230"/>
      <c r="CH41" s="230"/>
      <c r="CI41" s="230"/>
      <c r="CJ41" s="230"/>
      <c r="CK41" s="230"/>
      <c r="CL41" s="230"/>
      <c r="CM41" s="230"/>
      <c r="CN41" s="230"/>
      <c r="CO41" s="230"/>
      <c r="CP41" s="230"/>
      <c r="CQ41" s="230"/>
      <c r="CR41" s="230"/>
      <c r="CS41" s="230"/>
      <c r="CT41" s="230"/>
      <c r="CU41" s="230"/>
      <c r="CV41" s="230"/>
      <c r="CW41" s="230"/>
      <c r="CX41" s="230"/>
      <c r="CY41" s="230"/>
      <c r="CZ41" s="230"/>
      <c r="DA41" s="230"/>
      <c r="DB41" s="230"/>
      <c r="DC41" s="230"/>
      <c r="DD41" s="230"/>
      <c r="DE41" s="230"/>
      <c r="DF41" s="230"/>
      <c r="DG41" s="230"/>
      <c r="DH41" s="230"/>
      <c r="DI41" s="230"/>
      <c r="DJ41" s="230"/>
      <c r="DK41" s="230"/>
      <c r="DL41" s="230"/>
      <c r="DM41" s="230"/>
      <c r="DN41" s="230"/>
      <c r="DO41" s="230"/>
      <c r="DP41" s="230"/>
      <c r="DQ41" s="230"/>
      <c r="DR41" s="230"/>
      <c r="DS41" s="230"/>
      <c r="DT41" s="230"/>
      <c r="DU41" s="230"/>
      <c r="DV41" s="230"/>
      <c r="DW41" s="230"/>
      <c r="DX41" s="230"/>
      <c r="DY41" s="230"/>
      <c r="DZ41" s="230"/>
      <c r="EA41" s="230"/>
      <c r="EB41" s="230"/>
      <c r="EC41" s="230"/>
      <c r="ED41" s="230"/>
      <c r="EE41" s="230"/>
      <c r="EF41" s="230"/>
      <c r="EG41" s="230"/>
      <c r="EH41" s="230"/>
      <c r="EI41" s="230"/>
      <c r="EJ41" s="230"/>
      <c r="EK41" s="230"/>
      <c r="EL41" s="230"/>
      <c r="EM41" s="230"/>
      <c r="EN41" s="230"/>
      <c r="EO41" s="230"/>
      <c r="EP41" s="230"/>
      <c r="EQ41" s="230"/>
      <c r="ER41" s="230"/>
      <c r="ES41" s="230"/>
      <c r="ET41" s="230"/>
      <c r="EU41" s="230"/>
      <c r="EV41" s="230"/>
      <c r="EW41" s="230"/>
      <c r="EX41" s="230"/>
      <c r="EY41" s="230"/>
      <c r="EZ41" s="230"/>
      <c r="FA41" s="230"/>
      <c r="FB41" s="230"/>
      <c r="FC41" s="230"/>
      <c r="FD41" s="230"/>
      <c r="FE41" s="230"/>
      <c r="FF41" s="230"/>
      <c r="FG41" s="230"/>
      <c r="FH41" s="230"/>
      <c r="FI41" s="230"/>
      <c r="FJ41" s="230"/>
      <c r="FK41" s="230"/>
      <c r="FL41" s="230"/>
      <c r="FM41" s="230"/>
      <c r="FN41" s="230"/>
      <c r="FO41" s="230"/>
      <c r="FP41" s="230"/>
      <c r="FQ41" s="230"/>
      <c r="FR41" s="230"/>
      <c r="FS41" s="230"/>
      <c r="FT41" s="230"/>
      <c r="FU41" s="230"/>
      <c r="FV41" s="230"/>
      <c r="FW41" s="230"/>
      <c r="FX41" s="230"/>
      <c r="FY41" s="230"/>
      <c r="FZ41" s="230"/>
      <c r="GA41" s="230"/>
      <c r="GB41" s="230"/>
      <c r="GC41" s="230"/>
      <c r="GD41" s="230"/>
      <c r="GE41" s="230"/>
      <c r="GF41" s="230"/>
      <c r="GG41" s="230"/>
      <c r="GH41" s="230"/>
      <c r="GI41" s="230"/>
      <c r="GJ41" s="230"/>
      <c r="GK41" s="230"/>
      <c r="GL41" s="230"/>
      <c r="GM41" s="230"/>
      <c r="GN41" s="230"/>
      <c r="GO41" s="230"/>
      <c r="GP41" s="230"/>
      <c r="GQ41" s="230"/>
      <c r="GR41" s="230"/>
      <c r="GS41" s="230"/>
      <c r="GT41" s="230"/>
      <c r="GU41" s="230"/>
      <c r="GV41" s="230"/>
      <c r="GW41" s="230"/>
      <c r="GX41" s="230"/>
      <c r="GY41" s="230"/>
      <c r="GZ41" s="230"/>
      <c r="HA41" s="230"/>
      <c r="HB41" s="230"/>
      <c r="HC41" s="230"/>
      <c r="HD41" s="230"/>
      <c r="HE41" s="230"/>
      <c r="HF41" s="230"/>
      <c r="HG41" s="230"/>
      <c r="HH41" s="230"/>
      <c r="HI41" s="230"/>
      <c r="HJ41" s="230"/>
      <c r="HK41" s="230"/>
      <c r="HL41" s="230"/>
      <c r="HM41" s="230"/>
      <c r="HN41" s="230"/>
      <c r="HO41" s="230"/>
      <c r="HP41" s="230"/>
      <c r="HQ41" s="230"/>
      <c r="HR41" s="230"/>
      <c r="HS41" s="230"/>
      <c r="HT41" s="230"/>
      <c r="HU41" s="230"/>
      <c r="HV41" s="230"/>
      <c r="HW41" s="230"/>
    </row>
    <row r="42" spans="1:231" x14ac:dyDescent="0.25">
      <c r="A42" s="230" t="s">
        <v>315</v>
      </c>
      <c r="B42" s="238">
        <f t="shared" ref="B42:AW42" si="28">+B14</f>
        <v>20429808.149900001</v>
      </c>
      <c r="C42" s="238">
        <f t="shared" si="28"/>
        <v>18348594.8847</v>
      </c>
      <c r="D42" s="238">
        <f t="shared" si="28"/>
        <v>17795163.841200002</v>
      </c>
      <c r="E42" s="238">
        <f t="shared" si="28"/>
        <v>19679164.620900001</v>
      </c>
      <c r="F42" s="238">
        <f t="shared" si="28"/>
        <v>22286976.619100001</v>
      </c>
      <c r="G42" s="238">
        <f t="shared" si="28"/>
        <v>26015460.731599998</v>
      </c>
      <c r="H42" s="238">
        <f t="shared" si="28"/>
        <v>27648296.703300003</v>
      </c>
      <c r="I42" s="238">
        <f t="shared" si="28"/>
        <v>27257244.297800004</v>
      </c>
      <c r="J42" s="238">
        <f t="shared" si="28"/>
        <v>26100922.082900006</v>
      </c>
      <c r="K42" s="238">
        <f t="shared" si="28"/>
        <v>22720888.0988</v>
      </c>
      <c r="L42" s="238">
        <f t="shared" si="28"/>
        <v>18433435.593799997</v>
      </c>
      <c r="M42" s="238">
        <f t="shared" si="28"/>
        <v>21008299.098999999</v>
      </c>
      <c r="N42" s="238">
        <f t="shared" si="28"/>
        <v>20573740.476300001</v>
      </c>
      <c r="O42" s="238">
        <f t="shared" si="28"/>
        <v>18282405.756399997</v>
      </c>
      <c r="P42" s="238">
        <f t="shared" si="28"/>
        <v>18208777.4155</v>
      </c>
      <c r="Q42" s="238">
        <f t="shared" si="28"/>
        <v>20191153.342700001</v>
      </c>
      <c r="R42" s="238">
        <f t="shared" si="28"/>
        <v>23980760.618199997</v>
      </c>
      <c r="S42" s="238">
        <f t="shared" si="28"/>
        <v>25524117.724400003</v>
      </c>
      <c r="T42" s="238">
        <f t="shared" si="28"/>
        <v>26772793.385600001</v>
      </c>
      <c r="U42" s="238">
        <f t="shared" si="28"/>
        <v>26798263.657399997</v>
      </c>
      <c r="V42" s="238">
        <f t="shared" si="28"/>
        <v>25390309.282900006</v>
      </c>
      <c r="W42" s="238">
        <f t="shared" si="28"/>
        <v>22109131.842599999</v>
      </c>
      <c r="X42" s="238">
        <f t="shared" si="28"/>
        <v>18315245.474600002</v>
      </c>
      <c r="Y42" s="238">
        <f t="shared" si="28"/>
        <v>20812779.467499997</v>
      </c>
      <c r="Z42" s="238">
        <f t="shared" si="28"/>
        <v>20435392.857799999</v>
      </c>
      <c r="AA42" s="238">
        <f t="shared" si="28"/>
        <v>18203748.3759</v>
      </c>
      <c r="AB42" s="238">
        <f t="shared" si="28"/>
        <v>19215204.326699998</v>
      </c>
      <c r="AC42" s="238">
        <f t="shared" si="28"/>
        <v>19384556.4571</v>
      </c>
      <c r="AD42" s="238">
        <f t="shared" si="28"/>
        <v>22055827.350299999</v>
      </c>
      <c r="AE42" s="238">
        <f t="shared" si="28"/>
        <v>25247152.212599996</v>
      </c>
      <c r="AF42" s="238">
        <f t="shared" si="28"/>
        <v>26892444.658100002</v>
      </c>
      <c r="AG42" s="238">
        <f t="shared" si="28"/>
        <v>26837173.447999999</v>
      </c>
      <c r="AH42" s="238">
        <f t="shared" si="28"/>
        <v>25527416.654299997</v>
      </c>
      <c r="AI42" s="238">
        <f t="shared" si="28"/>
        <v>22218722.554000005</v>
      </c>
      <c r="AJ42" s="238">
        <f t="shared" si="28"/>
        <v>18126264.6149</v>
      </c>
      <c r="AK42" s="238">
        <f t="shared" si="28"/>
        <v>20620254.823999997</v>
      </c>
      <c r="AL42" s="238">
        <f t="shared" si="28"/>
        <v>20705885.327300001</v>
      </c>
      <c r="AM42" s="238">
        <f t="shared" si="28"/>
        <v>19129155.100000001</v>
      </c>
      <c r="AN42" s="238">
        <f t="shared" si="28"/>
        <v>18427075.841600001</v>
      </c>
      <c r="AO42" s="238">
        <f t="shared" si="28"/>
        <v>20022637.834800001</v>
      </c>
      <c r="AP42" s="238">
        <f t="shared" si="28"/>
        <v>24660632.448199999</v>
      </c>
      <c r="AQ42" s="238">
        <f t="shared" si="28"/>
        <v>25840424.500599999</v>
      </c>
      <c r="AR42" s="238">
        <f t="shared" si="28"/>
        <v>27572518.733499996</v>
      </c>
      <c r="AS42" s="238">
        <f t="shared" si="28"/>
        <v>27688523.1327</v>
      </c>
      <c r="AT42" s="238">
        <f t="shared" si="28"/>
        <v>26308856.485600002</v>
      </c>
      <c r="AU42" s="238">
        <f t="shared" si="28"/>
        <v>23236003.019999996</v>
      </c>
      <c r="AV42" s="238">
        <f t="shared" si="28"/>
        <v>18906025.660999998</v>
      </c>
      <c r="AW42" s="238">
        <f t="shared" si="28"/>
        <v>21655636.044</v>
      </c>
      <c r="AX42" s="238"/>
      <c r="AY42" s="239">
        <f t="shared" ref="AY42:DO42" si="29">+AY14</f>
        <v>19698940</v>
      </c>
      <c r="AZ42" s="238">
        <f t="shared" si="29"/>
        <v>17849650</v>
      </c>
      <c r="BA42" s="238">
        <f t="shared" si="29"/>
        <v>18084940</v>
      </c>
      <c r="BB42" s="238">
        <f t="shared" si="29"/>
        <v>18631640</v>
      </c>
      <c r="BC42" s="238">
        <f t="shared" si="29"/>
        <v>21972140</v>
      </c>
      <c r="BD42" s="238">
        <f t="shared" si="29"/>
        <v>23038620</v>
      </c>
      <c r="BE42" s="238">
        <f t="shared" si="29"/>
        <v>24430900</v>
      </c>
      <c r="BF42" s="238">
        <f t="shared" si="29"/>
        <v>24737810</v>
      </c>
      <c r="BG42" s="238">
        <f t="shared" si="29"/>
        <v>22492510</v>
      </c>
      <c r="BH42" s="238">
        <f t="shared" si="29"/>
        <v>19611860</v>
      </c>
      <c r="BI42" s="238">
        <f t="shared" si="29"/>
        <v>17887340</v>
      </c>
      <c r="BJ42" s="238">
        <f t="shared" si="29"/>
        <v>19680530</v>
      </c>
      <c r="BK42" s="238"/>
      <c r="BL42" s="238">
        <f t="shared" si="29"/>
        <v>19963790</v>
      </c>
      <c r="BM42" s="238">
        <f t="shared" si="29"/>
        <v>17533430</v>
      </c>
      <c r="BN42" s="238">
        <f t="shared" si="29"/>
        <v>17886440</v>
      </c>
      <c r="BO42" s="238">
        <f t="shared" si="29"/>
        <v>18143480</v>
      </c>
      <c r="BP42" s="238">
        <f t="shared" si="29"/>
        <v>21351690</v>
      </c>
      <c r="BQ42" s="238">
        <f t="shared" si="29"/>
        <v>23081360</v>
      </c>
      <c r="BR42" s="238">
        <f t="shared" si="29"/>
        <v>24250570</v>
      </c>
      <c r="BS42" s="238">
        <f t="shared" si="29"/>
        <v>24960940</v>
      </c>
      <c r="BT42" s="238">
        <f t="shared" si="29"/>
        <v>22492730</v>
      </c>
      <c r="BU42" s="238">
        <f t="shared" si="29"/>
        <v>19845480</v>
      </c>
      <c r="BV42" s="238">
        <f t="shared" si="29"/>
        <v>17845310</v>
      </c>
      <c r="BW42" s="238">
        <f t="shared" si="29"/>
        <v>19617120</v>
      </c>
      <c r="BX42" s="238"/>
      <c r="BY42" s="238">
        <f t="shared" si="29"/>
        <v>19974030</v>
      </c>
      <c r="BZ42" s="238">
        <f t="shared" si="29"/>
        <v>17598900</v>
      </c>
      <c r="CA42" s="238">
        <f t="shared" si="29"/>
        <v>17877740</v>
      </c>
      <c r="CB42" s="238">
        <f t="shared" si="29"/>
        <v>18073200</v>
      </c>
      <c r="CC42" s="238">
        <f t="shared" si="29"/>
        <v>21456050</v>
      </c>
      <c r="CD42" s="238">
        <f t="shared" si="29"/>
        <v>23937450</v>
      </c>
      <c r="CE42" s="238">
        <f t="shared" si="29"/>
        <v>25312010</v>
      </c>
      <c r="CF42" s="238">
        <f t="shared" si="29"/>
        <v>25243390</v>
      </c>
      <c r="CG42" s="238">
        <f t="shared" si="29"/>
        <v>23281740</v>
      </c>
      <c r="CH42" s="238">
        <f t="shared" si="29"/>
        <v>20459870</v>
      </c>
      <c r="CI42" s="238">
        <f t="shared" si="29"/>
        <v>18141650</v>
      </c>
      <c r="CJ42" s="238">
        <f t="shared" si="29"/>
        <v>19912070</v>
      </c>
      <c r="CK42" s="238"/>
      <c r="CL42" s="238">
        <f t="shared" si="29"/>
        <v>20348280</v>
      </c>
      <c r="CM42" s="238">
        <f t="shared" si="29"/>
        <v>18358310</v>
      </c>
      <c r="CN42" s="238">
        <f t="shared" si="29"/>
        <v>17826420</v>
      </c>
      <c r="CO42" s="238">
        <f t="shared" si="29"/>
        <v>17639360</v>
      </c>
      <c r="CP42" s="238">
        <f t="shared" si="29"/>
        <v>21718680</v>
      </c>
      <c r="CQ42" s="238">
        <f t="shared" si="29"/>
        <v>23700610</v>
      </c>
      <c r="CR42" s="238">
        <f t="shared" si="29"/>
        <v>25227250</v>
      </c>
      <c r="CS42" s="238">
        <f t="shared" si="29"/>
        <v>25112030</v>
      </c>
      <c r="CT42" s="238">
        <f t="shared" si="29"/>
        <v>23252670</v>
      </c>
      <c r="CU42" s="238">
        <f t="shared" si="29"/>
        <v>20407160</v>
      </c>
      <c r="CV42" s="238">
        <f t="shared" si="29"/>
        <v>17853740</v>
      </c>
      <c r="CW42" s="238">
        <f t="shared" si="29"/>
        <v>19555440</v>
      </c>
      <c r="CX42" s="238"/>
      <c r="CY42" s="238">
        <f t="shared" si="29"/>
        <v>20094260</v>
      </c>
      <c r="CZ42" s="238">
        <f t="shared" si="29"/>
        <v>17327760</v>
      </c>
      <c r="DA42" s="238">
        <f t="shared" si="29"/>
        <v>17469680</v>
      </c>
      <c r="DB42" s="238">
        <f t="shared" si="29"/>
        <v>17926550</v>
      </c>
      <c r="DC42" s="238">
        <f t="shared" si="29"/>
        <v>21845800</v>
      </c>
      <c r="DD42" s="238">
        <f t="shared" si="29"/>
        <v>24011720</v>
      </c>
      <c r="DE42" s="238">
        <f t="shared" si="29"/>
        <v>25929760</v>
      </c>
      <c r="DF42" s="238">
        <f t="shared" si="29"/>
        <v>25643460</v>
      </c>
      <c r="DG42" s="238">
        <f t="shared" si="29"/>
        <v>23652210</v>
      </c>
      <c r="DH42" s="238">
        <f t="shared" si="29"/>
        <v>20472410</v>
      </c>
      <c r="DI42" s="238">
        <f t="shared" si="29"/>
        <v>17835750</v>
      </c>
      <c r="DJ42" s="238">
        <f t="shared" si="29"/>
        <v>19897790</v>
      </c>
      <c r="DK42" s="238"/>
      <c r="DL42" s="238">
        <f t="shared" si="29"/>
        <v>19899020</v>
      </c>
      <c r="DM42" s="238">
        <f t="shared" si="29"/>
        <v>17402830</v>
      </c>
      <c r="DN42" s="238">
        <f t="shared" si="29"/>
        <v>17578990</v>
      </c>
      <c r="DO42" s="238">
        <f t="shared" si="29"/>
        <v>17778830</v>
      </c>
      <c r="DP42" s="238">
        <f t="shared" ref="DP42:GF42" si="30">+DP14</f>
        <v>21938810</v>
      </c>
      <c r="DQ42" s="238">
        <f t="shared" si="30"/>
        <v>24147080</v>
      </c>
      <c r="DR42" s="238">
        <f t="shared" si="30"/>
        <v>26032270</v>
      </c>
      <c r="DS42" s="238">
        <f t="shared" si="30"/>
        <v>25589160</v>
      </c>
      <c r="DT42" s="238">
        <f t="shared" si="30"/>
        <v>23981930</v>
      </c>
      <c r="DU42" s="238">
        <f t="shared" si="30"/>
        <v>20524390</v>
      </c>
      <c r="DV42" s="238">
        <f t="shared" si="30"/>
        <v>17837880</v>
      </c>
      <c r="DW42" s="238">
        <f t="shared" si="30"/>
        <v>20088840</v>
      </c>
      <c r="DX42" s="238"/>
      <c r="DY42" s="238">
        <f t="shared" si="30"/>
        <v>19598030</v>
      </c>
      <c r="DZ42" s="238">
        <f t="shared" si="30"/>
        <v>16890120</v>
      </c>
      <c r="EA42" s="238">
        <f t="shared" si="30"/>
        <v>17095780</v>
      </c>
      <c r="EB42" s="238">
        <f t="shared" si="30"/>
        <v>17301810</v>
      </c>
      <c r="EC42" s="238">
        <f t="shared" si="30"/>
        <v>21460310</v>
      </c>
      <c r="ED42" s="238">
        <f t="shared" si="30"/>
        <v>23774350</v>
      </c>
      <c r="EE42" s="238">
        <f t="shared" si="30"/>
        <v>25615650</v>
      </c>
      <c r="EF42" s="238">
        <f t="shared" si="30"/>
        <v>25192930</v>
      </c>
      <c r="EG42" s="238">
        <f t="shared" si="30"/>
        <v>23560900</v>
      </c>
      <c r="EH42" s="238">
        <f t="shared" si="30"/>
        <v>20155050</v>
      </c>
      <c r="EI42" s="238">
        <f t="shared" si="30"/>
        <v>17556990</v>
      </c>
      <c r="EJ42" s="238">
        <f t="shared" si="30"/>
        <v>19726060</v>
      </c>
      <c r="EK42" s="238"/>
      <c r="EL42" s="238">
        <f t="shared" si="30"/>
        <v>19526010</v>
      </c>
      <c r="EM42" s="238">
        <f t="shared" si="30"/>
        <v>17364490</v>
      </c>
      <c r="EN42" s="238">
        <f t="shared" si="30"/>
        <v>17005890</v>
      </c>
      <c r="EO42" s="238">
        <f t="shared" si="30"/>
        <v>17146480</v>
      </c>
      <c r="EP42" s="238">
        <f t="shared" si="30"/>
        <v>21182430</v>
      </c>
      <c r="EQ42" s="238">
        <f t="shared" si="30"/>
        <v>23844210</v>
      </c>
      <c r="ER42" s="238">
        <f t="shared" si="30"/>
        <v>25751990</v>
      </c>
      <c r="ES42" s="238">
        <f t="shared" si="30"/>
        <v>25490990</v>
      </c>
      <c r="ET42" s="238">
        <f t="shared" si="30"/>
        <v>23322510</v>
      </c>
      <c r="EU42" s="238">
        <f t="shared" si="30"/>
        <v>19967340</v>
      </c>
      <c r="EV42" s="238">
        <f t="shared" si="30"/>
        <v>17403940</v>
      </c>
      <c r="EW42" s="238">
        <f t="shared" si="30"/>
        <v>19487510.000000004</v>
      </c>
      <c r="EX42" s="238"/>
      <c r="EY42" s="238">
        <f t="shared" si="30"/>
        <v>19524340</v>
      </c>
      <c r="EZ42" s="238">
        <f t="shared" si="30"/>
        <v>17055250</v>
      </c>
      <c r="FA42" s="238">
        <f t="shared" si="30"/>
        <v>16916650</v>
      </c>
      <c r="FB42" s="238">
        <f t="shared" si="30"/>
        <v>17144010</v>
      </c>
      <c r="FC42" s="238">
        <f t="shared" si="30"/>
        <v>21470940</v>
      </c>
      <c r="FD42" s="238">
        <f t="shared" si="30"/>
        <v>23813020</v>
      </c>
      <c r="FE42" s="238">
        <f t="shared" si="30"/>
        <v>25757040</v>
      </c>
      <c r="FF42" s="238">
        <f t="shared" si="30"/>
        <v>25310990</v>
      </c>
      <c r="FG42" s="238">
        <f t="shared" si="30"/>
        <v>23462560</v>
      </c>
      <c r="FH42" s="238">
        <f t="shared" si="30"/>
        <v>20016330</v>
      </c>
      <c r="FI42" s="238">
        <f t="shared" si="30"/>
        <v>17276420</v>
      </c>
      <c r="FJ42" s="238">
        <f t="shared" si="30"/>
        <v>19560340</v>
      </c>
      <c r="FK42" s="238"/>
      <c r="FL42" s="238">
        <f t="shared" si="30"/>
        <v>19640100</v>
      </c>
      <c r="FM42" s="238">
        <f t="shared" si="30"/>
        <v>17006580</v>
      </c>
      <c r="FN42" s="238">
        <f t="shared" si="30"/>
        <v>17144160</v>
      </c>
      <c r="FO42" s="238">
        <f t="shared" si="30"/>
        <v>17463700</v>
      </c>
      <c r="FP42" s="238">
        <f t="shared" si="30"/>
        <v>21239000</v>
      </c>
      <c r="FQ42" s="238">
        <f t="shared" si="30"/>
        <v>23616450</v>
      </c>
      <c r="FR42" s="238">
        <f t="shared" si="30"/>
        <v>25493710</v>
      </c>
      <c r="FS42" s="238">
        <f t="shared" si="30"/>
        <v>25241830</v>
      </c>
      <c r="FT42" s="238">
        <f t="shared" si="30"/>
        <v>23204230</v>
      </c>
      <c r="FU42" s="238">
        <f t="shared" si="30"/>
        <v>20088370</v>
      </c>
      <c r="FV42" s="238">
        <f t="shared" si="30"/>
        <v>17420030</v>
      </c>
      <c r="FW42" s="238">
        <f t="shared" si="30"/>
        <v>19834420</v>
      </c>
      <c r="FX42" s="238"/>
      <c r="FY42" s="238">
        <f t="shared" si="30"/>
        <v>19717230</v>
      </c>
      <c r="FZ42" s="238">
        <f t="shared" si="30"/>
        <v>17250870</v>
      </c>
      <c r="GA42" s="238">
        <f t="shared" si="30"/>
        <v>17212850</v>
      </c>
      <c r="GB42" s="238">
        <f t="shared" si="30"/>
        <v>17241570</v>
      </c>
      <c r="GC42" s="238">
        <f t="shared" si="30"/>
        <v>21404670</v>
      </c>
      <c r="GD42" s="238">
        <f t="shared" si="30"/>
        <v>23646710</v>
      </c>
      <c r="GE42" s="238">
        <f t="shared" si="30"/>
        <v>25509550</v>
      </c>
      <c r="GF42" s="238">
        <f t="shared" si="30"/>
        <v>25325400</v>
      </c>
      <c r="GG42" s="238">
        <f t="shared" ref="GG42:HW42" si="31">+GG14</f>
        <v>23569410</v>
      </c>
      <c r="GH42" s="238">
        <f t="shared" si="31"/>
        <v>20315030</v>
      </c>
      <c r="GI42" s="238">
        <f t="shared" si="31"/>
        <v>17862300</v>
      </c>
      <c r="GJ42" s="238">
        <f t="shared" si="31"/>
        <v>20021420</v>
      </c>
      <c r="GK42" s="238"/>
      <c r="GL42" s="238">
        <f t="shared" si="31"/>
        <v>19826360</v>
      </c>
      <c r="GM42" s="238">
        <f t="shared" si="31"/>
        <v>17373140</v>
      </c>
      <c r="GN42" s="238">
        <f t="shared" si="31"/>
        <v>17153490</v>
      </c>
      <c r="GO42" s="238">
        <f t="shared" si="31"/>
        <v>17291730</v>
      </c>
      <c r="GP42" s="238">
        <f t="shared" si="31"/>
        <v>21304430</v>
      </c>
      <c r="GQ42" s="238">
        <f t="shared" si="31"/>
        <v>23715080</v>
      </c>
      <c r="GR42" s="238">
        <f t="shared" si="31"/>
        <v>25598480</v>
      </c>
      <c r="GS42" s="238">
        <f t="shared" si="31"/>
        <v>25434160</v>
      </c>
      <c r="GT42" s="238">
        <f t="shared" si="31"/>
        <v>23323850</v>
      </c>
      <c r="GU42" s="238">
        <f t="shared" si="31"/>
        <v>20280830</v>
      </c>
      <c r="GV42" s="238">
        <f t="shared" si="31"/>
        <v>17732400</v>
      </c>
      <c r="GW42" s="238">
        <f t="shared" si="31"/>
        <v>19694470</v>
      </c>
      <c r="GX42" s="238"/>
      <c r="GY42" s="238">
        <f t="shared" si="31"/>
        <v>19830750</v>
      </c>
      <c r="GZ42" s="238">
        <f t="shared" si="31"/>
        <v>17231340</v>
      </c>
      <c r="HA42" s="238">
        <f t="shared" si="31"/>
        <v>17245930</v>
      </c>
      <c r="HB42" s="238">
        <f t="shared" si="31"/>
        <v>17092190</v>
      </c>
      <c r="HC42" s="238">
        <f t="shared" si="31"/>
        <v>21158430</v>
      </c>
      <c r="HD42" s="238">
        <f t="shared" si="31"/>
        <v>23791570</v>
      </c>
      <c r="HE42" s="238">
        <f t="shared" si="31"/>
        <v>25800520</v>
      </c>
      <c r="HF42" s="238">
        <f t="shared" si="31"/>
        <v>25513000</v>
      </c>
      <c r="HG42" s="238">
        <f t="shared" si="31"/>
        <v>23480830</v>
      </c>
      <c r="HH42" s="238">
        <f t="shared" si="31"/>
        <v>20402520</v>
      </c>
      <c r="HI42" s="238">
        <f t="shared" si="31"/>
        <v>17829040</v>
      </c>
      <c r="HJ42" s="238">
        <f t="shared" si="31"/>
        <v>19627570</v>
      </c>
      <c r="HK42" s="238"/>
      <c r="HL42" s="238">
        <f t="shared" si="31"/>
        <v>19752570</v>
      </c>
      <c r="HM42" s="238">
        <f t="shared" si="31"/>
        <v>17242450</v>
      </c>
      <c r="HN42" s="238">
        <f t="shared" si="31"/>
        <v>17285680</v>
      </c>
      <c r="HO42" s="238">
        <f t="shared" si="31"/>
        <v>17189320</v>
      </c>
      <c r="HP42" s="238">
        <f t="shared" si="31"/>
        <v>21179140</v>
      </c>
      <c r="HQ42" s="238">
        <f t="shared" si="31"/>
        <v>23797160</v>
      </c>
      <c r="HR42" s="238">
        <f t="shared" si="31"/>
        <v>25949250</v>
      </c>
      <c r="HS42" s="238">
        <f t="shared" si="31"/>
        <v>25555330</v>
      </c>
      <c r="HT42" s="238">
        <f t="shared" si="31"/>
        <v>23553500</v>
      </c>
      <c r="HU42" s="238">
        <f t="shared" si="31"/>
        <v>20352220</v>
      </c>
      <c r="HV42" s="238">
        <f t="shared" si="31"/>
        <v>17768370</v>
      </c>
      <c r="HW42" s="238">
        <f t="shared" si="31"/>
        <v>19983340</v>
      </c>
    </row>
    <row r="43" spans="1:231" x14ac:dyDescent="0.25">
      <c r="A43" s="230" t="s">
        <v>316</v>
      </c>
      <c r="B43" s="238">
        <f t="shared" ref="B43:AW43" si="32">+B26-B21-B23</f>
        <v>88879.036800000016</v>
      </c>
      <c r="C43" s="238">
        <f t="shared" si="32"/>
        <v>92636.291499999992</v>
      </c>
      <c r="D43" s="238">
        <f t="shared" si="32"/>
        <v>123854.13620000001</v>
      </c>
      <c r="E43" s="238">
        <f t="shared" si="32"/>
        <v>418057.11730000004</v>
      </c>
      <c r="F43" s="238">
        <f t="shared" si="32"/>
        <v>571823.29160000011</v>
      </c>
      <c r="G43" s="238">
        <f t="shared" si="32"/>
        <v>432203.81289999996</v>
      </c>
      <c r="H43" s="238">
        <f t="shared" si="32"/>
        <v>633637.80570000003</v>
      </c>
      <c r="I43" s="238">
        <f t="shared" si="32"/>
        <v>607430.88820000004</v>
      </c>
      <c r="J43" s="238">
        <f t="shared" si="32"/>
        <v>318987.10230000003</v>
      </c>
      <c r="K43" s="238">
        <f t="shared" si="32"/>
        <v>92349.58110000001</v>
      </c>
      <c r="L43" s="238">
        <f t="shared" si="32"/>
        <v>117322.4531</v>
      </c>
      <c r="M43" s="238">
        <f t="shared" si="32"/>
        <v>110293.4381</v>
      </c>
      <c r="N43" s="238">
        <f t="shared" si="32"/>
        <v>111296.16809999998</v>
      </c>
      <c r="O43" s="238">
        <f t="shared" si="32"/>
        <v>133878.86969999998</v>
      </c>
      <c r="P43" s="238">
        <f t="shared" si="32"/>
        <v>137721.64939999999</v>
      </c>
      <c r="Q43" s="238">
        <f t="shared" si="32"/>
        <v>219882.46250000002</v>
      </c>
      <c r="R43" s="238">
        <f t="shared" si="32"/>
        <v>249690.47720000002</v>
      </c>
      <c r="S43" s="238">
        <f t="shared" si="32"/>
        <v>250216.77780000004</v>
      </c>
      <c r="T43" s="238">
        <f t="shared" si="32"/>
        <v>315749.92249999999</v>
      </c>
      <c r="U43" s="238">
        <f t="shared" si="32"/>
        <v>288570.74150000006</v>
      </c>
      <c r="V43" s="238">
        <f t="shared" si="32"/>
        <v>248158.9954999999</v>
      </c>
      <c r="W43" s="238">
        <f t="shared" si="32"/>
        <v>155882.88759999996</v>
      </c>
      <c r="X43" s="238">
        <f t="shared" si="32"/>
        <v>74905.688499999975</v>
      </c>
      <c r="Y43" s="238">
        <f t="shared" si="32"/>
        <v>150803.96600000001</v>
      </c>
      <c r="Z43" s="238">
        <f t="shared" si="32"/>
        <v>119397.87269999998</v>
      </c>
      <c r="AA43" s="238">
        <f t="shared" si="32"/>
        <v>140825.18329999992</v>
      </c>
      <c r="AB43" s="238">
        <f t="shared" si="32"/>
        <v>197472.21519999992</v>
      </c>
      <c r="AC43" s="238">
        <f t="shared" si="32"/>
        <v>142884.22990000003</v>
      </c>
      <c r="AD43" s="238">
        <f t="shared" si="32"/>
        <v>217064.45309999993</v>
      </c>
      <c r="AE43" s="238">
        <f t="shared" si="32"/>
        <v>271318.06829999993</v>
      </c>
      <c r="AF43" s="238">
        <f t="shared" si="32"/>
        <v>265095.94680000003</v>
      </c>
      <c r="AG43" s="238">
        <f t="shared" si="32"/>
        <v>203303.56790000002</v>
      </c>
      <c r="AH43" s="238">
        <f t="shared" si="32"/>
        <v>199325.50119999994</v>
      </c>
      <c r="AI43" s="238">
        <f t="shared" si="32"/>
        <v>121872.6059</v>
      </c>
      <c r="AJ43" s="238">
        <f t="shared" si="32"/>
        <v>90881.408000000025</v>
      </c>
      <c r="AK43" s="238">
        <f t="shared" si="32"/>
        <v>147799.34350000005</v>
      </c>
      <c r="AL43" s="238">
        <f t="shared" si="32"/>
        <v>126812.973</v>
      </c>
      <c r="AM43" s="238">
        <f t="shared" si="32"/>
        <v>140400.25</v>
      </c>
      <c r="AN43" s="238">
        <f t="shared" si="32"/>
        <v>90038.693799999979</v>
      </c>
      <c r="AO43" s="238">
        <f t="shared" si="32"/>
        <v>194083.85340000002</v>
      </c>
      <c r="AP43" s="238">
        <f t="shared" si="32"/>
        <v>249803.42030000006</v>
      </c>
      <c r="AQ43" s="238">
        <f t="shared" si="32"/>
        <v>199169.9372000001</v>
      </c>
      <c r="AR43" s="238">
        <f t="shared" si="32"/>
        <v>260144.96689999988</v>
      </c>
      <c r="AS43" s="238">
        <f t="shared" si="32"/>
        <v>236025.02439999999</v>
      </c>
      <c r="AT43" s="238">
        <f t="shared" si="32"/>
        <v>218059.50540000002</v>
      </c>
      <c r="AU43" s="238">
        <f t="shared" si="32"/>
        <v>152214.42709999997</v>
      </c>
      <c r="AV43" s="238">
        <f t="shared" si="32"/>
        <v>130439.65640000001</v>
      </c>
      <c r="AW43" s="238">
        <f t="shared" si="32"/>
        <v>115411.46859999999</v>
      </c>
      <c r="AX43" s="238"/>
      <c r="AY43" s="239">
        <f t="shared" ref="AY43:DO43" si="33">+AY26-AY21-AY23</f>
        <v>59290</v>
      </c>
      <c r="AZ43" s="238">
        <f t="shared" si="33"/>
        <v>8100</v>
      </c>
      <c r="BA43" s="238">
        <f t="shared" si="33"/>
        <v>940</v>
      </c>
      <c r="BB43" s="238">
        <f t="shared" si="33"/>
        <v>0</v>
      </c>
      <c r="BC43" s="238">
        <f t="shared" si="33"/>
        <v>56540</v>
      </c>
      <c r="BD43" s="238">
        <f t="shared" si="33"/>
        <v>115820</v>
      </c>
      <c r="BE43" s="238">
        <f t="shared" si="33"/>
        <v>124070</v>
      </c>
      <c r="BF43" s="238">
        <f t="shared" si="33"/>
        <v>119300.00000000023</v>
      </c>
      <c r="BG43" s="238">
        <f t="shared" si="33"/>
        <v>353640</v>
      </c>
      <c r="BH43" s="238">
        <f t="shared" si="33"/>
        <v>182790</v>
      </c>
      <c r="BI43" s="238">
        <f t="shared" si="33"/>
        <v>940</v>
      </c>
      <c r="BJ43" s="238">
        <f t="shared" si="33"/>
        <v>470</v>
      </c>
      <c r="BK43" s="238"/>
      <c r="BL43" s="238">
        <f t="shared" si="33"/>
        <v>31730</v>
      </c>
      <c r="BM43" s="238">
        <f t="shared" si="33"/>
        <v>9450</v>
      </c>
      <c r="BN43" s="238">
        <f t="shared" si="33"/>
        <v>0</v>
      </c>
      <c r="BO43" s="238">
        <f t="shared" si="33"/>
        <v>68440</v>
      </c>
      <c r="BP43" s="238">
        <f t="shared" si="33"/>
        <v>76210</v>
      </c>
      <c r="BQ43" s="238">
        <f t="shared" si="33"/>
        <v>81910</v>
      </c>
      <c r="BR43" s="238">
        <f t="shared" si="33"/>
        <v>237100</v>
      </c>
      <c r="BS43" s="238">
        <f t="shared" si="33"/>
        <v>167409.99999999977</v>
      </c>
      <c r="BT43" s="238">
        <f t="shared" si="33"/>
        <v>396520</v>
      </c>
      <c r="BU43" s="238">
        <f t="shared" si="33"/>
        <v>141670</v>
      </c>
      <c r="BV43" s="238">
        <f t="shared" si="33"/>
        <v>940</v>
      </c>
      <c r="BW43" s="238">
        <f t="shared" si="33"/>
        <v>18190</v>
      </c>
      <c r="BX43" s="238"/>
      <c r="BY43" s="238">
        <f t="shared" si="33"/>
        <v>16540</v>
      </c>
      <c r="BZ43" s="238">
        <f t="shared" si="33"/>
        <v>3300</v>
      </c>
      <c r="CA43" s="238">
        <f t="shared" si="33"/>
        <v>8360</v>
      </c>
      <c r="CB43" s="238">
        <f t="shared" si="33"/>
        <v>45470</v>
      </c>
      <c r="CC43" s="238">
        <f t="shared" si="33"/>
        <v>45370</v>
      </c>
      <c r="CD43" s="238">
        <f t="shared" si="33"/>
        <v>761840</v>
      </c>
      <c r="CE43" s="238">
        <f t="shared" si="33"/>
        <v>1031420.0000000001</v>
      </c>
      <c r="CF43" s="238">
        <f t="shared" si="33"/>
        <v>977180</v>
      </c>
      <c r="CG43" s="238">
        <f t="shared" si="33"/>
        <v>1412469.9999999998</v>
      </c>
      <c r="CH43" s="238">
        <f t="shared" si="33"/>
        <v>816380</v>
      </c>
      <c r="CI43" s="238">
        <f t="shared" si="33"/>
        <v>104130</v>
      </c>
      <c r="CJ43" s="238">
        <f t="shared" si="33"/>
        <v>170250</v>
      </c>
      <c r="CK43" s="238"/>
      <c r="CL43" s="238">
        <f t="shared" si="33"/>
        <v>102830</v>
      </c>
      <c r="CM43" s="238">
        <f t="shared" si="33"/>
        <v>45210</v>
      </c>
      <c r="CN43" s="238">
        <f t="shared" si="33"/>
        <v>115980.00000000001</v>
      </c>
      <c r="CO43" s="238">
        <f t="shared" si="33"/>
        <v>282470</v>
      </c>
      <c r="CP43" s="238">
        <f t="shared" si="33"/>
        <v>507900</v>
      </c>
      <c r="CQ43" s="238">
        <f t="shared" si="33"/>
        <v>1218120</v>
      </c>
      <c r="CR43" s="238">
        <f t="shared" si="33"/>
        <v>1601230</v>
      </c>
      <c r="CS43" s="238">
        <f t="shared" si="33"/>
        <v>1519240</v>
      </c>
      <c r="CT43" s="238">
        <f t="shared" si="33"/>
        <v>1870170</v>
      </c>
      <c r="CU43" s="238">
        <f t="shared" si="33"/>
        <v>935750</v>
      </c>
      <c r="CV43" s="238">
        <f t="shared" si="33"/>
        <v>112780</v>
      </c>
      <c r="CW43" s="238">
        <f t="shared" si="33"/>
        <v>297890</v>
      </c>
      <c r="CX43" s="238"/>
      <c r="CY43" s="238">
        <f t="shared" si="33"/>
        <v>137430</v>
      </c>
      <c r="CZ43" s="238">
        <f t="shared" si="33"/>
        <v>43390</v>
      </c>
      <c r="DA43" s="238">
        <f t="shared" si="33"/>
        <v>108700</v>
      </c>
      <c r="DB43" s="238">
        <f t="shared" si="33"/>
        <v>163660</v>
      </c>
      <c r="DC43" s="238">
        <f t="shared" si="33"/>
        <v>608890.00000000012</v>
      </c>
      <c r="DD43" s="238">
        <f t="shared" si="33"/>
        <v>643420</v>
      </c>
      <c r="DE43" s="238">
        <f t="shared" si="33"/>
        <v>991120</v>
      </c>
      <c r="DF43" s="238">
        <f t="shared" si="33"/>
        <v>911180</v>
      </c>
      <c r="DG43" s="238">
        <f t="shared" si="33"/>
        <v>1293820</v>
      </c>
      <c r="DH43" s="238">
        <f t="shared" si="33"/>
        <v>546530</v>
      </c>
      <c r="DI43" s="238">
        <f t="shared" si="33"/>
        <v>18449.999999999993</v>
      </c>
      <c r="DJ43" s="238">
        <f t="shared" si="33"/>
        <v>202970</v>
      </c>
      <c r="DK43" s="238"/>
      <c r="DL43" s="238">
        <f t="shared" si="33"/>
        <v>159880</v>
      </c>
      <c r="DM43" s="238">
        <f t="shared" si="33"/>
        <v>38060</v>
      </c>
      <c r="DN43" s="238">
        <f t="shared" si="33"/>
        <v>34940</v>
      </c>
      <c r="DO43" s="238">
        <f t="shared" si="33"/>
        <v>368980</v>
      </c>
      <c r="DP43" s="238">
        <f t="shared" ref="DP43:GF43" si="34">+DP26-DP21-DP23</f>
        <v>505540</v>
      </c>
      <c r="DQ43" s="238">
        <f t="shared" si="34"/>
        <v>740100</v>
      </c>
      <c r="DR43" s="238">
        <f t="shared" si="34"/>
        <v>987110</v>
      </c>
      <c r="DS43" s="238">
        <f t="shared" si="34"/>
        <v>990670</v>
      </c>
      <c r="DT43" s="238">
        <f t="shared" si="34"/>
        <v>1243020</v>
      </c>
      <c r="DU43" s="238">
        <f t="shared" si="34"/>
        <v>639280</v>
      </c>
      <c r="DV43" s="238">
        <f t="shared" si="34"/>
        <v>37490</v>
      </c>
      <c r="DW43" s="238">
        <f t="shared" si="34"/>
        <v>126130</v>
      </c>
      <c r="DX43" s="238"/>
      <c r="DY43" s="238">
        <f t="shared" si="34"/>
        <v>171680</v>
      </c>
      <c r="DZ43" s="238">
        <f t="shared" si="34"/>
        <v>50150</v>
      </c>
      <c r="EA43" s="238">
        <f t="shared" si="34"/>
        <v>32540</v>
      </c>
      <c r="EB43" s="238">
        <f t="shared" si="34"/>
        <v>103000</v>
      </c>
      <c r="EC43" s="238">
        <f t="shared" si="34"/>
        <v>460360</v>
      </c>
      <c r="ED43" s="238">
        <f t="shared" si="34"/>
        <v>770940</v>
      </c>
      <c r="EE43" s="238">
        <f t="shared" si="34"/>
        <v>1107640</v>
      </c>
      <c r="EF43" s="238">
        <f t="shared" si="34"/>
        <v>1028060</v>
      </c>
      <c r="EG43" s="238">
        <f t="shared" si="34"/>
        <v>1373360</v>
      </c>
      <c r="EH43" s="238">
        <f t="shared" si="34"/>
        <v>770940</v>
      </c>
      <c r="EI43" s="238">
        <f t="shared" si="34"/>
        <v>233680</v>
      </c>
      <c r="EJ43" s="238">
        <f t="shared" si="34"/>
        <v>103310.00000000001</v>
      </c>
      <c r="EK43" s="238"/>
      <c r="EL43" s="238">
        <f t="shared" si="34"/>
        <v>106630</v>
      </c>
      <c r="EM43" s="238">
        <f t="shared" si="34"/>
        <v>105040</v>
      </c>
      <c r="EN43" s="238">
        <f t="shared" si="34"/>
        <v>100080</v>
      </c>
      <c r="EO43" s="238">
        <f t="shared" si="34"/>
        <v>327010</v>
      </c>
      <c r="EP43" s="238">
        <f t="shared" si="34"/>
        <v>503940</v>
      </c>
      <c r="EQ43" s="238">
        <f t="shared" si="34"/>
        <v>791790.00000000023</v>
      </c>
      <c r="ER43" s="238">
        <f t="shared" si="34"/>
        <v>1067600</v>
      </c>
      <c r="ES43" s="238">
        <f t="shared" si="34"/>
        <v>980930</v>
      </c>
      <c r="ET43" s="238">
        <f t="shared" si="34"/>
        <v>1596350</v>
      </c>
      <c r="EU43" s="238">
        <f t="shared" si="34"/>
        <v>931030</v>
      </c>
      <c r="EV43" s="238">
        <f t="shared" si="34"/>
        <v>249790</v>
      </c>
      <c r="EW43" s="238">
        <f t="shared" si="34"/>
        <v>175630</v>
      </c>
      <c r="EX43" s="238"/>
      <c r="EY43" s="238">
        <f t="shared" si="34"/>
        <v>83550</v>
      </c>
      <c r="EZ43" s="238">
        <f t="shared" si="34"/>
        <v>78700</v>
      </c>
      <c r="FA43" s="238">
        <f t="shared" si="34"/>
        <v>120470</v>
      </c>
      <c r="FB43" s="238">
        <f t="shared" si="34"/>
        <v>122440.00000000003</v>
      </c>
      <c r="FC43" s="238">
        <f t="shared" si="34"/>
        <v>580830</v>
      </c>
      <c r="FD43" s="238">
        <f t="shared" si="34"/>
        <v>874370</v>
      </c>
      <c r="FE43" s="238">
        <f t="shared" si="34"/>
        <v>1219760</v>
      </c>
      <c r="FF43" s="238">
        <f t="shared" si="34"/>
        <v>1112520</v>
      </c>
      <c r="FG43" s="238">
        <f t="shared" si="34"/>
        <v>1493440</v>
      </c>
      <c r="FH43" s="238">
        <f t="shared" si="34"/>
        <v>830170</v>
      </c>
      <c r="FI43" s="238">
        <f t="shared" si="34"/>
        <v>352360</v>
      </c>
      <c r="FJ43" s="238">
        <f t="shared" si="34"/>
        <v>314370</v>
      </c>
      <c r="FK43" s="238"/>
      <c r="FL43" s="238">
        <f t="shared" si="34"/>
        <v>97520</v>
      </c>
      <c r="FM43" s="238">
        <f t="shared" si="34"/>
        <v>51960</v>
      </c>
      <c r="FN43" s="238">
        <f t="shared" si="34"/>
        <v>166620</v>
      </c>
      <c r="FO43" s="238">
        <f t="shared" si="34"/>
        <v>144400</v>
      </c>
      <c r="FP43" s="238">
        <f t="shared" si="34"/>
        <v>557000</v>
      </c>
      <c r="FQ43" s="238">
        <f t="shared" si="34"/>
        <v>1558220.0000000002</v>
      </c>
      <c r="FR43" s="238">
        <f t="shared" si="34"/>
        <v>1884939.9999999995</v>
      </c>
      <c r="FS43" s="238">
        <f t="shared" si="34"/>
        <v>1853880</v>
      </c>
      <c r="FT43" s="238">
        <f t="shared" si="34"/>
        <v>2380460</v>
      </c>
      <c r="FU43" s="238">
        <f t="shared" si="34"/>
        <v>1209470</v>
      </c>
      <c r="FV43" s="238">
        <f t="shared" si="34"/>
        <v>311980</v>
      </c>
      <c r="FW43" s="238">
        <f t="shared" si="34"/>
        <v>490160</v>
      </c>
      <c r="FX43" s="238"/>
      <c r="FY43" s="238">
        <f t="shared" si="34"/>
        <v>236350</v>
      </c>
      <c r="FZ43" s="238">
        <f t="shared" si="34"/>
        <v>158240</v>
      </c>
      <c r="GA43" s="238">
        <f t="shared" si="34"/>
        <v>224320</v>
      </c>
      <c r="GB43" s="238">
        <f t="shared" si="34"/>
        <v>296320</v>
      </c>
      <c r="GC43" s="238">
        <f t="shared" si="34"/>
        <v>1110590</v>
      </c>
      <c r="GD43" s="238">
        <f t="shared" si="34"/>
        <v>1422700.0000000002</v>
      </c>
      <c r="GE43" s="238">
        <f t="shared" si="34"/>
        <v>2002850</v>
      </c>
      <c r="GF43" s="238">
        <f t="shared" si="34"/>
        <v>1915750</v>
      </c>
      <c r="GG43" s="238">
        <f t="shared" ref="GG43:HW43" si="35">+GG26-GG21-GG23</f>
        <v>2467420</v>
      </c>
      <c r="GH43" s="238">
        <f t="shared" si="35"/>
        <v>1442939.9999999998</v>
      </c>
      <c r="GI43" s="238">
        <f t="shared" si="35"/>
        <v>345919.99999999994</v>
      </c>
      <c r="GJ43" s="238">
        <f t="shared" si="35"/>
        <v>534230</v>
      </c>
      <c r="GK43" s="238"/>
      <c r="GL43" s="238">
        <f t="shared" si="35"/>
        <v>273870</v>
      </c>
      <c r="GM43" s="238">
        <f t="shared" si="35"/>
        <v>253040</v>
      </c>
      <c r="GN43" s="238">
        <f t="shared" si="35"/>
        <v>300890</v>
      </c>
      <c r="GO43" s="238">
        <f t="shared" si="35"/>
        <v>372100</v>
      </c>
      <c r="GP43" s="238">
        <f t="shared" si="35"/>
        <v>1139390</v>
      </c>
      <c r="GQ43" s="238">
        <f t="shared" si="35"/>
        <v>1398450</v>
      </c>
      <c r="GR43" s="238">
        <f t="shared" si="35"/>
        <v>1804610</v>
      </c>
      <c r="GS43" s="238">
        <f t="shared" si="35"/>
        <v>1697620</v>
      </c>
      <c r="GT43" s="238">
        <f t="shared" si="35"/>
        <v>2307020</v>
      </c>
      <c r="GU43" s="238">
        <f t="shared" si="35"/>
        <v>1234760.0000000002</v>
      </c>
      <c r="GV43" s="238">
        <f t="shared" si="35"/>
        <v>375970</v>
      </c>
      <c r="GW43" s="238">
        <f t="shared" si="35"/>
        <v>515940</v>
      </c>
      <c r="GX43" s="238"/>
      <c r="GY43" s="238">
        <f t="shared" si="35"/>
        <v>231089.99999999997</v>
      </c>
      <c r="GZ43" s="238">
        <f t="shared" si="35"/>
        <v>221800</v>
      </c>
      <c r="HA43" s="238">
        <f t="shared" si="35"/>
        <v>319610</v>
      </c>
      <c r="HB43" s="238">
        <f t="shared" si="35"/>
        <v>435270.00000000012</v>
      </c>
      <c r="HC43" s="238">
        <f t="shared" si="35"/>
        <v>982560.00000000023</v>
      </c>
      <c r="HD43" s="238">
        <f t="shared" si="35"/>
        <v>1448120</v>
      </c>
      <c r="HE43" s="238">
        <f t="shared" si="35"/>
        <v>1863180</v>
      </c>
      <c r="HF43" s="238">
        <f t="shared" si="35"/>
        <v>1877150</v>
      </c>
      <c r="HG43" s="238">
        <f t="shared" si="35"/>
        <v>2125120</v>
      </c>
      <c r="HH43" s="238">
        <f t="shared" si="35"/>
        <v>1258760</v>
      </c>
      <c r="HI43" s="238">
        <f t="shared" si="35"/>
        <v>436270</v>
      </c>
      <c r="HJ43" s="238">
        <f t="shared" si="35"/>
        <v>636170.00000000012</v>
      </c>
      <c r="HK43" s="238"/>
      <c r="HL43" s="238">
        <f t="shared" si="35"/>
        <v>236460</v>
      </c>
      <c r="HM43" s="238">
        <f t="shared" si="35"/>
        <v>273240</v>
      </c>
      <c r="HN43" s="238">
        <f t="shared" si="35"/>
        <v>305860</v>
      </c>
      <c r="HO43" s="238">
        <f t="shared" si="35"/>
        <v>456760</v>
      </c>
      <c r="HP43" s="238">
        <f t="shared" si="35"/>
        <v>1066430</v>
      </c>
      <c r="HQ43" s="238">
        <f t="shared" si="35"/>
        <v>2022250</v>
      </c>
      <c r="HR43" s="238">
        <f t="shared" si="35"/>
        <v>2702860</v>
      </c>
      <c r="HS43" s="238">
        <f t="shared" si="35"/>
        <v>2538610</v>
      </c>
      <c r="HT43" s="238">
        <f t="shared" si="35"/>
        <v>3064950</v>
      </c>
      <c r="HU43" s="238">
        <f t="shared" si="35"/>
        <v>1781159.9999999998</v>
      </c>
      <c r="HV43" s="238">
        <f t="shared" si="35"/>
        <v>650550</v>
      </c>
      <c r="HW43" s="238">
        <f t="shared" si="35"/>
        <v>636160.00000000012</v>
      </c>
    </row>
    <row r="44" spans="1:231" x14ac:dyDescent="0.25">
      <c r="A44" s="230" t="s">
        <v>353</v>
      </c>
      <c r="B44" s="238">
        <f t="shared" ref="B44:AW44" si="36">+B21+B23</f>
        <v>71066.728400000007</v>
      </c>
      <c r="C44" s="238">
        <f t="shared" si="36"/>
        <v>57488.32620000001</v>
      </c>
      <c r="D44" s="238">
        <f t="shared" si="36"/>
        <v>98185.664099999995</v>
      </c>
      <c r="E44" s="238">
        <f t="shared" si="36"/>
        <v>423693.66960000002</v>
      </c>
      <c r="F44" s="238">
        <f t="shared" si="36"/>
        <v>588395.10330000008</v>
      </c>
      <c r="G44" s="238">
        <f t="shared" si="36"/>
        <v>448419.4990999999</v>
      </c>
      <c r="H44" s="238">
        <f t="shared" si="36"/>
        <v>432293.65729999996</v>
      </c>
      <c r="I44" s="238">
        <f t="shared" si="36"/>
        <v>462207.86160000006</v>
      </c>
      <c r="J44" s="238">
        <f t="shared" si="36"/>
        <v>349817.79590000003</v>
      </c>
      <c r="K44" s="238">
        <f t="shared" si="36"/>
        <v>184402.84149999998</v>
      </c>
      <c r="L44" s="238">
        <f t="shared" si="36"/>
        <v>116339.59590000001</v>
      </c>
      <c r="M44" s="238">
        <f t="shared" si="36"/>
        <v>86558.33749999998</v>
      </c>
      <c r="N44" s="238">
        <f t="shared" si="36"/>
        <v>100886.2402</v>
      </c>
      <c r="O44" s="238">
        <f t="shared" si="36"/>
        <v>79702.464600000007</v>
      </c>
      <c r="P44" s="238">
        <f t="shared" si="36"/>
        <v>125225.5585</v>
      </c>
      <c r="Q44" s="238">
        <f t="shared" si="36"/>
        <v>353988.71589999995</v>
      </c>
      <c r="R44" s="238">
        <f t="shared" si="36"/>
        <v>492012.46889999998</v>
      </c>
      <c r="S44" s="238">
        <f t="shared" si="36"/>
        <v>545390.3284</v>
      </c>
      <c r="T44" s="238">
        <f t="shared" si="36"/>
        <v>824744.33380000002</v>
      </c>
      <c r="U44" s="238">
        <f t="shared" si="36"/>
        <v>636805.44839999988</v>
      </c>
      <c r="V44" s="238">
        <f t="shared" si="36"/>
        <v>539595.77390000003</v>
      </c>
      <c r="W44" s="238">
        <f t="shared" si="36"/>
        <v>384220.13390000002</v>
      </c>
      <c r="X44" s="238">
        <f t="shared" si="36"/>
        <v>141276.1618</v>
      </c>
      <c r="Y44" s="238">
        <f t="shared" si="36"/>
        <v>180120.96160000004</v>
      </c>
      <c r="Z44" s="238">
        <f t="shared" si="36"/>
        <v>93259.672699999996</v>
      </c>
      <c r="AA44" s="238">
        <f t="shared" si="36"/>
        <v>76930.523799999995</v>
      </c>
      <c r="AB44" s="238">
        <f t="shared" si="36"/>
        <v>343700.90400000004</v>
      </c>
      <c r="AC44" s="238">
        <f t="shared" si="36"/>
        <v>299395.12609999999</v>
      </c>
      <c r="AD44" s="238">
        <f t="shared" si="36"/>
        <v>426416.29649999994</v>
      </c>
      <c r="AE44" s="238">
        <f t="shared" si="36"/>
        <v>431600.27689999988</v>
      </c>
      <c r="AF44" s="238">
        <f t="shared" si="36"/>
        <v>737087.60730000015</v>
      </c>
      <c r="AG44" s="238">
        <f t="shared" si="36"/>
        <v>530258.33570000005</v>
      </c>
      <c r="AH44" s="238">
        <f t="shared" si="36"/>
        <v>414754.23309999995</v>
      </c>
      <c r="AI44" s="238">
        <f t="shared" si="36"/>
        <v>332085.85120000003</v>
      </c>
      <c r="AJ44" s="238">
        <f t="shared" si="36"/>
        <v>134891.38190000001</v>
      </c>
      <c r="AK44" s="238">
        <f t="shared" si="36"/>
        <v>130155.01190000001</v>
      </c>
      <c r="AL44" s="238">
        <f t="shared" si="36"/>
        <v>81582.132800000007</v>
      </c>
      <c r="AM44" s="238">
        <f t="shared" si="36"/>
        <v>69466.431899999996</v>
      </c>
      <c r="AN44" s="238">
        <f t="shared" si="36"/>
        <v>132154.39009999999</v>
      </c>
      <c r="AO44" s="238">
        <f t="shared" si="36"/>
        <v>483092.03079999995</v>
      </c>
      <c r="AP44" s="238">
        <f t="shared" si="36"/>
        <v>475081.08799999999</v>
      </c>
      <c r="AQ44" s="238">
        <f t="shared" si="36"/>
        <v>489861.13080000004</v>
      </c>
      <c r="AR44" s="238">
        <f t="shared" si="36"/>
        <v>801579.52500000014</v>
      </c>
      <c r="AS44" s="238">
        <f t="shared" si="36"/>
        <v>555746.66059999994</v>
      </c>
      <c r="AT44" s="238">
        <f t="shared" si="36"/>
        <v>394523.66649999993</v>
      </c>
      <c r="AU44" s="238">
        <f t="shared" si="36"/>
        <v>230880.97310000003</v>
      </c>
      <c r="AV44" s="238">
        <f t="shared" si="36"/>
        <v>191542.04379999998</v>
      </c>
      <c r="AW44" s="238">
        <f t="shared" si="36"/>
        <v>79277.97110000001</v>
      </c>
      <c r="AX44" s="238"/>
      <c r="AY44" s="239">
        <f t="shared" ref="AY44:DO44" si="37">+AY21+AY23</f>
        <v>398600</v>
      </c>
      <c r="AZ44" s="238">
        <f t="shared" si="37"/>
        <v>72980</v>
      </c>
      <c r="BA44" s="238">
        <f t="shared" si="37"/>
        <v>46450</v>
      </c>
      <c r="BB44" s="238">
        <f t="shared" si="37"/>
        <v>216339.99999999997</v>
      </c>
      <c r="BC44" s="238">
        <f t="shared" si="37"/>
        <v>1635330</v>
      </c>
      <c r="BD44" s="238">
        <f t="shared" si="37"/>
        <v>2341720</v>
      </c>
      <c r="BE44" s="238">
        <f t="shared" si="37"/>
        <v>3091650</v>
      </c>
      <c r="BF44" s="238">
        <f t="shared" si="37"/>
        <v>2118070</v>
      </c>
      <c r="BG44" s="238">
        <f t="shared" si="37"/>
        <v>2968910</v>
      </c>
      <c r="BH44" s="238">
        <f t="shared" si="37"/>
        <v>2403870</v>
      </c>
      <c r="BI44" s="238">
        <f t="shared" si="37"/>
        <v>95420</v>
      </c>
      <c r="BJ44" s="238">
        <f t="shared" si="37"/>
        <v>146330</v>
      </c>
      <c r="BK44" s="238"/>
      <c r="BL44" s="238">
        <f t="shared" si="37"/>
        <v>239250</v>
      </c>
      <c r="BM44" s="238">
        <f t="shared" si="37"/>
        <v>77059.999999999985</v>
      </c>
      <c r="BN44" s="238">
        <f t="shared" si="37"/>
        <v>158830</v>
      </c>
      <c r="BO44" s="238">
        <f t="shared" si="37"/>
        <v>720150.00000000012</v>
      </c>
      <c r="BP44" s="238">
        <f t="shared" si="37"/>
        <v>1729330</v>
      </c>
      <c r="BQ44" s="238">
        <f t="shared" si="37"/>
        <v>2688070</v>
      </c>
      <c r="BR44" s="238">
        <f t="shared" si="37"/>
        <v>3490829.9999999995</v>
      </c>
      <c r="BS44" s="238">
        <f t="shared" si="37"/>
        <v>2039800.0000000002</v>
      </c>
      <c r="BT44" s="238">
        <f t="shared" si="37"/>
        <v>3213570</v>
      </c>
      <c r="BU44" s="238">
        <f t="shared" si="37"/>
        <v>1749390</v>
      </c>
      <c r="BV44" s="238">
        <f t="shared" si="37"/>
        <v>161630</v>
      </c>
      <c r="BW44" s="238">
        <f t="shared" si="37"/>
        <v>348930</v>
      </c>
      <c r="BX44" s="238"/>
      <c r="BY44" s="238">
        <f t="shared" si="37"/>
        <v>240179.99999999997</v>
      </c>
      <c r="BZ44" s="238">
        <f t="shared" si="37"/>
        <v>35240</v>
      </c>
      <c r="CA44" s="238">
        <f t="shared" si="37"/>
        <v>224270</v>
      </c>
      <c r="CB44" s="238">
        <f t="shared" si="37"/>
        <v>750190</v>
      </c>
      <c r="CC44" s="238">
        <f t="shared" si="37"/>
        <v>1743929.9999999998</v>
      </c>
      <c r="CD44" s="238">
        <f t="shared" si="37"/>
        <v>492010</v>
      </c>
      <c r="CE44" s="238">
        <f t="shared" si="37"/>
        <v>768350.00000000012</v>
      </c>
      <c r="CF44" s="238">
        <f t="shared" si="37"/>
        <v>736660</v>
      </c>
      <c r="CG44" s="238">
        <f t="shared" si="37"/>
        <v>1139780.0000000002</v>
      </c>
      <c r="CH44" s="238">
        <f t="shared" si="37"/>
        <v>652780</v>
      </c>
      <c r="CI44" s="238">
        <f t="shared" si="37"/>
        <v>40110</v>
      </c>
      <c r="CJ44" s="238">
        <f t="shared" si="37"/>
        <v>68800</v>
      </c>
      <c r="CK44" s="238"/>
      <c r="CL44" s="238">
        <f t="shared" si="37"/>
        <v>88380</v>
      </c>
      <c r="CM44" s="238">
        <f t="shared" si="37"/>
        <v>41020</v>
      </c>
      <c r="CN44" s="238">
        <f t="shared" si="37"/>
        <v>72429.999999999985</v>
      </c>
      <c r="CO44" s="238">
        <f t="shared" si="37"/>
        <v>134650</v>
      </c>
      <c r="CP44" s="238">
        <f t="shared" si="37"/>
        <v>314140</v>
      </c>
      <c r="CQ44" s="238">
        <f t="shared" si="37"/>
        <v>408249.99999999994</v>
      </c>
      <c r="CR44" s="238">
        <f t="shared" si="37"/>
        <v>599640</v>
      </c>
      <c r="CS44" s="238">
        <f t="shared" si="37"/>
        <v>530640</v>
      </c>
      <c r="CT44" s="238">
        <f t="shared" si="37"/>
        <v>877250</v>
      </c>
      <c r="CU44" s="238">
        <f t="shared" si="37"/>
        <v>355570.00000000006</v>
      </c>
      <c r="CV44" s="238">
        <f t="shared" si="37"/>
        <v>10919.999999999998</v>
      </c>
      <c r="CW44" s="238">
        <f t="shared" si="37"/>
        <v>76370</v>
      </c>
      <c r="CX44" s="238"/>
      <c r="CY44" s="238">
        <f t="shared" si="37"/>
        <v>42190</v>
      </c>
      <c r="CZ44" s="238">
        <f t="shared" si="37"/>
        <v>12370.000000000002</v>
      </c>
      <c r="DA44" s="238">
        <f t="shared" si="37"/>
        <v>21350</v>
      </c>
      <c r="DB44" s="238">
        <f t="shared" si="37"/>
        <v>28450</v>
      </c>
      <c r="DC44" s="238">
        <f t="shared" si="37"/>
        <v>116640</v>
      </c>
      <c r="DD44" s="238">
        <f t="shared" si="37"/>
        <v>371320.00000000006</v>
      </c>
      <c r="DE44" s="238">
        <f t="shared" si="37"/>
        <v>597220</v>
      </c>
      <c r="DF44" s="238">
        <f t="shared" si="37"/>
        <v>523200.00000000006</v>
      </c>
      <c r="DG44" s="238">
        <f t="shared" si="37"/>
        <v>787870.00000000012</v>
      </c>
      <c r="DH44" s="238">
        <f t="shared" si="37"/>
        <v>327810.00000000006</v>
      </c>
      <c r="DI44" s="238">
        <f t="shared" si="37"/>
        <v>13209.999999999998</v>
      </c>
      <c r="DJ44" s="238">
        <f t="shared" si="37"/>
        <v>123640.00000000001</v>
      </c>
      <c r="DK44" s="238"/>
      <c r="DL44" s="238">
        <f t="shared" si="37"/>
        <v>110180</v>
      </c>
      <c r="DM44" s="238">
        <f t="shared" si="37"/>
        <v>33530</v>
      </c>
      <c r="DN44" s="238">
        <f t="shared" si="37"/>
        <v>11160</v>
      </c>
      <c r="DO44" s="238">
        <f t="shared" si="37"/>
        <v>243729.99999999997</v>
      </c>
      <c r="DP44" s="238">
        <f t="shared" ref="DP44:GF44" si="38">+DP21+DP23</f>
        <v>234719.99999999997</v>
      </c>
      <c r="DQ44" s="238">
        <f t="shared" si="38"/>
        <v>346299.99999999994</v>
      </c>
      <c r="DR44" s="238">
        <f t="shared" si="38"/>
        <v>575350</v>
      </c>
      <c r="DS44" s="238">
        <f t="shared" si="38"/>
        <v>573040</v>
      </c>
      <c r="DT44" s="238">
        <f t="shared" si="38"/>
        <v>769930.00000000012</v>
      </c>
      <c r="DU44" s="238">
        <f t="shared" si="38"/>
        <v>372269.99999999994</v>
      </c>
      <c r="DV44" s="238">
        <f t="shared" si="38"/>
        <v>29530</v>
      </c>
      <c r="DW44" s="238">
        <f t="shared" si="38"/>
        <v>83880</v>
      </c>
      <c r="DX44" s="238"/>
      <c r="DY44" s="238">
        <f t="shared" si="38"/>
        <v>88000</v>
      </c>
      <c r="DZ44" s="238">
        <f t="shared" si="38"/>
        <v>14250.000000000002</v>
      </c>
      <c r="EA44" s="238">
        <f t="shared" si="38"/>
        <v>9580</v>
      </c>
      <c r="EB44" s="238">
        <f t="shared" si="38"/>
        <v>24920</v>
      </c>
      <c r="EC44" s="238">
        <f t="shared" si="38"/>
        <v>175470</v>
      </c>
      <c r="ED44" s="238">
        <f t="shared" si="38"/>
        <v>362950.00000000006</v>
      </c>
      <c r="EE44" s="238">
        <f t="shared" si="38"/>
        <v>509369.99999999994</v>
      </c>
      <c r="EF44" s="238">
        <f t="shared" si="38"/>
        <v>529170</v>
      </c>
      <c r="EG44" s="238">
        <f t="shared" si="38"/>
        <v>741960</v>
      </c>
      <c r="EH44" s="238">
        <f t="shared" si="38"/>
        <v>379860</v>
      </c>
      <c r="EI44" s="238">
        <f t="shared" si="38"/>
        <v>80720</v>
      </c>
      <c r="EJ44" s="238">
        <f t="shared" si="38"/>
        <v>21150.000000000004</v>
      </c>
      <c r="EK44" s="238"/>
      <c r="EL44" s="238">
        <f t="shared" si="38"/>
        <v>47550</v>
      </c>
      <c r="EM44" s="238">
        <f t="shared" si="38"/>
        <v>23300</v>
      </c>
      <c r="EN44" s="238">
        <f t="shared" si="38"/>
        <v>18630</v>
      </c>
      <c r="EO44" s="238">
        <f t="shared" si="38"/>
        <v>112810</v>
      </c>
      <c r="EP44" s="238">
        <f t="shared" si="38"/>
        <v>204080</v>
      </c>
      <c r="EQ44" s="238">
        <f t="shared" si="38"/>
        <v>359560.00000000006</v>
      </c>
      <c r="ER44" s="238">
        <f t="shared" si="38"/>
        <v>582350</v>
      </c>
      <c r="ES44" s="238">
        <f t="shared" si="38"/>
        <v>455660</v>
      </c>
      <c r="ET44" s="238">
        <f t="shared" si="38"/>
        <v>887670</v>
      </c>
      <c r="EU44" s="238">
        <f t="shared" si="38"/>
        <v>486429.99999999994</v>
      </c>
      <c r="EV44" s="238">
        <f t="shared" si="38"/>
        <v>87470</v>
      </c>
      <c r="EW44" s="238">
        <f t="shared" si="38"/>
        <v>38980</v>
      </c>
      <c r="EX44" s="238"/>
      <c r="EY44" s="238">
        <f t="shared" si="38"/>
        <v>42709.999999999993</v>
      </c>
      <c r="EZ44" s="238">
        <f t="shared" si="38"/>
        <v>25800</v>
      </c>
      <c r="FA44" s="238">
        <f t="shared" si="38"/>
        <v>51310</v>
      </c>
      <c r="FB44" s="238">
        <f t="shared" si="38"/>
        <v>21770.000000000004</v>
      </c>
      <c r="FC44" s="238">
        <f t="shared" si="38"/>
        <v>237499.99999999997</v>
      </c>
      <c r="FD44" s="238">
        <f t="shared" si="38"/>
        <v>402960</v>
      </c>
      <c r="FE44" s="238">
        <f t="shared" si="38"/>
        <v>618390</v>
      </c>
      <c r="FF44" s="238">
        <f t="shared" si="38"/>
        <v>581850.00000000012</v>
      </c>
      <c r="FG44" s="238">
        <f t="shared" si="38"/>
        <v>841790</v>
      </c>
      <c r="FH44" s="238">
        <f t="shared" si="38"/>
        <v>437170</v>
      </c>
      <c r="FI44" s="238">
        <f t="shared" si="38"/>
        <v>134350</v>
      </c>
      <c r="FJ44" s="238">
        <f t="shared" si="38"/>
        <v>115820</v>
      </c>
      <c r="FK44" s="238"/>
      <c r="FL44" s="238">
        <f t="shared" si="38"/>
        <v>42190</v>
      </c>
      <c r="FM44" s="238">
        <f t="shared" si="38"/>
        <v>16329.999999999998</v>
      </c>
      <c r="FN44" s="238">
        <f t="shared" si="38"/>
        <v>66240</v>
      </c>
      <c r="FO44" s="238">
        <f t="shared" si="38"/>
        <v>74130</v>
      </c>
      <c r="FP44" s="238">
        <f t="shared" si="38"/>
        <v>219470</v>
      </c>
      <c r="FQ44" s="238">
        <f t="shared" si="38"/>
        <v>363520</v>
      </c>
      <c r="FR44" s="238">
        <f t="shared" si="38"/>
        <v>528689.99999999988</v>
      </c>
      <c r="FS44" s="238">
        <f t="shared" si="38"/>
        <v>518060.00000000006</v>
      </c>
      <c r="FT44" s="238">
        <f t="shared" si="38"/>
        <v>795440</v>
      </c>
      <c r="FU44" s="238">
        <f t="shared" si="38"/>
        <v>304230</v>
      </c>
      <c r="FV44" s="238">
        <f t="shared" si="38"/>
        <v>18560</v>
      </c>
      <c r="FW44" s="238">
        <f t="shared" si="38"/>
        <v>40140.000000000007</v>
      </c>
      <c r="FX44" s="238"/>
      <c r="FY44" s="238">
        <f t="shared" si="38"/>
        <v>74880</v>
      </c>
      <c r="FZ44" s="238">
        <f t="shared" si="38"/>
        <v>30099.999999999993</v>
      </c>
      <c r="GA44" s="238">
        <f t="shared" si="38"/>
        <v>27980</v>
      </c>
      <c r="GB44" s="238">
        <f t="shared" si="38"/>
        <v>28110</v>
      </c>
      <c r="GC44" s="238">
        <f t="shared" si="38"/>
        <v>284660</v>
      </c>
      <c r="GD44" s="238">
        <f t="shared" si="38"/>
        <v>388380</v>
      </c>
      <c r="GE44" s="238">
        <f t="shared" si="38"/>
        <v>580540</v>
      </c>
      <c r="GF44" s="238">
        <f t="shared" si="38"/>
        <v>497880</v>
      </c>
      <c r="GG44" s="238">
        <f t="shared" ref="GG44:HW44" si="39">+GG21+GG23</f>
        <v>793570</v>
      </c>
      <c r="GH44" s="238">
        <f t="shared" si="39"/>
        <v>377600</v>
      </c>
      <c r="GI44" s="238">
        <f t="shared" si="39"/>
        <v>22120</v>
      </c>
      <c r="GJ44" s="238">
        <f t="shared" si="39"/>
        <v>71160.000000000015</v>
      </c>
      <c r="GK44" s="238"/>
      <c r="GL44" s="238">
        <f t="shared" si="39"/>
        <v>88310.000000000015</v>
      </c>
      <c r="GM44" s="238">
        <f t="shared" si="39"/>
        <v>54880</v>
      </c>
      <c r="GN44" s="238">
        <f t="shared" si="39"/>
        <v>62540.000000000007</v>
      </c>
      <c r="GO44" s="238">
        <f t="shared" si="39"/>
        <v>57760</v>
      </c>
      <c r="GP44" s="238">
        <f t="shared" si="39"/>
        <v>303419.99999999994</v>
      </c>
      <c r="GQ44" s="238">
        <f t="shared" si="39"/>
        <v>430890</v>
      </c>
      <c r="GR44" s="238">
        <f t="shared" si="39"/>
        <v>649470</v>
      </c>
      <c r="GS44" s="238">
        <f t="shared" si="39"/>
        <v>649100</v>
      </c>
      <c r="GT44" s="238">
        <f t="shared" si="39"/>
        <v>964360.00000000012</v>
      </c>
      <c r="GU44" s="238">
        <f t="shared" si="39"/>
        <v>451559.99999999994</v>
      </c>
      <c r="GV44" s="238">
        <f t="shared" si="39"/>
        <v>41879.999999999993</v>
      </c>
      <c r="GW44" s="238">
        <f t="shared" si="39"/>
        <v>67960.000000000015</v>
      </c>
      <c r="GX44" s="238"/>
      <c r="GY44" s="238">
        <f t="shared" si="39"/>
        <v>28540</v>
      </c>
      <c r="GZ44" s="238">
        <f t="shared" si="39"/>
        <v>50080</v>
      </c>
      <c r="HA44" s="238">
        <f t="shared" si="39"/>
        <v>30310</v>
      </c>
      <c r="HB44" s="238">
        <f t="shared" si="39"/>
        <v>116300.00000000001</v>
      </c>
      <c r="HC44" s="238">
        <f t="shared" si="39"/>
        <v>272570.00000000006</v>
      </c>
      <c r="HD44" s="238">
        <f t="shared" si="39"/>
        <v>475750</v>
      </c>
      <c r="HE44" s="238">
        <f t="shared" si="39"/>
        <v>696510</v>
      </c>
      <c r="HF44" s="238">
        <f t="shared" si="39"/>
        <v>662150.00000000012</v>
      </c>
      <c r="HG44" s="238">
        <f t="shared" si="39"/>
        <v>894069.99999999988</v>
      </c>
      <c r="HH44" s="238">
        <f t="shared" si="39"/>
        <v>451299.99999999994</v>
      </c>
      <c r="HI44" s="238">
        <f t="shared" si="39"/>
        <v>63500</v>
      </c>
      <c r="HJ44" s="238">
        <f t="shared" si="39"/>
        <v>125310.00000000001</v>
      </c>
      <c r="HK44" s="238"/>
      <c r="HL44" s="238">
        <f t="shared" si="39"/>
        <v>88789.999999999985</v>
      </c>
      <c r="HM44" s="238">
        <f t="shared" si="39"/>
        <v>48720</v>
      </c>
      <c r="HN44" s="238">
        <f t="shared" si="39"/>
        <v>76110.000000000015</v>
      </c>
      <c r="HO44" s="238">
        <f t="shared" si="39"/>
        <v>108420.00000000001</v>
      </c>
      <c r="HP44" s="238">
        <f t="shared" si="39"/>
        <v>333330</v>
      </c>
      <c r="HQ44" s="238">
        <f t="shared" si="39"/>
        <v>173250</v>
      </c>
      <c r="HR44" s="238">
        <f t="shared" si="39"/>
        <v>273190</v>
      </c>
      <c r="HS44" s="238">
        <f t="shared" si="39"/>
        <v>233530</v>
      </c>
      <c r="HT44" s="238">
        <f t="shared" si="39"/>
        <v>358250</v>
      </c>
      <c r="HU44" s="238">
        <f t="shared" si="39"/>
        <v>169090</v>
      </c>
      <c r="HV44" s="238">
        <f t="shared" si="39"/>
        <v>23820</v>
      </c>
      <c r="HW44" s="238">
        <f t="shared" si="39"/>
        <v>22009.999999999996</v>
      </c>
    </row>
    <row r="45" spans="1:231" x14ac:dyDescent="0.25">
      <c r="A45" s="230" t="s">
        <v>317</v>
      </c>
      <c r="B45" s="238">
        <f t="shared" ref="B45:AW45" si="40">+B42+B43+B44</f>
        <v>20589753.915100001</v>
      </c>
      <c r="C45" s="238">
        <f t="shared" si="40"/>
        <v>18498719.5024</v>
      </c>
      <c r="D45" s="238">
        <f t="shared" si="40"/>
        <v>18017203.6415</v>
      </c>
      <c r="E45" s="238">
        <f t="shared" si="40"/>
        <v>20520915.4078</v>
      </c>
      <c r="F45" s="238">
        <f t="shared" si="40"/>
        <v>23447195.014000002</v>
      </c>
      <c r="G45" s="238">
        <f t="shared" si="40"/>
        <v>26896084.043599997</v>
      </c>
      <c r="H45" s="238">
        <f t="shared" si="40"/>
        <v>28714228.166300002</v>
      </c>
      <c r="I45" s="238">
        <f t="shared" si="40"/>
        <v>28326883.047600005</v>
      </c>
      <c r="J45" s="238">
        <f t="shared" si="40"/>
        <v>26769726.981100004</v>
      </c>
      <c r="K45" s="238">
        <f t="shared" si="40"/>
        <v>22997640.521399997</v>
      </c>
      <c r="L45" s="238">
        <f t="shared" si="40"/>
        <v>18667097.642799996</v>
      </c>
      <c r="M45" s="238">
        <f t="shared" si="40"/>
        <v>21205150.874599997</v>
      </c>
      <c r="N45" s="238">
        <f t="shared" si="40"/>
        <v>20785922.884600002</v>
      </c>
      <c r="O45" s="238">
        <f t="shared" si="40"/>
        <v>18495987.090699997</v>
      </c>
      <c r="P45" s="238">
        <f t="shared" si="40"/>
        <v>18471724.623399999</v>
      </c>
      <c r="Q45" s="238">
        <f t="shared" si="40"/>
        <v>20765024.5211</v>
      </c>
      <c r="R45" s="238">
        <f t="shared" si="40"/>
        <v>24722463.564299997</v>
      </c>
      <c r="S45" s="238">
        <f t="shared" si="40"/>
        <v>26319724.830600005</v>
      </c>
      <c r="T45" s="238">
        <f t="shared" si="40"/>
        <v>27913287.641899999</v>
      </c>
      <c r="U45" s="238">
        <f t="shared" si="40"/>
        <v>27723639.847299997</v>
      </c>
      <c r="V45" s="238">
        <f t="shared" si="40"/>
        <v>26178064.052300002</v>
      </c>
      <c r="W45" s="238">
        <f t="shared" si="40"/>
        <v>22649234.864100002</v>
      </c>
      <c r="X45" s="238">
        <f t="shared" si="40"/>
        <v>18531427.324900001</v>
      </c>
      <c r="Y45" s="238">
        <f t="shared" si="40"/>
        <v>21143704.395099998</v>
      </c>
      <c r="Z45" s="238">
        <f t="shared" si="40"/>
        <v>20648050.403199997</v>
      </c>
      <c r="AA45" s="238">
        <f t="shared" si="40"/>
        <v>18421504.083000001</v>
      </c>
      <c r="AB45" s="238">
        <f t="shared" si="40"/>
        <v>19756377.445899997</v>
      </c>
      <c r="AC45" s="238">
        <f t="shared" si="40"/>
        <v>19826835.813099999</v>
      </c>
      <c r="AD45" s="238">
        <f t="shared" si="40"/>
        <v>22699308.0999</v>
      </c>
      <c r="AE45" s="238">
        <f t="shared" si="40"/>
        <v>25950070.557799999</v>
      </c>
      <c r="AF45" s="238">
        <f t="shared" si="40"/>
        <v>27894628.212200001</v>
      </c>
      <c r="AG45" s="238">
        <f t="shared" si="40"/>
        <v>27570735.351599999</v>
      </c>
      <c r="AH45" s="238">
        <f t="shared" si="40"/>
        <v>26141496.388599999</v>
      </c>
      <c r="AI45" s="238">
        <f t="shared" si="40"/>
        <v>22672681.011100005</v>
      </c>
      <c r="AJ45" s="238">
        <f t="shared" si="40"/>
        <v>18352037.404800002</v>
      </c>
      <c r="AK45" s="238">
        <f t="shared" si="40"/>
        <v>20898209.179399997</v>
      </c>
      <c r="AL45" s="238">
        <f t="shared" si="40"/>
        <v>20914280.433100004</v>
      </c>
      <c r="AM45" s="238">
        <f t="shared" si="40"/>
        <v>19339021.7819</v>
      </c>
      <c r="AN45" s="238">
        <f t="shared" si="40"/>
        <v>18649268.925499998</v>
      </c>
      <c r="AO45" s="238">
        <f t="shared" si="40"/>
        <v>20699813.719000001</v>
      </c>
      <c r="AP45" s="238">
        <f t="shared" si="40"/>
        <v>25385516.956499998</v>
      </c>
      <c r="AQ45" s="238">
        <f t="shared" si="40"/>
        <v>26529455.568599999</v>
      </c>
      <c r="AR45" s="238">
        <f t="shared" si="40"/>
        <v>28634243.225399993</v>
      </c>
      <c r="AS45" s="238">
        <f t="shared" si="40"/>
        <v>28480294.817699999</v>
      </c>
      <c r="AT45" s="238">
        <f t="shared" si="40"/>
        <v>26921439.657499999</v>
      </c>
      <c r="AU45" s="238">
        <f t="shared" si="40"/>
        <v>23619098.420199994</v>
      </c>
      <c r="AV45" s="238">
        <f t="shared" si="40"/>
        <v>19228007.361199997</v>
      </c>
      <c r="AW45" s="238">
        <f t="shared" si="40"/>
        <v>21850325.4837</v>
      </c>
      <c r="AX45" s="238"/>
      <c r="AY45" s="239">
        <f t="shared" ref="AY45:DO45" si="41">+AY42+AY43+AY44</f>
        <v>20156830</v>
      </c>
      <c r="AZ45" s="238">
        <f t="shared" si="41"/>
        <v>17930730</v>
      </c>
      <c r="BA45" s="238">
        <f t="shared" si="41"/>
        <v>18132330</v>
      </c>
      <c r="BB45" s="238">
        <f t="shared" si="41"/>
        <v>18847980</v>
      </c>
      <c r="BC45" s="238">
        <f t="shared" si="41"/>
        <v>23664010</v>
      </c>
      <c r="BD45" s="238">
        <f t="shared" si="41"/>
        <v>25496160</v>
      </c>
      <c r="BE45" s="238">
        <f t="shared" si="41"/>
        <v>27646620</v>
      </c>
      <c r="BF45" s="238">
        <f t="shared" si="41"/>
        <v>26975180</v>
      </c>
      <c r="BG45" s="238">
        <f t="shared" si="41"/>
        <v>25815060</v>
      </c>
      <c r="BH45" s="238">
        <f t="shared" si="41"/>
        <v>22198520</v>
      </c>
      <c r="BI45" s="238">
        <f t="shared" si="41"/>
        <v>17983700</v>
      </c>
      <c r="BJ45" s="238">
        <f t="shared" si="41"/>
        <v>19827330</v>
      </c>
      <c r="BK45" s="238"/>
      <c r="BL45" s="238">
        <f t="shared" si="41"/>
        <v>20234770</v>
      </c>
      <c r="BM45" s="238">
        <f t="shared" si="41"/>
        <v>17619940</v>
      </c>
      <c r="BN45" s="238">
        <f t="shared" si="41"/>
        <v>18045270</v>
      </c>
      <c r="BO45" s="238">
        <f t="shared" si="41"/>
        <v>18932070</v>
      </c>
      <c r="BP45" s="238">
        <f t="shared" si="41"/>
        <v>23157230</v>
      </c>
      <c r="BQ45" s="238">
        <f t="shared" si="41"/>
        <v>25851340</v>
      </c>
      <c r="BR45" s="238">
        <f t="shared" si="41"/>
        <v>27978500</v>
      </c>
      <c r="BS45" s="238">
        <f t="shared" si="41"/>
        <v>27168150</v>
      </c>
      <c r="BT45" s="238">
        <f t="shared" si="41"/>
        <v>26102820</v>
      </c>
      <c r="BU45" s="238">
        <f t="shared" si="41"/>
        <v>21736540</v>
      </c>
      <c r="BV45" s="238">
        <f t="shared" si="41"/>
        <v>18007880</v>
      </c>
      <c r="BW45" s="238">
        <f t="shared" si="41"/>
        <v>19984240</v>
      </c>
      <c r="BX45" s="238"/>
      <c r="BY45" s="238">
        <f t="shared" si="41"/>
        <v>20230750</v>
      </c>
      <c r="BZ45" s="238">
        <f t="shared" si="41"/>
        <v>17637440</v>
      </c>
      <c r="CA45" s="238">
        <f t="shared" si="41"/>
        <v>18110370</v>
      </c>
      <c r="CB45" s="238">
        <f t="shared" si="41"/>
        <v>18868860</v>
      </c>
      <c r="CC45" s="238">
        <f t="shared" si="41"/>
        <v>23245350</v>
      </c>
      <c r="CD45" s="238">
        <f t="shared" si="41"/>
        <v>25191300</v>
      </c>
      <c r="CE45" s="238">
        <f t="shared" si="41"/>
        <v>27111780</v>
      </c>
      <c r="CF45" s="238">
        <f t="shared" si="41"/>
        <v>26957230</v>
      </c>
      <c r="CG45" s="238">
        <f t="shared" si="41"/>
        <v>25833990</v>
      </c>
      <c r="CH45" s="238">
        <f t="shared" si="41"/>
        <v>21929030</v>
      </c>
      <c r="CI45" s="238">
        <f t="shared" si="41"/>
        <v>18285890</v>
      </c>
      <c r="CJ45" s="238">
        <f t="shared" si="41"/>
        <v>20151120</v>
      </c>
      <c r="CK45" s="238"/>
      <c r="CL45" s="238">
        <f t="shared" si="41"/>
        <v>20539490</v>
      </c>
      <c r="CM45" s="238">
        <f t="shared" si="41"/>
        <v>18444540</v>
      </c>
      <c r="CN45" s="238">
        <f t="shared" si="41"/>
        <v>18014830</v>
      </c>
      <c r="CO45" s="238">
        <f t="shared" si="41"/>
        <v>18056480</v>
      </c>
      <c r="CP45" s="238">
        <f t="shared" si="41"/>
        <v>22540720</v>
      </c>
      <c r="CQ45" s="238">
        <f t="shared" si="41"/>
        <v>25326980</v>
      </c>
      <c r="CR45" s="238">
        <f t="shared" si="41"/>
        <v>27428120</v>
      </c>
      <c r="CS45" s="238">
        <f t="shared" si="41"/>
        <v>27161910</v>
      </c>
      <c r="CT45" s="238">
        <f t="shared" si="41"/>
        <v>26000090</v>
      </c>
      <c r="CU45" s="238">
        <f t="shared" si="41"/>
        <v>21698480</v>
      </c>
      <c r="CV45" s="238">
        <f t="shared" si="41"/>
        <v>17977440</v>
      </c>
      <c r="CW45" s="238">
        <f t="shared" si="41"/>
        <v>19929700</v>
      </c>
      <c r="CX45" s="238"/>
      <c r="CY45" s="238">
        <f t="shared" si="41"/>
        <v>20273880</v>
      </c>
      <c r="CZ45" s="238">
        <f t="shared" si="41"/>
        <v>17383520</v>
      </c>
      <c r="DA45" s="238">
        <f t="shared" si="41"/>
        <v>17599730</v>
      </c>
      <c r="DB45" s="238">
        <f t="shared" si="41"/>
        <v>18118660</v>
      </c>
      <c r="DC45" s="238">
        <f t="shared" si="41"/>
        <v>22571330</v>
      </c>
      <c r="DD45" s="238">
        <f t="shared" si="41"/>
        <v>25026460</v>
      </c>
      <c r="DE45" s="238">
        <f t="shared" si="41"/>
        <v>27518100</v>
      </c>
      <c r="DF45" s="238">
        <f t="shared" si="41"/>
        <v>27077840</v>
      </c>
      <c r="DG45" s="238">
        <f t="shared" si="41"/>
        <v>25733900</v>
      </c>
      <c r="DH45" s="238">
        <f t="shared" si="41"/>
        <v>21346750</v>
      </c>
      <c r="DI45" s="238">
        <f t="shared" si="41"/>
        <v>17867410</v>
      </c>
      <c r="DJ45" s="238">
        <f t="shared" si="41"/>
        <v>20224400</v>
      </c>
      <c r="DK45" s="238"/>
      <c r="DL45" s="238">
        <f t="shared" si="41"/>
        <v>20169080</v>
      </c>
      <c r="DM45" s="238">
        <f t="shared" si="41"/>
        <v>17474420</v>
      </c>
      <c r="DN45" s="238">
        <f t="shared" si="41"/>
        <v>17625090</v>
      </c>
      <c r="DO45" s="238">
        <f t="shared" si="41"/>
        <v>18391540</v>
      </c>
      <c r="DP45" s="238">
        <f t="shared" ref="DP45:GF45" si="42">+DP42+DP43+DP44</f>
        <v>22679070</v>
      </c>
      <c r="DQ45" s="238">
        <f t="shared" si="42"/>
        <v>25233480</v>
      </c>
      <c r="DR45" s="238">
        <f t="shared" si="42"/>
        <v>27594730</v>
      </c>
      <c r="DS45" s="238">
        <f t="shared" si="42"/>
        <v>27152870</v>
      </c>
      <c r="DT45" s="238">
        <f t="shared" si="42"/>
        <v>25994880</v>
      </c>
      <c r="DU45" s="238">
        <f t="shared" si="42"/>
        <v>21535940</v>
      </c>
      <c r="DV45" s="238">
        <f t="shared" si="42"/>
        <v>17904900</v>
      </c>
      <c r="DW45" s="238">
        <f t="shared" si="42"/>
        <v>20298850</v>
      </c>
      <c r="DX45" s="238"/>
      <c r="DY45" s="238">
        <f t="shared" si="42"/>
        <v>19857710</v>
      </c>
      <c r="DZ45" s="238">
        <f t="shared" si="42"/>
        <v>16954520</v>
      </c>
      <c r="EA45" s="238">
        <f t="shared" si="42"/>
        <v>17137900</v>
      </c>
      <c r="EB45" s="238">
        <f t="shared" si="42"/>
        <v>17429730</v>
      </c>
      <c r="EC45" s="238">
        <f t="shared" si="42"/>
        <v>22096140</v>
      </c>
      <c r="ED45" s="238">
        <f t="shared" si="42"/>
        <v>24908240</v>
      </c>
      <c r="EE45" s="238">
        <f t="shared" si="42"/>
        <v>27232660</v>
      </c>
      <c r="EF45" s="238">
        <f t="shared" si="42"/>
        <v>26750160</v>
      </c>
      <c r="EG45" s="238">
        <f t="shared" si="42"/>
        <v>25676220</v>
      </c>
      <c r="EH45" s="238">
        <f t="shared" si="42"/>
        <v>21305850</v>
      </c>
      <c r="EI45" s="238">
        <f t="shared" si="42"/>
        <v>17871390</v>
      </c>
      <c r="EJ45" s="238">
        <f t="shared" si="42"/>
        <v>19850520</v>
      </c>
      <c r="EK45" s="238"/>
      <c r="EL45" s="238">
        <f t="shared" si="42"/>
        <v>19680190</v>
      </c>
      <c r="EM45" s="238">
        <f t="shared" si="42"/>
        <v>17492830</v>
      </c>
      <c r="EN45" s="238">
        <f t="shared" si="42"/>
        <v>17124600</v>
      </c>
      <c r="EO45" s="238">
        <f t="shared" si="42"/>
        <v>17586300</v>
      </c>
      <c r="EP45" s="238">
        <f t="shared" si="42"/>
        <v>21890450</v>
      </c>
      <c r="EQ45" s="238">
        <f t="shared" si="42"/>
        <v>24995560</v>
      </c>
      <c r="ER45" s="238">
        <f t="shared" si="42"/>
        <v>27401940</v>
      </c>
      <c r="ES45" s="238">
        <f t="shared" si="42"/>
        <v>26927580</v>
      </c>
      <c r="ET45" s="238">
        <f t="shared" si="42"/>
        <v>25806530</v>
      </c>
      <c r="EU45" s="238">
        <f t="shared" si="42"/>
        <v>21384800</v>
      </c>
      <c r="EV45" s="238">
        <f t="shared" si="42"/>
        <v>17741200</v>
      </c>
      <c r="EW45" s="238">
        <f t="shared" si="42"/>
        <v>19702120.000000004</v>
      </c>
      <c r="EX45" s="238"/>
      <c r="EY45" s="238">
        <f t="shared" si="42"/>
        <v>19650600</v>
      </c>
      <c r="EZ45" s="238">
        <f t="shared" si="42"/>
        <v>17159750</v>
      </c>
      <c r="FA45" s="238">
        <f t="shared" si="42"/>
        <v>17088430</v>
      </c>
      <c r="FB45" s="238">
        <f t="shared" si="42"/>
        <v>17288220</v>
      </c>
      <c r="FC45" s="238">
        <f t="shared" si="42"/>
        <v>22289270</v>
      </c>
      <c r="FD45" s="238">
        <f t="shared" si="42"/>
        <v>25090350</v>
      </c>
      <c r="FE45" s="238">
        <f t="shared" si="42"/>
        <v>27595190</v>
      </c>
      <c r="FF45" s="238">
        <f t="shared" si="42"/>
        <v>27005360</v>
      </c>
      <c r="FG45" s="238">
        <f t="shared" si="42"/>
        <v>25797790</v>
      </c>
      <c r="FH45" s="238">
        <f t="shared" si="42"/>
        <v>21283670</v>
      </c>
      <c r="FI45" s="238">
        <f t="shared" si="42"/>
        <v>17763130</v>
      </c>
      <c r="FJ45" s="238">
        <f t="shared" si="42"/>
        <v>19990530</v>
      </c>
      <c r="FK45" s="238"/>
      <c r="FL45" s="238">
        <f t="shared" si="42"/>
        <v>19779810</v>
      </c>
      <c r="FM45" s="238">
        <f t="shared" si="42"/>
        <v>17074870</v>
      </c>
      <c r="FN45" s="238">
        <f t="shared" si="42"/>
        <v>17377020</v>
      </c>
      <c r="FO45" s="238">
        <f t="shared" si="42"/>
        <v>17682230</v>
      </c>
      <c r="FP45" s="238">
        <f t="shared" si="42"/>
        <v>22015470</v>
      </c>
      <c r="FQ45" s="238">
        <f t="shared" si="42"/>
        <v>25538190</v>
      </c>
      <c r="FR45" s="238">
        <f t="shared" si="42"/>
        <v>27907340</v>
      </c>
      <c r="FS45" s="238">
        <f t="shared" si="42"/>
        <v>27613770</v>
      </c>
      <c r="FT45" s="238">
        <f t="shared" si="42"/>
        <v>26380130</v>
      </c>
      <c r="FU45" s="238">
        <f t="shared" si="42"/>
        <v>21602070</v>
      </c>
      <c r="FV45" s="238">
        <f t="shared" si="42"/>
        <v>17750570</v>
      </c>
      <c r="FW45" s="238">
        <f t="shared" si="42"/>
        <v>20364720</v>
      </c>
      <c r="FX45" s="238"/>
      <c r="FY45" s="238">
        <f t="shared" si="42"/>
        <v>20028460</v>
      </c>
      <c r="FZ45" s="238">
        <f t="shared" si="42"/>
        <v>17439210</v>
      </c>
      <c r="GA45" s="238">
        <f t="shared" si="42"/>
        <v>17465150</v>
      </c>
      <c r="GB45" s="238">
        <f t="shared" si="42"/>
        <v>17566000</v>
      </c>
      <c r="GC45" s="238">
        <f t="shared" si="42"/>
        <v>22799920</v>
      </c>
      <c r="GD45" s="238">
        <f t="shared" si="42"/>
        <v>25457790</v>
      </c>
      <c r="GE45" s="238">
        <f t="shared" si="42"/>
        <v>28092940</v>
      </c>
      <c r="GF45" s="238">
        <f t="shared" si="42"/>
        <v>27739030</v>
      </c>
      <c r="GG45" s="238">
        <f t="shared" ref="GG45:HW45" si="43">+GG42+GG43+GG44</f>
        <v>26830400</v>
      </c>
      <c r="GH45" s="238">
        <f t="shared" si="43"/>
        <v>22135570</v>
      </c>
      <c r="GI45" s="238">
        <f t="shared" si="43"/>
        <v>18230340</v>
      </c>
      <c r="GJ45" s="238">
        <f t="shared" si="43"/>
        <v>20626810</v>
      </c>
      <c r="GK45" s="238"/>
      <c r="GL45" s="238">
        <f t="shared" si="43"/>
        <v>20188540</v>
      </c>
      <c r="GM45" s="238">
        <f t="shared" si="43"/>
        <v>17681060</v>
      </c>
      <c r="GN45" s="238">
        <f t="shared" si="43"/>
        <v>17516920</v>
      </c>
      <c r="GO45" s="238">
        <f t="shared" si="43"/>
        <v>17721590</v>
      </c>
      <c r="GP45" s="238">
        <f t="shared" si="43"/>
        <v>22747240</v>
      </c>
      <c r="GQ45" s="238">
        <f t="shared" si="43"/>
        <v>25544420</v>
      </c>
      <c r="GR45" s="238">
        <f t="shared" si="43"/>
        <v>28052560</v>
      </c>
      <c r="GS45" s="238">
        <f t="shared" si="43"/>
        <v>27780880</v>
      </c>
      <c r="GT45" s="238">
        <f t="shared" si="43"/>
        <v>26595230</v>
      </c>
      <c r="GU45" s="238">
        <f t="shared" si="43"/>
        <v>21967150</v>
      </c>
      <c r="GV45" s="238">
        <f t="shared" si="43"/>
        <v>18150250</v>
      </c>
      <c r="GW45" s="238">
        <f t="shared" si="43"/>
        <v>20278370</v>
      </c>
      <c r="GX45" s="238"/>
      <c r="GY45" s="238">
        <f t="shared" si="43"/>
        <v>20090380</v>
      </c>
      <c r="GZ45" s="238">
        <f t="shared" si="43"/>
        <v>17503220</v>
      </c>
      <c r="HA45" s="238">
        <f t="shared" si="43"/>
        <v>17595850</v>
      </c>
      <c r="HB45" s="238">
        <f t="shared" si="43"/>
        <v>17643760</v>
      </c>
      <c r="HC45" s="238">
        <f t="shared" si="43"/>
        <v>22413560</v>
      </c>
      <c r="HD45" s="238">
        <f t="shared" si="43"/>
        <v>25715440</v>
      </c>
      <c r="HE45" s="238">
        <f t="shared" si="43"/>
        <v>28360210</v>
      </c>
      <c r="HF45" s="238">
        <f t="shared" si="43"/>
        <v>28052300</v>
      </c>
      <c r="HG45" s="238">
        <f t="shared" si="43"/>
        <v>26500020</v>
      </c>
      <c r="HH45" s="238">
        <f t="shared" si="43"/>
        <v>22112580</v>
      </c>
      <c r="HI45" s="238">
        <f t="shared" si="43"/>
        <v>18328810</v>
      </c>
      <c r="HJ45" s="238">
        <f t="shared" si="43"/>
        <v>20389050</v>
      </c>
      <c r="HK45" s="238"/>
      <c r="HL45" s="238">
        <f t="shared" si="43"/>
        <v>20077820</v>
      </c>
      <c r="HM45" s="238">
        <f t="shared" si="43"/>
        <v>17564410</v>
      </c>
      <c r="HN45" s="238">
        <f t="shared" si="43"/>
        <v>17667650</v>
      </c>
      <c r="HO45" s="238">
        <f t="shared" si="43"/>
        <v>17754500</v>
      </c>
      <c r="HP45" s="238">
        <f t="shared" si="43"/>
        <v>22578900</v>
      </c>
      <c r="HQ45" s="238">
        <f t="shared" si="43"/>
        <v>25992660</v>
      </c>
      <c r="HR45" s="238">
        <f t="shared" si="43"/>
        <v>28925300</v>
      </c>
      <c r="HS45" s="238">
        <f t="shared" si="43"/>
        <v>28327470</v>
      </c>
      <c r="HT45" s="238">
        <f t="shared" si="43"/>
        <v>26976700</v>
      </c>
      <c r="HU45" s="238">
        <f t="shared" si="43"/>
        <v>22302470</v>
      </c>
      <c r="HV45" s="238">
        <f t="shared" si="43"/>
        <v>18442740</v>
      </c>
      <c r="HW45" s="238">
        <f t="shared" si="43"/>
        <v>20641510</v>
      </c>
    </row>
    <row r="46" spans="1:231" x14ac:dyDescent="0.25">
      <c r="A46" s="230" t="s">
        <v>318</v>
      </c>
      <c r="B46" s="238">
        <f t="shared" ref="B46:AW46" si="44">+B31-B45</f>
        <v>0</v>
      </c>
      <c r="C46" s="238">
        <f t="shared" si="44"/>
        <v>0</v>
      </c>
      <c r="D46" s="238">
        <f t="shared" si="44"/>
        <v>0</v>
      </c>
      <c r="E46" s="238">
        <f t="shared" si="44"/>
        <v>0</v>
      </c>
      <c r="F46" s="238">
        <f t="shared" si="44"/>
        <v>0</v>
      </c>
      <c r="G46" s="238">
        <f t="shared" si="44"/>
        <v>0</v>
      </c>
      <c r="H46" s="238">
        <f t="shared" si="44"/>
        <v>0</v>
      </c>
      <c r="I46" s="238">
        <f t="shared" si="44"/>
        <v>0</v>
      </c>
      <c r="J46" s="238">
        <f t="shared" si="44"/>
        <v>0</v>
      </c>
      <c r="K46" s="238">
        <f t="shared" si="44"/>
        <v>0</v>
      </c>
      <c r="L46" s="238">
        <f t="shared" si="44"/>
        <v>0</v>
      </c>
      <c r="M46" s="238">
        <f t="shared" si="44"/>
        <v>0</v>
      </c>
      <c r="N46" s="238">
        <f t="shared" si="44"/>
        <v>0</v>
      </c>
      <c r="O46" s="238">
        <f t="shared" si="44"/>
        <v>0</v>
      </c>
      <c r="P46" s="238">
        <f t="shared" si="44"/>
        <v>0</v>
      </c>
      <c r="Q46" s="238">
        <f t="shared" si="44"/>
        <v>0</v>
      </c>
      <c r="R46" s="238">
        <f t="shared" si="44"/>
        <v>0</v>
      </c>
      <c r="S46" s="238">
        <f t="shared" si="44"/>
        <v>0</v>
      </c>
      <c r="T46" s="238">
        <f t="shared" si="44"/>
        <v>0</v>
      </c>
      <c r="U46" s="238">
        <f t="shared" si="44"/>
        <v>0</v>
      </c>
      <c r="V46" s="238">
        <f t="shared" si="44"/>
        <v>0</v>
      </c>
      <c r="W46" s="238">
        <f t="shared" si="44"/>
        <v>0</v>
      </c>
      <c r="X46" s="238">
        <f t="shared" si="44"/>
        <v>0</v>
      </c>
      <c r="Y46" s="238">
        <f t="shared" si="44"/>
        <v>0</v>
      </c>
      <c r="Z46" s="238">
        <f t="shared" si="44"/>
        <v>0</v>
      </c>
      <c r="AA46" s="238">
        <f t="shared" si="44"/>
        <v>0</v>
      </c>
      <c r="AB46" s="238">
        <f t="shared" si="44"/>
        <v>0</v>
      </c>
      <c r="AC46" s="238">
        <f t="shared" si="44"/>
        <v>0</v>
      </c>
      <c r="AD46" s="238">
        <f t="shared" si="44"/>
        <v>0</v>
      </c>
      <c r="AE46" s="238">
        <f t="shared" si="44"/>
        <v>0</v>
      </c>
      <c r="AF46" s="238">
        <f t="shared" si="44"/>
        <v>0</v>
      </c>
      <c r="AG46" s="238">
        <f t="shared" si="44"/>
        <v>0</v>
      </c>
      <c r="AH46" s="238">
        <f t="shared" si="44"/>
        <v>0</v>
      </c>
      <c r="AI46" s="238">
        <f t="shared" si="44"/>
        <v>0</v>
      </c>
      <c r="AJ46" s="238">
        <f t="shared" si="44"/>
        <v>0</v>
      </c>
      <c r="AK46" s="238">
        <f t="shared" si="44"/>
        <v>0</v>
      </c>
      <c r="AL46" s="238">
        <f t="shared" si="44"/>
        <v>0</v>
      </c>
      <c r="AM46" s="238">
        <f t="shared" si="44"/>
        <v>0</v>
      </c>
      <c r="AN46" s="238">
        <f t="shared" si="44"/>
        <v>0</v>
      </c>
      <c r="AO46" s="238">
        <f t="shared" si="44"/>
        <v>0</v>
      </c>
      <c r="AP46" s="238">
        <f t="shared" si="44"/>
        <v>0</v>
      </c>
      <c r="AQ46" s="238">
        <f t="shared" si="44"/>
        <v>0</v>
      </c>
      <c r="AR46" s="238">
        <f t="shared" si="44"/>
        <v>0</v>
      </c>
      <c r="AS46" s="238">
        <f t="shared" si="44"/>
        <v>0</v>
      </c>
      <c r="AT46" s="238">
        <f t="shared" si="44"/>
        <v>0</v>
      </c>
      <c r="AU46" s="238">
        <f t="shared" si="44"/>
        <v>0</v>
      </c>
      <c r="AV46" s="238">
        <f t="shared" si="44"/>
        <v>0</v>
      </c>
      <c r="AW46" s="238">
        <f t="shared" si="44"/>
        <v>0</v>
      </c>
      <c r="AX46" s="238"/>
      <c r="AY46" s="239">
        <f t="shared" ref="AY46:CT46" si="45">+AY31-AY45</f>
        <v>0</v>
      </c>
      <c r="AZ46" s="238">
        <f t="shared" si="45"/>
        <v>0</v>
      </c>
      <c r="BA46" s="238">
        <f t="shared" si="45"/>
        <v>0</v>
      </c>
      <c r="BB46" s="238">
        <f t="shared" si="45"/>
        <v>0</v>
      </c>
      <c r="BC46" s="238">
        <f t="shared" si="45"/>
        <v>0</v>
      </c>
      <c r="BD46" s="238">
        <f t="shared" si="45"/>
        <v>0</v>
      </c>
      <c r="BE46" s="238">
        <f t="shared" si="45"/>
        <v>0</v>
      </c>
      <c r="BF46" s="238">
        <f t="shared" si="45"/>
        <v>0</v>
      </c>
      <c r="BG46" s="238">
        <f t="shared" si="45"/>
        <v>0</v>
      </c>
      <c r="BH46" s="238">
        <f t="shared" si="45"/>
        <v>0</v>
      </c>
      <c r="BI46" s="238">
        <f t="shared" si="45"/>
        <v>0</v>
      </c>
      <c r="BJ46" s="238">
        <f t="shared" si="45"/>
        <v>0</v>
      </c>
      <c r="BK46" s="238"/>
      <c r="BL46" s="238">
        <f t="shared" si="45"/>
        <v>0</v>
      </c>
      <c r="BM46" s="238">
        <f t="shared" si="45"/>
        <v>0</v>
      </c>
      <c r="BN46" s="238">
        <f t="shared" si="45"/>
        <v>0</v>
      </c>
      <c r="BO46" s="238">
        <f t="shared" si="45"/>
        <v>0</v>
      </c>
      <c r="BP46" s="238">
        <f t="shared" si="45"/>
        <v>0</v>
      </c>
      <c r="BQ46" s="238">
        <f t="shared" si="45"/>
        <v>0</v>
      </c>
      <c r="BR46" s="238">
        <f t="shared" si="45"/>
        <v>0</v>
      </c>
      <c r="BS46" s="238">
        <f t="shared" si="45"/>
        <v>0</v>
      </c>
      <c r="BT46" s="238">
        <f t="shared" si="45"/>
        <v>0</v>
      </c>
      <c r="BU46" s="238">
        <f t="shared" si="45"/>
        <v>0</v>
      </c>
      <c r="BV46" s="238">
        <f t="shared" si="45"/>
        <v>0</v>
      </c>
      <c r="BW46" s="238">
        <f t="shared" si="45"/>
        <v>0</v>
      </c>
      <c r="BX46" s="238"/>
      <c r="BY46" s="238">
        <f t="shared" si="45"/>
        <v>0</v>
      </c>
      <c r="BZ46" s="238">
        <f t="shared" si="45"/>
        <v>0</v>
      </c>
      <c r="CA46" s="238">
        <f t="shared" si="45"/>
        <v>0</v>
      </c>
      <c r="CB46" s="238">
        <f t="shared" si="45"/>
        <v>0</v>
      </c>
      <c r="CC46" s="238">
        <f t="shared" si="45"/>
        <v>0</v>
      </c>
      <c r="CD46" s="238">
        <f t="shared" si="45"/>
        <v>0</v>
      </c>
      <c r="CE46" s="238">
        <f t="shared" si="45"/>
        <v>0</v>
      </c>
      <c r="CF46" s="238">
        <f t="shared" si="45"/>
        <v>0</v>
      </c>
      <c r="CG46" s="238">
        <f t="shared" si="45"/>
        <v>0</v>
      </c>
      <c r="CH46" s="238">
        <f t="shared" si="45"/>
        <v>0</v>
      </c>
      <c r="CI46" s="238">
        <f t="shared" si="45"/>
        <v>0</v>
      </c>
      <c r="CJ46" s="238">
        <f t="shared" si="45"/>
        <v>0</v>
      </c>
      <c r="CK46" s="238"/>
      <c r="CL46" s="238">
        <f t="shared" si="45"/>
        <v>0</v>
      </c>
      <c r="CM46" s="238">
        <f t="shared" si="45"/>
        <v>0</v>
      </c>
      <c r="CN46" s="238">
        <f t="shared" si="45"/>
        <v>0</v>
      </c>
      <c r="CO46" s="238">
        <f t="shared" si="45"/>
        <v>0</v>
      </c>
      <c r="CP46" s="238">
        <f t="shared" si="45"/>
        <v>0</v>
      </c>
      <c r="CQ46" s="238">
        <f t="shared" si="45"/>
        <v>0</v>
      </c>
      <c r="CR46" s="238">
        <f t="shared" si="45"/>
        <v>0</v>
      </c>
      <c r="CS46" s="238">
        <f t="shared" si="45"/>
        <v>0</v>
      </c>
      <c r="CT46" s="238">
        <f t="shared" si="45"/>
        <v>0</v>
      </c>
      <c r="CU46" s="238">
        <f>+CU31-CU45</f>
        <v>0</v>
      </c>
      <c r="CV46" s="238">
        <f>+CV31-CV45</f>
        <v>0</v>
      </c>
      <c r="CW46" s="238">
        <f>+CW31-CW45</f>
        <v>0</v>
      </c>
      <c r="CX46" s="238"/>
      <c r="CY46" s="238">
        <f t="shared" ref="CY46:FO46" si="46">+CY31-CY45</f>
        <v>0</v>
      </c>
      <c r="CZ46" s="238">
        <f t="shared" si="46"/>
        <v>0</v>
      </c>
      <c r="DA46" s="238">
        <f t="shared" si="46"/>
        <v>0</v>
      </c>
      <c r="DB46" s="238">
        <f t="shared" si="46"/>
        <v>0</v>
      </c>
      <c r="DC46" s="238">
        <f t="shared" si="46"/>
        <v>0</v>
      </c>
      <c r="DD46" s="238">
        <f t="shared" si="46"/>
        <v>0</v>
      </c>
      <c r="DE46" s="238">
        <f t="shared" si="46"/>
        <v>0</v>
      </c>
      <c r="DF46" s="238">
        <f t="shared" si="46"/>
        <v>0</v>
      </c>
      <c r="DG46" s="238">
        <f t="shared" si="46"/>
        <v>0</v>
      </c>
      <c r="DH46" s="238">
        <f t="shared" si="46"/>
        <v>0</v>
      </c>
      <c r="DI46" s="238">
        <f t="shared" si="46"/>
        <v>0</v>
      </c>
      <c r="DJ46" s="238">
        <f t="shared" si="46"/>
        <v>0</v>
      </c>
      <c r="DK46" s="238"/>
      <c r="DL46" s="238">
        <f t="shared" si="46"/>
        <v>0</v>
      </c>
      <c r="DM46" s="238">
        <f t="shared" si="46"/>
        <v>0</v>
      </c>
      <c r="DN46" s="238">
        <f t="shared" si="46"/>
        <v>0</v>
      </c>
      <c r="DO46" s="238">
        <f t="shared" si="46"/>
        <v>0</v>
      </c>
      <c r="DP46" s="238">
        <f t="shared" si="46"/>
        <v>0</v>
      </c>
      <c r="DQ46" s="238">
        <f t="shared" si="46"/>
        <v>0</v>
      </c>
      <c r="DR46" s="238">
        <f t="shared" si="46"/>
        <v>0</v>
      </c>
      <c r="DS46" s="238">
        <f t="shared" si="46"/>
        <v>0</v>
      </c>
      <c r="DT46" s="238">
        <f t="shared" si="46"/>
        <v>0</v>
      </c>
      <c r="DU46" s="238">
        <f t="shared" si="46"/>
        <v>0</v>
      </c>
      <c r="DV46" s="238">
        <f t="shared" si="46"/>
        <v>0</v>
      </c>
      <c r="DW46" s="238">
        <f t="shared" si="46"/>
        <v>0</v>
      </c>
      <c r="DX46" s="238"/>
      <c r="DY46" s="238">
        <f t="shared" si="46"/>
        <v>0</v>
      </c>
      <c r="DZ46" s="238">
        <f t="shared" si="46"/>
        <v>0</v>
      </c>
      <c r="EA46" s="238">
        <f t="shared" si="46"/>
        <v>0</v>
      </c>
      <c r="EB46" s="238">
        <f t="shared" si="46"/>
        <v>0</v>
      </c>
      <c r="EC46" s="238">
        <f t="shared" si="46"/>
        <v>0</v>
      </c>
      <c r="ED46" s="238">
        <f t="shared" si="46"/>
        <v>0</v>
      </c>
      <c r="EE46" s="238">
        <f t="shared" si="46"/>
        <v>0</v>
      </c>
      <c r="EF46" s="238">
        <f t="shared" si="46"/>
        <v>0</v>
      </c>
      <c r="EG46" s="238">
        <f t="shared" si="46"/>
        <v>0</v>
      </c>
      <c r="EH46" s="238">
        <f t="shared" si="46"/>
        <v>0</v>
      </c>
      <c r="EI46" s="238">
        <f t="shared" si="46"/>
        <v>0</v>
      </c>
      <c r="EJ46" s="238">
        <f t="shared" si="46"/>
        <v>0</v>
      </c>
      <c r="EK46" s="238"/>
      <c r="EL46" s="238">
        <f t="shared" si="46"/>
        <v>0</v>
      </c>
      <c r="EM46" s="238">
        <f t="shared" si="46"/>
        <v>0</v>
      </c>
      <c r="EN46" s="238">
        <f t="shared" si="46"/>
        <v>0</v>
      </c>
      <c r="EO46" s="238">
        <f t="shared" si="46"/>
        <v>0</v>
      </c>
      <c r="EP46" s="238">
        <f t="shared" si="46"/>
        <v>0</v>
      </c>
      <c r="EQ46" s="238">
        <f t="shared" si="46"/>
        <v>0</v>
      </c>
      <c r="ER46" s="238">
        <f t="shared" si="46"/>
        <v>0</v>
      </c>
      <c r="ES46" s="238">
        <f t="shared" si="46"/>
        <v>0</v>
      </c>
      <c r="ET46" s="238">
        <f t="shared" si="46"/>
        <v>0</v>
      </c>
      <c r="EU46" s="238">
        <f t="shared" si="46"/>
        <v>0</v>
      </c>
      <c r="EV46" s="238">
        <f t="shared" si="46"/>
        <v>0</v>
      </c>
      <c r="EW46" s="238">
        <f t="shared" si="46"/>
        <v>0</v>
      </c>
      <c r="EX46" s="238"/>
      <c r="EY46" s="238">
        <f t="shared" si="46"/>
        <v>0</v>
      </c>
      <c r="EZ46" s="238">
        <f t="shared" si="46"/>
        <v>0</v>
      </c>
      <c r="FA46" s="238">
        <f t="shared" si="46"/>
        <v>0</v>
      </c>
      <c r="FB46" s="238">
        <f t="shared" si="46"/>
        <v>0</v>
      </c>
      <c r="FC46" s="238">
        <f t="shared" si="46"/>
        <v>0</v>
      </c>
      <c r="FD46" s="238">
        <f t="shared" si="46"/>
        <v>0</v>
      </c>
      <c r="FE46" s="238">
        <f t="shared" si="46"/>
        <v>0</v>
      </c>
      <c r="FF46" s="238">
        <f t="shared" si="46"/>
        <v>0</v>
      </c>
      <c r="FG46" s="238">
        <f t="shared" si="46"/>
        <v>0</v>
      </c>
      <c r="FH46" s="238">
        <f t="shared" si="46"/>
        <v>0</v>
      </c>
      <c r="FI46" s="238">
        <f t="shared" si="46"/>
        <v>0</v>
      </c>
      <c r="FJ46" s="238">
        <f t="shared" si="46"/>
        <v>0</v>
      </c>
      <c r="FK46" s="238"/>
      <c r="FL46" s="238">
        <f t="shared" si="46"/>
        <v>0</v>
      </c>
      <c r="FM46" s="238">
        <f t="shared" si="46"/>
        <v>0</v>
      </c>
      <c r="FN46" s="238">
        <f t="shared" si="46"/>
        <v>0</v>
      </c>
      <c r="FO46" s="238">
        <f t="shared" si="46"/>
        <v>0</v>
      </c>
      <c r="FP46" s="238">
        <f t="shared" ref="FP46:HW46" si="47">+FP31-FP45</f>
        <v>0</v>
      </c>
      <c r="FQ46" s="238">
        <f t="shared" si="47"/>
        <v>0</v>
      </c>
      <c r="FR46" s="238">
        <f t="shared" si="47"/>
        <v>0</v>
      </c>
      <c r="FS46" s="238">
        <f t="shared" si="47"/>
        <v>0</v>
      </c>
      <c r="FT46" s="238">
        <f t="shared" si="47"/>
        <v>0</v>
      </c>
      <c r="FU46" s="238">
        <f t="shared" si="47"/>
        <v>0</v>
      </c>
      <c r="FV46" s="238">
        <f t="shared" si="47"/>
        <v>0</v>
      </c>
      <c r="FW46" s="238">
        <f t="shared" si="47"/>
        <v>0</v>
      </c>
      <c r="FX46" s="238"/>
      <c r="FY46" s="238">
        <f t="shared" si="47"/>
        <v>0</v>
      </c>
      <c r="FZ46" s="238">
        <f t="shared" si="47"/>
        <v>0</v>
      </c>
      <c r="GA46" s="238">
        <f t="shared" si="47"/>
        <v>0</v>
      </c>
      <c r="GB46" s="238">
        <f t="shared" si="47"/>
        <v>0</v>
      </c>
      <c r="GC46" s="238">
        <f t="shared" si="47"/>
        <v>0</v>
      </c>
      <c r="GD46" s="238">
        <f t="shared" si="47"/>
        <v>0</v>
      </c>
      <c r="GE46" s="238">
        <f t="shared" si="47"/>
        <v>0</v>
      </c>
      <c r="GF46" s="238">
        <f t="shared" si="47"/>
        <v>0</v>
      </c>
      <c r="GG46" s="238">
        <f t="shared" si="47"/>
        <v>0</v>
      </c>
      <c r="GH46" s="238">
        <f t="shared" si="47"/>
        <v>0</v>
      </c>
      <c r="GI46" s="238">
        <f t="shared" si="47"/>
        <v>0</v>
      </c>
      <c r="GJ46" s="238">
        <f t="shared" si="47"/>
        <v>0</v>
      </c>
      <c r="GK46" s="238"/>
      <c r="GL46" s="238">
        <f t="shared" si="47"/>
        <v>0</v>
      </c>
      <c r="GM46" s="238">
        <f t="shared" si="47"/>
        <v>0</v>
      </c>
      <c r="GN46" s="238">
        <f t="shared" si="47"/>
        <v>0</v>
      </c>
      <c r="GO46" s="238">
        <f t="shared" si="47"/>
        <v>0</v>
      </c>
      <c r="GP46" s="238">
        <f t="shared" si="47"/>
        <v>0</v>
      </c>
      <c r="GQ46" s="238">
        <f t="shared" si="47"/>
        <v>0</v>
      </c>
      <c r="GR46" s="238">
        <f t="shared" si="47"/>
        <v>0</v>
      </c>
      <c r="GS46" s="238">
        <f t="shared" si="47"/>
        <v>0</v>
      </c>
      <c r="GT46" s="238">
        <f t="shared" si="47"/>
        <v>0</v>
      </c>
      <c r="GU46" s="238">
        <f t="shared" si="47"/>
        <v>0</v>
      </c>
      <c r="GV46" s="238">
        <f t="shared" si="47"/>
        <v>0</v>
      </c>
      <c r="GW46" s="238">
        <f t="shared" si="47"/>
        <v>0</v>
      </c>
      <c r="GX46" s="238"/>
      <c r="GY46" s="238">
        <f t="shared" si="47"/>
        <v>0</v>
      </c>
      <c r="GZ46" s="238">
        <f t="shared" si="47"/>
        <v>0</v>
      </c>
      <c r="HA46" s="238">
        <f t="shared" si="47"/>
        <v>0</v>
      </c>
      <c r="HB46" s="238">
        <f t="shared" si="47"/>
        <v>0</v>
      </c>
      <c r="HC46" s="238">
        <f t="shared" si="47"/>
        <v>0</v>
      </c>
      <c r="HD46" s="238">
        <f t="shared" si="47"/>
        <v>0</v>
      </c>
      <c r="HE46" s="238">
        <f t="shared" si="47"/>
        <v>0</v>
      </c>
      <c r="HF46" s="238">
        <f t="shared" si="47"/>
        <v>0</v>
      </c>
      <c r="HG46" s="238">
        <f t="shared" si="47"/>
        <v>0</v>
      </c>
      <c r="HH46" s="238">
        <f t="shared" si="47"/>
        <v>0</v>
      </c>
      <c r="HI46" s="238">
        <f t="shared" si="47"/>
        <v>0</v>
      </c>
      <c r="HJ46" s="238">
        <f t="shared" si="47"/>
        <v>0</v>
      </c>
      <c r="HK46" s="238"/>
      <c r="HL46" s="238">
        <f t="shared" si="47"/>
        <v>0</v>
      </c>
      <c r="HM46" s="238">
        <f t="shared" si="47"/>
        <v>0</v>
      </c>
      <c r="HN46" s="238">
        <f t="shared" si="47"/>
        <v>0</v>
      </c>
      <c r="HO46" s="238">
        <f t="shared" si="47"/>
        <v>0</v>
      </c>
      <c r="HP46" s="238">
        <f t="shared" si="47"/>
        <v>0</v>
      </c>
      <c r="HQ46" s="238">
        <f t="shared" si="47"/>
        <v>0</v>
      </c>
      <c r="HR46" s="238">
        <f t="shared" si="47"/>
        <v>0</v>
      </c>
      <c r="HS46" s="238">
        <f t="shared" si="47"/>
        <v>0</v>
      </c>
      <c r="HT46" s="238">
        <f t="shared" si="47"/>
        <v>0</v>
      </c>
      <c r="HU46" s="238">
        <f t="shared" si="47"/>
        <v>0</v>
      </c>
      <c r="HV46" s="238">
        <f t="shared" si="47"/>
        <v>0</v>
      </c>
      <c r="HW46" s="238">
        <f t="shared" si="47"/>
        <v>0</v>
      </c>
    </row>
    <row r="47" spans="1:231" x14ac:dyDescent="0.25"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/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/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0"/>
      <c r="DW47" s="230"/>
      <c r="DX47" s="230"/>
      <c r="DY47" s="230"/>
      <c r="DZ47" s="230"/>
      <c r="EA47" s="230"/>
      <c r="EB47" s="230"/>
      <c r="EC47" s="230"/>
      <c r="ED47" s="230"/>
      <c r="EE47" s="230"/>
      <c r="EF47" s="230"/>
      <c r="EG47" s="230"/>
      <c r="EH47" s="230"/>
      <c r="EI47" s="230"/>
      <c r="EJ47" s="230"/>
      <c r="EK47" s="230"/>
      <c r="EL47" s="230"/>
      <c r="EM47" s="230"/>
      <c r="EN47" s="230"/>
      <c r="EO47" s="230"/>
      <c r="EP47" s="230"/>
      <c r="EQ47" s="230"/>
      <c r="ER47" s="230"/>
      <c r="ES47" s="230"/>
      <c r="ET47" s="230"/>
      <c r="EU47" s="230"/>
      <c r="EV47" s="230"/>
      <c r="EW47" s="230"/>
      <c r="EX47" s="230"/>
      <c r="EY47" s="230"/>
      <c r="EZ47" s="230"/>
      <c r="FA47" s="230"/>
      <c r="FB47" s="230"/>
      <c r="FC47" s="230"/>
      <c r="FD47" s="230"/>
      <c r="FE47" s="230"/>
      <c r="FF47" s="230"/>
      <c r="FG47" s="230"/>
      <c r="FH47" s="230"/>
      <c r="FI47" s="230"/>
      <c r="FJ47" s="230"/>
      <c r="FK47" s="230"/>
      <c r="FL47" s="230"/>
      <c r="FM47" s="230"/>
      <c r="FN47" s="230"/>
      <c r="FO47" s="230"/>
      <c r="FP47" s="230"/>
      <c r="FQ47" s="230"/>
      <c r="FR47" s="230"/>
      <c r="FS47" s="230"/>
      <c r="FT47" s="230"/>
      <c r="FU47" s="230"/>
      <c r="FV47" s="230"/>
      <c r="FW47" s="230"/>
      <c r="FX47" s="230"/>
      <c r="FY47" s="230"/>
      <c r="FZ47" s="230"/>
      <c r="GA47" s="230"/>
      <c r="GB47" s="230"/>
      <c r="GC47" s="230"/>
      <c r="GD47" s="230"/>
      <c r="GE47" s="230"/>
      <c r="GF47" s="230"/>
      <c r="GG47" s="230"/>
      <c r="GH47" s="230"/>
      <c r="GI47" s="230"/>
      <c r="GJ47" s="230"/>
      <c r="GK47" s="230"/>
      <c r="GL47" s="230"/>
      <c r="GM47" s="230"/>
      <c r="GN47" s="230"/>
      <c r="GO47" s="230"/>
      <c r="GP47" s="230"/>
      <c r="GQ47" s="230"/>
      <c r="GR47" s="230"/>
      <c r="GS47" s="230"/>
      <c r="GT47" s="230"/>
      <c r="GU47" s="230"/>
      <c r="GV47" s="230"/>
      <c r="GW47" s="230"/>
      <c r="GX47" s="230"/>
      <c r="GY47" s="230"/>
      <c r="GZ47" s="230"/>
      <c r="HA47" s="230"/>
      <c r="HB47" s="230"/>
      <c r="HC47" s="230"/>
      <c r="HD47" s="230"/>
      <c r="HE47" s="230"/>
      <c r="HF47" s="230"/>
      <c r="HG47" s="230"/>
      <c r="HH47" s="230"/>
      <c r="HI47" s="230"/>
      <c r="HJ47" s="230"/>
      <c r="HK47" s="230"/>
      <c r="HL47" s="230"/>
      <c r="HM47" s="230"/>
      <c r="HN47" s="230"/>
      <c r="HO47" s="230"/>
      <c r="HP47" s="230"/>
      <c r="HQ47" s="230"/>
      <c r="HR47" s="230"/>
      <c r="HS47" s="230"/>
      <c r="HT47" s="230"/>
      <c r="HU47" s="230"/>
      <c r="HV47" s="230"/>
      <c r="HW47" s="230"/>
    </row>
    <row r="48" spans="1:231" x14ac:dyDescent="0.25">
      <c r="A48" s="230" t="s">
        <v>319</v>
      </c>
      <c r="B48" s="238">
        <f t="shared" ref="B48:AW50" si="48">+B42/B38</f>
        <v>659026.06935161294</v>
      </c>
      <c r="C48" s="238">
        <f t="shared" si="48"/>
        <v>655306.96016785712</v>
      </c>
      <c r="D48" s="238">
        <f t="shared" si="48"/>
        <v>574037.54326451616</v>
      </c>
      <c r="E48" s="238">
        <f t="shared" si="48"/>
        <v>655972.15403000009</v>
      </c>
      <c r="F48" s="238">
        <f t="shared" si="48"/>
        <v>718934.72964838718</v>
      </c>
      <c r="G48" s="238">
        <f t="shared" si="48"/>
        <v>867182.0243866666</v>
      </c>
      <c r="H48" s="238">
        <f t="shared" si="48"/>
        <v>891880.53881612909</v>
      </c>
      <c r="I48" s="238">
        <f t="shared" si="48"/>
        <v>879265.94509032276</v>
      </c>
      <c r="J48" s="238">
        <f t="shared" si="48"/>
        <v>870030.73609666689</v>
      </c>
      <c r="K48" s="238">
        <f t="shared" si="48"/>
        <v>732931.87415483873</v>
      </c>
      <c r="L48" s="238">
        <f t="shared" si="48"/>
        <v>614447.85312666663</v>
      </c>
      <c r="M48" s="238">
        <f t="shared" si="48"/>
        <v>677687.06770967739</v>
      </c>
      <c r="N48" s="238">
        <f t="shared" si="48"/>
        <v>663669.04762258066</v>
      </c>
      <c r="O48" s="238">
        <f t="shared" si="48"/>
        <v>652943.06272857136</v>
      </c>
      <c r="P48" s="238">
        <f t="shared" si="48"/>
        <v>587379.91662903223</v>
      </c>
      <c r="Q48" s="238">
        <f t="shared" si="48"/>
        <v>673038.44475666666</v>
      </c>
      <c r="R48" s="238">
        <f t="shared" si="48"/>
        <v>773572.92316774186</v>
      </c>
      <c r="S48" s="238">
        <f t="shared" si="48"/>
        <v>850803.92414666677</v>
      </c>
      <c r="T48" s="238">
        <f t="shared" si="48"/>
        <v>863638.49630967749</v>
      </c>
      <c r="U48" s="238">
        <f t="shared" si="48"/>
        <v>864460.11798064504</v>
      </c>
      <c r="V48" s="238">
        <f t="shared" si="48"/>
        <v>846343.64276333351</v>
      </c>
      <c r="W48" s="238">
        <f t="shared" si="48"/>
        <v>713197.80137419351</v>
      </c>
      <c r="X48" s="238">
        <f t="shared" si="48"/>
        <v>610508.18248666672</v>
      </c>
      <c r="Y48" s="238">
        <f t="shared" si="48"/>
        <v>671379.98282258061</v>
      </c>
      <c r="Z48" s="238">
        <f t="shared" si="48"/>
        <v>659206.22121935477</v>
      </c>
      <c r="AA48" s="238">
        <f t="shared" si="48"/>
        <v>650133.87056785717</v>
      </c>
      <c r="AB48" s="238">
        <f t="shared" si="48"/>
        <v>619845.30086129031</v>
      </c>
      <c r="AC48" s="238">
        <f t="shared" si="48"/>
        <v>646151.88190333336</v>
      </c>
      <c r="AD48" s="238">
        <f t="shared" si="48"/>
        <v>711478.30162258062</v>
      </c>
      <c r="AE48" s="238">
        <f t="shared" si="48"/>
        <v>841571.74041999993</v>
      </c>
      <c r="AF48" s="238">
        <f t="shared" si="48"/>
        <v>867498.21477741946</v>
      </c>
      <c r="AG48" s="238">
        <f t="shared" si="48"/>
        <v>865715.27251612896</v>
      </c>
      <c r="AH48" s="238">
        <f t="shared" si="48"/>
        <v>850913.88847666653</v>
      </c>
      <c r="AI48" s="238">
        <f t="shared" si="48"/>
        <v>716732.98561290337</v>
      </c>
      <c r="AJ48" s="238">
        <f t="shared" si="48"/>
        <v>604208.82049666671</v>
      </c>
      <c r="AK48" s="238">
        <f t="shared" si="48"/>
        <v>665169.51045161276</v>
      </c>
      <c r="AL48" s="238">
        <f t="shared" si="48"/>
        <v>667931.78475161293</v>
      </c>
      <c r="AM48" s="238">
        <f t="shared" si="48"/>
        <v>659626.03793103457</v>
      </c>
      <c r="AN48" s="238">
        <f t="shared" si="48"/>
        <v>594421.80134193553</v>
      </c>
      <c r="AO48" s="238">
        <f t="shared" si="48"/>
        <v>667421.26115999999</v>
      </c>
      <c r="AP48" s="238">
        <f t="shared" si="48"/>
        <v>795504.27252258058</v>
      </c>
      <c r="AQ48" s="238">
        <f t="shared" si="48"/>
        <v>861347.48335333331</v>
      </c>
      <c r="AR48" s="238">
        <f t="shared" si="48"/>
        <v>889436.08817741927</v>
      </c>
      <c r="AS48" s="238">
        <f t="shared" si="48"/>
        <v>893178.16557096771</v>
      </c>
      <c r="AT48" s="238">
        <f t="shared" si="48"/>
        <v>876961.88285333337</v>
      </c>
      <c r="AU48" s="238">
        <f t="shared" si="48"/>
        <v>749548.4845161289</v>
      </c>
      <c r="AV48" s="238">
        <f t="shared" si="48"/>
        <v>630200.85536666657</v>
      </c>
      <c r="AW48" s="238">
        <f t="shared" si="48"/>
        <v>698568.90464516124</v>
      </c>
      <c r="AX48" s="238"/>
      <c r="AY48" s="239">
        <f t="shared" ref="AY48:DO50" si="49">+AY42/AY38</f>
        <v>635449.67741935479</v>
      </c>
      <c r="AZ48" s="238">
        <f t="shared" si="49"/>
        <v>637487.5</v>
      </c>
      <c r="BA48" s="238">
        <f t="shared" si="49"/>
        <v>583385.16129032255</v>
      </c>
      <c r="BB48" s="238">
        <f t="shared" si="49"/>
        <v>621054.66666666663</v>
      </c>
      <c r="BC48" s="238">
        <f t="shared" si="49"/>
        <v>708778.70967741939</v>
      </c>
      <c r="BD48" s="238">
        <f t="shared" si="49"/>
        <v>767954</v>
      </c>
      <c r="BE48" s="238">
        <f t="shared" si="49"/>
        <v>788093.54838709673</v>
      </c>
      <c r="BF48" s="238">
        <f t="shared" si="49"/>
        <v>797993.87096774194</v>
      </c>
      <c r="BG48" s="238">
        <f t="shared" si="49"/>
        <v>749750.33333333337</v>
      </c>
      <c r="BH48" s="238">
        <f t="shared" si="49"/>
        <v>632640.6451612903</v>
      </c>
      <c r="BI48" s="238">
        <f t="shared" si="49"/>
        <v>596244.66666666663</v>
      </c>
      <c r="BJ48" s="238">
        <f t="shared" si="49"/>
        <v>634855.80645161285</v>
      </c>
      <c r="BK48" s="238"/>
      <c r="BL48" s="238">
        <f t="shared" si="49"/>
        <v>643993.22580645164</v>
      </c>
      <c r="BM48" s="238">
        <f t="shared" si="49"/>
        <v>626193.92857142852</v>
      </c>
      <c r="BN48" s="238">
        <f t="shared" si="49"/>
        <v>576981.93548387091</v>
      </c>
      <c r="BO48" s="238">
        <f t="shared" si="49"/>
        <v>604782.66666666663</v>
      </c>
      <c r="BP48" s="238">
        <f t="shared" si="49"/>
        <v>688764.19354838715</v>
      </c>
      <c r="BQ48" s="238">
        <f t="shared" si="49"/>
        <v>769378.66666666663</v>
      </c>
      <c r="BR48" s="238">
        <f t="shared" si="49"/>
        <v>782276.45161290327</v>
      </c>
      <c r="BS48" s="238">
        <f t="shared" si="49"/>
        <v>805191.61290322582</v>
      </c>
      <c r="BT48" s="238">
        <f t="shared" si="49"/>
        <v>749757.66666666663</v>
      </c>
      <c r="BU48" s="238">
        <f t="shared" si="49"/>
        <v>640176.77419354836</v>
      </c>
      <c r="BV48" s="238">
        <f t="shared" si="49"/>
        <v>594843.66666666663</v>
      </c>
      <c r="BW48" s="238">
        <f t="shared" si="49"/>
        <v>632810.32258064521</v>
      </c>
      <c r="BX48" s="238"/>
      <c r="BY48" s="238">
        <f t="shared" si="49"/>
        <v>644323.54838709673</v>
      </c>
      <c r="BZ48" s="238">
        <f t="shared" si="49"/>
        <v>628532.14285714284</v>
      </c>
      <c r="CA48" s="238">
        <f t="shared" si="49"/>
        <v>576701.29032258061</v>
      </c>
      <c r="CB48" s="238">
        <f t="shared" si="49"/>
        <v>602440</v>
      </c>
      <c r="CC48" s="238">
        <f t="shared" si="49"/>
        <v>692130.6451612903</v>
      </c>
      <c r="CD48" s="238">
        <f t="shared" si="49"/>
        <v>797915</v>
      </c>
      <c r="CE48" s="238">
        <f t="shared" si="49"/>
        <v>816516.45161290327</v>
      </c>
      <c r="CF48" s="238">
        <f t="shared" si="49"/>
        <v>814302.90322580643</v>
      </c>
      <c r="CG48" s="238">
        <f t="shared" si="49"/>
        <v>776058</v>
      </c>
      <c r="CH48" s="238">
        <f t="shared" si="49"/>
        <v>659995.80645161285</v>
      </c>
      <c r="CI48" s="238">
        <f t="shared" si="49"/>
        <v>604721.66666666663</v>
      </c>
      <c r="CJ48" s="238">
        <f t="shared" si="49"/>
        <v>642324.83870967745</v>
      </c>
      <c r="CK48" s="238"/>
      <c r="CL48" s="238">
        <f t="shared" si="49"/>
        <v>656396.12903225806</v>
      </c>
      <c r="CM48" s="238">
        <f t="shared" si="49"/>
        <v>655653.92857142852</v>
      </c>
      <c r="CN48" s="238">
        <f t="shared" si="49"/>
        <v>575045.80645161285</v>
      </c>
      <c r="CO48" s="238">
        <f t="shared" si="49"/>
        <v>587978.66666666663</v>
      </c>
      <c r="CP48" s="238">
        <f t="shared" si="49"/>
        <v>700602.58064516133</v>
      </c>
      <c r="CQ48" s="238">
        <f t="shared" si="49"/>
        <v>790020.33333333337</v>
      </c>
      <c r="CR48" s="238">
        <f t="shared" si="49"/>
        <v>813782.25806451612</v>
      </c>
      <c r="CS48" s="238">
        <f t="shared" si="49"/>
        <v>810065.48387096776</v>
      </c>
      <c r="CT48" s="238">
        <f t="shared" si="49"/>
        <v>775089</v>
      </c>
      <c r="CU48" s="238">
        <f t="shared" si="49"/>
        <v>658295.48387096776</v>
      </c>
      <c r="CV48" s="238">
        <f t="shared" si="49"/>
        <v>595124.66666666663</v>
      </c>
      <c r="CW48" s="238">
        <f t="shared" si="49"/>
        <v>630820.6451612903</v>
      </c>
      <c r="CX48" s="238"/>
      <c r="CY48" s="238">
        <f t="shared" si="49"/>
        <v>648201.93548387091</v>
      </c>
      <c r="CZ48" s="238">
        <f t="shared" si="49"/>
        <v>618848.57142857148</v>
      </c>
      <c r="DA48" s="238">
        <f t="shared" si="49"/>
        <v>563538.06451612909</v>
      </c>
      <c r="DB48" s="238">
        <f t="shared" si="49"/>
        <v>597551.66666666663</v>
      </c>
      <c r="DC48" s="238">
        <f t="shared" si="49"/>
        <v>704703.22580645164</v>
      </c>
      <c r="DD48" s="238">
        <f t="shared" si="49"/>
        <v>800390.66666666663</v>
      </c>
      <c r="DE48" s="238">
        <f t="shared" si="49"/>
        <v>836443.87096774194</v>
      </c>
      <c r="DF48" s="238">
        <f t="shared" si="49"/>
        <v>827208.38709677418</v>
      </c>
      <c r="DG48" s="238">
        <f t="shared" si="49"/>
        <v>788407</v>
      </c>
      <c r="DH48" s="238">
        <f t="shared" si="49"/>
        <v>660400.32258064521</v>
      </c>
      <c r="DI48" s="238">
        <f t="shared" si="49"/>
        <v>594525</v>
      </c>
      <c r="DJ48" s="238">
        <f t="shared" si="49"/>
        <v>641864.19354838715</v>
      </c>
      <c r="DK48" s="238"/>
      <c r="DL48" s="238">
        <f t="shared" si="49"/>
        <v>641903.87096774194</v>
      </c>
      <c r="DM48" s="238">
        <f t="shared" si="49"/>
        <v>621529.64285714284</v>
      </c>
      <c r="DN48" s="238">
        <f t="shared" si="49"/>
        <v>567064.19354838715</v>
      </c>
      <c r="DO48" s="238">
        <f t="shared" si="49"/>
        <v>592627.66666666663</v>
      </c>
      <c r="DP48" s="238">
        <f t="shared" ref="DP48:GF50" si="50">+DP42/DP38</f>
        <v>707703.54838709673</v>
      </c>
      <c r="DQ48" s="238">
        <f t="shared" si="50"/>
        <v>804902.66666666663</v>
      </c>
      <c r="DR48" s="238">
        <f t="shared" si="50"/>
        <v>839750.6451612903</v>
      </c>
      <c r="DS48" s="238">
        <f t="shared" si="50"/>
        <v>825456.77419354836</v>
      </c>
      <c r="DT48" s="238">
        <f t="shared" si="50"/>
        <v>799397.66666666663</v>
      </c>
      <c r="DU48" s="238">
        <f t="shared" si="50"/>
        <v>662077.09677419357</v>
      </c>
      <c r="DV48" s="238">
        <f t="shared" si="50"/>
        <v>594596</v>
      </c>
      <c r="DW48" s="238">
        <f t="shared" si="50"/>
        <v>648027.09677419357</v>
      </c>
      <c r="DX48" s="238"/>
      <c r="DY48" s="238">
        <f t="shared" si="50"/>
        <v>632194.51612903224</v>
      </c>
      <c r="DZ48" s="238">
        <f t="shared" si="50"/>
        <v>603218.57142857148</v>
      </c>
      <c r="EA48" s="238">
        <f t="shared" si="50"/>
        <v>551476.77419354836</v>
      </c>
      <c r="EB48" s="238">
        <f t="shared" si="50"/>
        <v>576727</v>
      </c>
      <c r="EC48" s="238">
        <f t="shared" si="50"/>
        <v>692268.06451612909</v>
      </c>
      <c r="ED48" s="238">
        <f t="shared" si="50"/>
        <v>792478.33333333337</v>
      </c>
      <c r="EE48" s="238">
        <f t="shared" si="50"/>
        <v>826311.29032258061</v>
      </c>
      <c r="EF48" s="238">
        <f t="shared" si="50"/>
        <v>812675.16129032255</v>
      </c>
      <c r="EG48" s="238">
        <f t="shared" si="50"/>
        <v>785363.33333333337</v>
      </c>
      <c r="EH48" s="238">
        <f t="shared" si="50"/>
        <v>650162.90322580643</v>
      </c>
      <c r="EI48" s="238">
        <f t="shared" si="50"/>
        <v>585233</v>
      </c>
      <c r="EJ48" s="238">
        <f t="shared" si="50"/>
        <v>636324.51612903224</v>
      </c>
      <c r="EK48" s="238"/>
      <c r="EL48" s="238">
        <f t="shared" si="50"/>
        <v>629871.29032258061</v>
      </c>
      <c r="EM48" s="238">
        <f t="shared" si="50"/>
        <v>598775.51724137936</v>
      </c>
      <c r="EN48" s="238">
        <f t="shared" si="50"/>
        <v>548577.09677419357</v>
      </c>
      <c r="EO48" s="238">
        <f t="shared" si="50"/>
        <v>571549.33333333337</v>
      </c>
      <c r="EP48" s="238">
        <f t="shared" si="50"/>
        <v>683304.19354838715</v>
      </c>
      <c r="EQ48" s="238">
        <f t="shared" si="50"/>
        <v>794807</v>
      </c>
      <c r="ER48" s="238">
        <f t="shared" si="50"/>
        <v>830709.3548387097</v>
      </c>
      <c r="ES48" s="238">
        <f t="shared" si="50"/>
        <v>822290</v>
      </c>
      <c r="ET48" s="238">
        <f t="shared" si="50"/>
        <v>777417</v>
      </c>
      <c r="EU48" s="238">
        <f t="shared" si="50"/>
        <v>644107.74193548388</v>
      </c>
      <c r="EV48" s="238">
        <f t="shared" si="50"/>
        <v>580131.33333333337</v>
      </c>
      <c r="EW48" s="238">
        <f t="shared" si="50"/>
        <v>628629.35483870981</v>
      </c>
      <c r="EX48" s="238"/>
      <c r="EY48" s="238">
        <f t="shared" si="50"/>
        <v>629817.41935483867</v>
      </c>
      <c r="EZ48" s="238">
        <f t="shared" si="50"/>
        <v>609116.07142857148</v>
      </c>
      <c r="FA48" s="238">
        <f t="shared" si="50"/>
        <v>545698.38709677418</v>
      </c>
      <c r="FB48" s="238">
        <f t="shared" si="50"/>
        <v>571467</v>
      </c>
      <c r="FC48" s="238">
        <f t="shared" si="50"/>
        <v>692610.96774193551</v>
      </c>
      <c r="FD48" s="238">
        <f t="shared" si="50"/>
        <v>793767.33333333337</v>
      </c>
      <c r="FE48" s="238">
        <f t="shared" si="50"/>
        <v>830872.25806451612</v>
      </c>
      <c r="FF48" s="238">
        <f t="shared" si="50"/>
        <v>816483.54838709673</v>
      </c>
      <c r="FG48" s="238">
        <f t="shared" si="50"/>
        <v>782085.33333333337</v>
      </c>
      <c r="FH48" s="238">
        <f t="shared" si="50"/>
        <v>645688.06451612909</v>
      </c>
      <c r="FI48" s="238">
        <f t="shared" si="50"/>
        <v>575880.66666666663</v>
      </c>
      <c r="FJ48" s="238">
        <f t="shared" si="50"/>
        <v>630978.70967741939</v>
      </c>
      <c r="FK48" s="238"/>
      <c r="FL48" s="238">
        <f t="shared" si="50"/>
        <v>633551.61290322582</v>
      </c>
      <c r="FM48" s="238">
        <f t="shared" si="50"/>
        <v>607377.85714285716</v>
      </c>
      <c r="FN48" s="238">
        <f t="shared" si="50"/>
        <v>553037.41935483867</v>
      </c>
      <c r="FO48" s="238">
        <f t="shared" si="50"/>
        <v>582123.33333333337</v>
      </c>
      <c r="FP48" s="238">
        <f t="shared" si="50"/>
        <v>685129.03225806449</v>
      </c>
      <c r="FQ48" s="238">
        <f t="shared" si="50"/>
        <v>787215</v>
      </c>
      <c r="FR48" s="238">
        <f t="shared" si="50"/>
        <v>822377.74193548388</v>
      </c>
      <c r="FS48" s="238">
        <f t="shared" si="50"/>
        <v>814252.58064516133</v>
      </c>
      <c r="FT48" s="238">
        <f t="shared" si="50"/>
        <v>773474.33333333337</v>
      </c>
      <c r="FU48" s="238">
        <f t="shared" si="50"/>
        <v>648011.93548387091</v>
      </c>
      <c r="FV48" s="238">
        <f t="shared" si="50"/>
        <v>580667.66666666663</v>
      </c>
      <c r="FW48" s="238">
        <f t="shared" si="50"/>
        <v>639820</v>
      </c>
      <c r="FX48" s="238"/>
      <c r="FY48" s="238">
        <f t="shared" si="50"/>
        <v>636039.67741935479</v>
      </c>
      <c r="FZ48" s="238">
        <f t="shared" si="50"/>
        <v>616102.5</v>
      </c>
      <c r="GA48" s="238">
        <f t="shared" si="50"/>
        <v>555253.22580645164</v>
      </c>
      <c r="GB48" s="238">
        <f t="shared" si="50"/>
        <v>574719</v>
      </c>
      <c r="GC48" s="238">
        <f t="shared" si="50"/>
        <v>690473.22580645164</v>
      </c>
      <c r="GD48" s="238">
        <f t="shared" si="50"/>
        <v>788223.66666666663</v>
      </c>
      <c r="GE48" s="238">
        <f t="shared" si="50"/>
        <v>822888.70967741939</v>
      </c>
      <c r="GF48" s="238">
        <f t="shared" si="50"/>
        <v>816948.38709677418</v>
      </c>
      <c r="GG48" s="238">
        <f t="shared" ref="GG48:HW50" si="51">+GG42/GG38</f>
        <v>785647</v>
      </c>
      <c r="GH48" s="238">
        <f t="shared" si="51"/>
        <v>655323.54838709673</v>
      </c>
      <c r="GI48" s="238">
        <f t="shared" si="51"/>
        <v>595410</v>
      </c>
      <c r="GJ48" s="238">
        <f t="shared" si="51"/>
        <v>645852.25806451612</v>
      </c>
      <c r="GK48" s="238"/>
      <c r="GL48" s="238">
        <f t="shared" si="51"/>
        <v>639560</v>
      </c>
      <c r="GM48" s="238">
        <f t="shared" si="51"/>
        <v>599073.79310344823</v>
      </c>
      <c r="GN48" s="238">
        <f t="shared" si="51"/>
        <v>553338.38709677418</v>
      </c>
      <c r="GO48" s="238">
        <f t="shared" si="51"/>
        <v>576391</v>
      </c>
      <c r="GP48" s="238">
        <f t="shared" si="51"/>
        <v>687239.67741935479</v>
      </c>
      <c r="GQ48" s="238">
        <f t="shared" si="51"/>
        <v>790502.66666666663</v>
      </c>
      <c r="GR48" s="238">
        <f t="shared" si="51"/>
        <v>825757.41935483867</v>
      </c>
      <c r="GS48" s="238">
        <f t="shared" si="51"/>
        <v>820456.77419354836</v>
      </c>
      <c r="GT48" s="238">
        <f t="shared" si="51"/>
        <v>777461.66666666663</v>
      </c>
      <c r="GU48" s="238">
        <f t="shared" si="51"/>
        <v>654220.32258064521</v>
      </c>
      <c r="GV48" s="238">
        <f t="shared" si="51"/>
        <v>591080</v>
      </c>
      <c r="GW48" s="238">
        <f t="shared" si="51"/>
        <v>635305.48387096776</v>
      </c>
      <c r="GX48" s="238"/>
      <c r="GY48" s="238">
        <f t="shared" si="51"/>
        <v>639701.61290322582</v>
      </c>
      <c r="GZ48" s="238">
        <f t="shared" si="51"/>
        <v>615405</v>
      </c>
      <c r="HA48" s="238">
        <f t="shared" si="51"/>
        <v>556320.32258064521</v>
      </c>
      <c r="HB48" s="238">
        <f t="shared" si="51"/>
        <v>569739.66666666663</v>
      </c>
      <c r="HC48" s="238">
        <f t="shared" si="51"/>
        <v>682530</v>
      </c>
      <c r="HD48" s="238">
        <f t="shared" si="51"/>
        <v>793052.33333333337</v>
      </c>
      <c r="HE48" s="238">
        <f t="shared" si="51"/>
        <v>832274.83870967745</v>
      </c>
      <c r="HF48" s="238">
        <f t="shared" si="51"/>
        <v>823000</v>
      </c>
      <c r="HG48" s="238">
        <f t="shared" si="51"/>
        <v>782694.33333333337</v>
      </c>
      <c r="HH48" s="238">
        <f t="shared" si="51"/>
        <v>658145.80645161285</v>
      </c>
      <c r="HI48" s="238">
        <f t="shared" si="51"/>
        <v>594301.33333333337</v>
      </c>
      <c r="HJ48" s="238">
        <f t="shared" si="51"/>
        <v>633147.41935483867</v>
      </c>
      <c r="HK48" s="238"/>
      <c r="HL48" s="238">
        <f t="shared" si="51"/>
        <v>637179.67741935479</v>
      </c>
      <c r="HM48" s="238">
        <f t="shared" si="51"/>
        <v>615801.78571428568</v>
      </c>
      <c r="HN48" s="238">
        <f t="shared" si="51"/>
        <v>557602.58064516133</v>
      </c>
      <c r="HO48" s="238">
        <f t="shared" si="51"/>
        <v>572977.33333333337</v>
      </c>
      <c r="HP48" s="238">
        <f t="shared" si="51"/>
        <v>683198.06451612909</v>
      </c>
      <c r="HQ48" s="238">
        <f t="shared" si="51"/>
        <v>793238.66666666663</v>
      </c>
      <c r="HR48" s="238">
        <f t="shared" si="51"/>
        <v>837072.58064516133</v>
      </c>
      <c r="HS48" s="238">
        <f t="shared" si="51"/>
        <v>824365.48387096776</v>
      </c>
      <c r="HT48" s="238">
        <f t="shared" si="51"/>
        <v>785116.66666666663</v>
      </c>
      <c r="HU48" s="238">
        <f t="shared" si="51"/>
        <v>656523.22580645164</v>
      </c>
      <c r="HV48" s="238">
        <f t="shared" si="51"/>
        <v>592279</v>
      </c>
      <c r="HW48" s="238">
        <f t="shared" si="51"/>
        <v>644623.87096774194</v>
      </c>
    </row>
    <row r="49" spans="1:231" x14ac:dyDescent="0.25">
      <c r="A49" s="230" t="s">
        <v>320</v>
      </c>
      <c r="B49" s="238">
        <f t="shared" si="48"/>
        <v>2867.0657032258068</v>
      </c>
      <c r="C49" s="238">
        <f t="shared" si="48"/>
        <v>3308.4389821428567</v>
      </c>
      <c r="D49" s="238">
        <f t="shared" si="48"/>
        <v>3995.2947161290326</v>
      </c>
      <c r="E49" s="238">
        <f t="shared" si="48"/>
        <v>13935.237243333335</v>
      </c>
      <c r="F49" s="238">
        <f t="shared" si="48"/>
        <v>18445.912632258067</v>
      </c>
      <c r="G49" s="238">
        <f t="shared" si="48"/>
        <v>14406.793763333331</v>
      </c>
      <c r="H49" s="238">
        <f t="shared" si="48"/>
        <v>20439.929216129032</v>
      </c>
      <c r="I49" s="238">
        <f t="shared" si="48"/>
        <v>19594.544780645163</v>
      </c>
      <c r="J49" s="238">
        <f t="shared" si="48"/>
        <v>10632.903410000001</v>
      </c>
      <c r="K49" s="238">
        <f t="shared" si="48"/>
        <v>2979.0187451612906</v>
      </c>
      <c r="L49" s="238">
        <f t="shared" si="48"/>
        <v>3910.7484366666667</v>
      </c>
      <c r="M49" s="238">
        <f t="shared" si="48"/>
        <v>3557.8528419354839</v>
      </c>
      <c r="N49" s="238">
        <f t="shared" si="48"/>
        <v>3590.1989709677414</v>
      </c>
      <c r="O49" s="238">
        <f t="shared" si="48"/>
        <v>4781.3882035714278</v>
      </c>
      <c r="P49" s="238">
        <f t="shared" si="48"/>
        <v>4442.6338516129026</v>
      </c>
      <c r="Q49" s="238">
        <f t="shared" si="48"/>
        <v>7329.4154166666676</v>
      </c>
      <c r="R49" s="238">
        <f t="shared" si="48"/>
        <v>8054.5315225806462</v>
      </c>
      <c r="S49" s="238">
        <f t="shared" si="48"/>
        <v>8340.5592600000018</v>
      </c>
      <c r="T49" s="238">
        <f t="shared" si="48"/>
        <v>10185.481370967742</v>
      </c>
      <c r="U49" s="238">
        <f t="shared" si="48"/>
        <v>9308.7335967741947</v>
      </c>
      <c r="V49" s="238">
        <f t="shared" si="48"/>
        <v>8271.9665166666637</v>
      </c>
      <c r="W49" s="238">
        <f t="shared" si="48"/>
        <v>5028.4802451612886</v>
      </c>
      <c r="X49" s="238">
        <f t="shared" si="48"/>
        <v>2496.8562833333326</v>
      </c>
      <c r="Y49" s="238">
        <f t="shared" si="48"/>
        <v>4864.6440645161292</v>
      </c>
      <c r="Z49" s="238">
        <f t="shared" si="48"/>
        <v>3851.5442806451606</v>
      </c>
      <c r="AA49" s="238">
        <f t="shared" si="48"/>
        <v>5029.4708321428543</v>
      </c>
      <c r="AB49" s="238">
        <f t="shared" si="48"/>
        <v>6370.0714580645135</v>
      </c>
      <c r="AC49" s="238">
        <f t="shared" si="48"/>
        <v>4762.8076633333349</v>
      </c>
      <c r="AD49" s="238">
        <f t="shared" si="48"/>
        <v>7002.0791322580617</v>
      </c>
      <c r="AE49" s="238">
        <f t="shared" si="48"/>
        <v>9043.9356099999968</v>
      </c>
      <c r="AF49" s="238">
        <f t="shared" si="48"/>
        <v>8551.4821548387099</v>
      </c>
      <c r="AG49" s="238">
        <f t="shared" si="48"/>
        <v>6558.1796096774206</v>
      </c>
      <c r="AH49" s="238">
        <f t="shared" si="48"/>
        <v>6644.1833733333315</v>
      </c>
      <c r="AI49" s="238">
        <f t="shared" si="48"/>
        <v>3931.3743838709674</v>
      </c>
      <c r="AJ49" s="238">
        <f t="shared" si="48"/>
        <v>3029.3802666666675</v>
      </c>
      <c r="AK49" s="238">
        <f t="shared" si="48"/>
        <v>4767.7207580645172</v>
      </c>
      <c r="AL49" s="238">
        <f t="shared" si="48"/>
        <v>4090.741064516129</v>
      </c>
      <c r="AM49" s="238">
        <f t="shared" si="48"/>
        <v>4841.3879310344828</v>
      </c>
      <c r="AN49" s="238">
        <f t="shared" si="48"/>
        <v>2904.4739935483863</v>
      </c>
      <c r="AO49" s="238">
        <f t="shared" si="48"/>
        <v>6469.4617800000005</v>
      </c>
      <c r="AP49" s="238">
        <f t="shared" si="48"/>
        <v>8058.1748483870988</v>
      </c>
      <c r="AQ49" s="238">
        <f t="shared" si="48"/>
        <v>6638.9979066666701</v>
      </c>
      <c r="AR49" s="238">
        <f t="shared" si="48"/>
        <v>8391.7731258064487</v>
      </c>
      <c r="AS49" s="238">
        <f t="shared" si="48"/>
        <v>7613.7104645161289</v>
      </c>
      <c r="AT49" s="238">
        <f t="shared" si="48"/>
        <v>7268.6501800000005</v>
      </c>
      <c r="AU49" s="238">
        <f t="shared" si="48"/>
        <v>4910.1428096774189</v>
      </c>
      <c r="AV49" s="238">
        <f t="shared" si="48"/>
        <v>4347.9885466666665</v>
      </c>
      <c r="AW49" s="238">
        <f t="shared" si="48"/>
        <v>3722.9505999999997</v>
      </c>
      <c r="AX49" s="238"/>
      <c r="AY49" s="239">
        <f t="shared" si="49"/>
        <v>1912.5806451612902</v>
      </c>
      <c r="AZ49" s="238">
        <f t="shared" si="49"/>
        <v>289.28571428571428</v>
      </c>
      <c r="BA49" s="238">
        <f t="shared" si="49"/>
        <v>30.322580645161292</v>
      </c>
      <c r="BB49" s="238">
        <f t="shared" si="49"/>
        <v>0</v>
      </c>
      <c r="BC49" s="238">
        <f t="shared" si="49"/>
        <v>1823.8709677419354</v>
      </c>
      <c r="BD49" s="238">
        <f t="shared" si="49"/>
        <v>3860.6666666666665</v>
      </c>
      <c r="BE49" s="238">
        <f t="shared" si="49"/>
        <v>4002.2580645161293</v>
      </c>
      <c r="BF49" s="238">
        <f t="shared" si="49"/>
        <v>3848.3870967742009</v>
      </c>
      <c r="BG49" s="238">
        <f t="shared" si="49"/>
        <v>11788</v>
      </c>
      <c r="BH49" s="238">
        <f t="shared" si="49"/>
        <v>5896.4516129032254</v>
      </c>
      <c r="BI49" s="238">
        <f t="shared" si="49"/>
        <v>31.333333333333332</v>
      </c>
      <c r="BJ49" s="238">
        <f t="shared" si="49"/>
        <v>15.161290322580646</v>
      </c>
      <c r="BK49" s="238"/>
      <c r="BL49" s="238">
        <f t="shared" si="49"/>
        <v>1023.5483870967741</v>
      </c>
      <c r="BM49" s="238">
        <f t="shared" si="49"/>
        <v>337.5</v>
      </c>
      <c r="BN49" s="238">
        <f t="shared" si="49"/>
        <v>0</v>
      </c>
      <c r="BO49" s="238">
        <f t="shared" si="49"/>
        <v>2281.3333333333335</v>
      </c>
      <c r="BP49" s="238">
        <f t="shared" si="49"/>
        <v>2458.3870967741937</v>
      </c>
      <c r="BQ49" s="238">
        <f t="shared" si="49"/>
        <v>2730.3333333333335</v>
      </c>
      <c r="BR49" s="238">
        <f t="shared" si="49"/>
        <v>7648.3870967741932</v>
      </c>
      <c r="BS49" s="238">
        <f t="shared" si="49"/>
        <v>5400.3225806451537</v>
      </c>
      <c r="BT49" s="238">
        <f t="shared" si="49"/>
        <v>13217.333333333334</v>
      </c>
      <c r="BU49" s="238">
        <f t="shared" si="49"/>
        <v>4570</v>
      </c>
      <c r="BV49" s="238">
        <f t="shared" si="49"/>
        <v>31.333333333333332</v>
      </c>
      <c r="BW49" s="238">
        <f t="shared" si="49"/>
        <v>586.77419354838707</v>
      </c>
      <c r="BX49" s="238"/>
      <c r="BY49" s="238">
        <f t="shared" si="49"/>
        <v>533.54838709677415</v>
      </c>
      <c r="BZ49" s="238">
        <f t="shared" si="49"/>
        <v>117.85714285714286</v>
      </c>
      <c r="CA49" s="238">
        <f t="shared" si="49"/>
        <v>269.67741935483872</v>
      </c>
      <c r="CB49" s="238">
        <f t="shared" si="49"/>
        <v>1515.6666666666667</v>
      </c>
      <c r="CC49" s="238">
        <f t="shared" si="49"/>
        <v>1463.5483870967741</v>
      </c>
      <c r="CD49" s="238">
        <f t="shared" si="49"/>
        <v>25394.666666666668</v>
      </c>
      <c r="CE49" s="238">
        <f t="shared" si="49"/>
        <v>33271.61290322581</v>
      </c>
      <c r="CF49" s="238">
        <f t="shared" si="49"/>
        <v>31521.935483870966</v>
      </c>
      <c r="CG49" s="238">
        <f t="shared" si="49"/>
        <v>47082.333333333328</v>
      </c>
      <c r="CH49" s="238">
        <f t="shared" si="49"/>
        <v>26334.83870967742</v>
      </c>
      <c r="CI49" s="238">
        <f t="shared" si="49"/>
        <v>3471</v>
      </c>
      <c r="CJ49" s="238">
        <f t="shared" si="49"/>
        <v>5491.9354838709678</v>
      </c>
      <c r="CK49" s="238"/>
      <c r="CL49" s="238">
        <f t="shared" si="49"/>
        <v>3317.0967741935483</v>
      </c>
      <c r="CM49" s="238">
        <f t="shared" si="49"/>
        <v>1614.6428571428571</v>
      </c>
      <c r="CN49" s="238">
        <f t="shared" si="49"/>
        <v>3741.2903225806458</v>
      </c>
      <c r="CO49" s="238">
        <f t="shared" si="49"/>
        <v>9415.6666666666661</v>
      </c>
      <c r="CP49" s="238">
        <f t="shared" si="49"/>
        <v>16383.870967741936</v>
      </c>
      <c r="CQ49" s="238">
        <f t="shared" si="49"/>
        <v>40604</v>
      </c>
      <c r="CR49" s="238">
        <f t="shared" si="49"/>
        <v>51652.580645161288</v>
      </c>
      <c r="CS49" s="238">
        <f t="shared" si="49"/>
        <v>49007.741935483871</v>
      </c>
      <c r="CT49" s="238">
        <f t="shared" si="49"/>
        <v>62339</v>
      </c>
      <c r="CU49" s="238">
        <f t="shared" si="49"/>
        <v>30185.483870967742</v>
      </c>
      <c r="CV49" s="238">
        <f t="shared" si="49"/>
        <v>3759.3333333333335</v>
      </c>
      <c r="CW49" s="238">
        <f t="shared" si="49"/>
        <v>9609.354838709678</v>
      </c>
      <c r="CX49" s="238"/>
      <c r="CY49" s="238">
        <f t="shared" si="49"/>
        <v>4433.2258064516127</v>
      </c>
      <c r="CZ49" s="238">
        <f t="shared" si="49"/>
        <v>1549.6428571428571</v>
      </c>
      <c r="DA49" s="238">
        <f t="shared" si="49"/>
        <v>3506.4516129032259</v>
      </c>
      <c r="DB49" s="238">
        <f t="shared" si="49"/>
        <v>5455.333333333333</v>
      </c>
      <c r="DC49" s="238">
        <f t="shared" si="49"/>
        <v>19641.61290322581</v>
      </c>
      <c r="DD49" s="238">
        <f t="shared" si="49"/>
        <v>21447.333333333332</v>
      </c>
      <c r="DE49" s="238">
        <f t="shared" si="49"/>
        <v>31971.612903225807</v>
      </c>
      <c r="DF49" s="238">
        <f t="shared" si="49"/>
        <v>29392.903225806451</v>
      </c>
      <c r="DG49" s="238">
        <f t="shared" si="49"/>
        <v>43127.333333333336</v>
      </c>
      <c r="DH49" s="238">
        <f t="shared" si="49"/>
        <v>17630</v>
      </c>
      <c r="DI49" s="238">
        <f t="shared" si="49"/>
        <v>614.99999999999977</v>
      </c>
      <c r="DJ49" s="238">
        <f t="shared" si="49"/>
        <v>6547.4193548387093</v>
      </c>
      <c r="DK49" s="238"/>
      <c r="DL49" s="238">
        <f t="shared" si="49"/>
        <v>5157.4193548387093</v>
      </c>
      <c r="DM49" s="238">
        <f t="shared" si="49"/>
        <v>1359.2857142857142</v>
      </c>
      <c r="DN49" s="238">
        <f t="shared" si="49"/>
        <v>1127.0967741935483</v>
      </c>
      <c r="DO49" s="238">
        <f t="shared" si="49"/>
        <v>12299.333333333334</v>
      </c>
      <c r="DP49" s="238">
        <f t="shared" si="50"/>
        <v>16307.741935483871</v>
      </c>
      <c r="DQ49" s="238">
        <f t="shared" si="50"/>
        <v>24670</v>
      </c>
      <c r="DR49" s="238">
        <f t="shared" si="50"/>
        <v>31842.258064516129</v>
      </c>
      <c r="DS49" s="238">
        <f t="shared" si="50"/>
        <v>31957.096774193549</v>
      </c>
      <c r="DT49" s="238">
        <f t="shared" si="50"/>
        <v>41434</v>
      </c>
      <c r="DU49" s="238">
        <f t="shared" si="50"/>
        <v>20621.935483870966</v>
      </c>
      <c r="DV49" s="238">
        <f t="shared" si="50"/>
        <v>1249.6666666666667</v>
      </c>
      <c r="DW49" s="238">
        <f t="shared" si="50"/>
        <v>4068.7096774193546</v>
      </c>
      <c r="DX49" s="238"/>
      <c r="DY49" s="238">
        <f t="shared" si="50"/>
        <v>5538.0645161290322</v>
      </c>
      <c r="DZ49" s="238">
        <f t="shared" si="50"/>
        <v>1791.0714285714287</v>
      </c>
      <c r="EA49" s="238">
        <f t="shared" si="50"/>
        <v>1049.6774193548388</v>
      </c>
      <c r="EB49" s="238">
        <f t="shared" si="50"/>
        <v>3433.3333333333335</v>
      </c>
      <c r="EC49" s="238">
        <f t="shared" si="50"/>
        <v>14850.322580645161</v>
      </c>
      <c r="ED49" s="238">
        <f t="shared" si="50"/>
        <v>25698</v>
      </c>
      <c r="EE49" s="238">
        <f t="shared" si="50"/>
        <v>35730.322580645159</v>
      </c>
      <c r="EF49" s="238">
        <f t="shared" si="50"/>
        <v>33163.225806451614</v>
      </c>
      <c r="EG49" s="238">
        <f t="shared" si="50"/>
        <v>45778.666666666664</v>
      </c>
      <c r="EH49" s="238">
        <f t="shared" si="50"/>
        <v>24869.032258064515</v>
      </c>
      <c r="EI49" s="238">
        <f t="shared" si="50"/>
        <v>7789.333333333333</v>
      </c>
      <c r="EJ49" s="238">
        <f t="shared" si="50"/>
        <v>3332.5806451612907</v>
      </c>
      <c r="EK49" s="238"/>
      <c r="EL49" s="238">
        <f t="shared" si="50"/>
        <v>3439.6774193548385</v>
      </c>
      <c r="EM49" s="238">
        <f t="shared" si="50"/>
        <v>3622.0689655172414</v>
      </c>
      <c r="EN49" s="238">
        <f t="shared" si="50"/>
        <v>3228.3870967741937</v>
      </c>
      <c r="EO49" s="238">
        <f t="shared" si="50"/>
        <v>10900.333333333334</v>
      </c>
      <c r="EP49" s="238">
        <f t="shared" si="50"/>
        <v>16256.129032258064</v>
      </c>
      <c r="EQ49" s="238">
        <f t="shared" si="50"/>
        <v>26393.000000000007</v>
      </c>
      <c r="ER49" s="238">
        <f t="shared" si="50"/>
        <v>34438.709677419356</v>
      </c>
      <c r="ES49" s="238">
        <f t="shared" si="50"/>
        <v>31642.903225806451</v>
      </c>
      <c r="ET49" s="238">
        <f t="shared" si="50"/>
        <v>53211.666666666664</v>
      </c>
      <c r="EU49" s="238">
        <f t="shared" si="50"/>
        <v>30033.225806451614</v>
      </c>
      <c r="EV49" s="238">
        <f t="shared" si="50"/>
        <v>8326.3333333333339</v>
      </c>
      <c r="EW49" s="238">
        <f t="shared" si="50"/>
        <v>5665.4838709677415</v>
      </c>
      <c r="EX49" s="238"/>
      <c r="EY49" s="238">
        <f t="shared" si="50"/>
        <v>2695.1612903225805</v>
      </c>
      <c r="EZ49" s="238">
        <f t="shared" si="50"/>
        <v>2810.7142857142858</v>
      </c>
      <c r="FA49" s="238">
        <f t="shared" si="50"/>
        <v>3886.1290322580644</v>
      </c>
      <c r="FB49" s="238">
        <f t="shared" si="50"/>
        <v>4081.3333333333344</v>
      </c>
      <c r="FC49" s="238">
        <f t="shared" si="50"/>
        <v>18736.451612903227</v>
      </c>
      <c r="FD49" s="238">
        <f t="shared" si="50"/>
        <v>29145.666666666668</v>
      </c>
      <c r="FE49" s="238">
        <f t="shared" si="50"/>
        <v>39347.096774193546</v>
      </c>
      <c r="FF49" s="238">
        <f t="shared" si="50"/>
        <v>35887.741935483871</v>
      </c>
      <c r="FG49" s="238">
        <f t="shared" si="50"/>
        <v>49781.333333333336</v>
      </c>
      <c r="FH49" s="238">
        <f t="shared" si="50"/>
        <v>26779.677419354837</v>
      </c>
      <c r="FI49" s="238">
        <f t="shared" si="50"/>
        <v>11745.333333333334</v>
      </c>
      <c r="FJ49" s="238">
        <f t="shared" si="50"/>
        <v>10140.967741935483</v>
      </c>
      <c r="FK49" s="238"/>
      <c r="FL49" s="238">
        <f t="shared" si="50"/>
        <v>3145.8064516129034</v>
      </c>
      <c r="FM49" s="238">
        <f t="shared" si="50"/>
        <v>1855.7142857142858</v>
      </c>
      <c r="FN49" s="238">
        <f t="shared" si="50"/>
        <v>5374.8387096774195</v>
      </c>
      <c r="FO49" s="238">
        <f t="shared" si="50"/>
        <v>4813.333333333333</v>
      </c>
      <c r="FP49" s="238">
        <f t="shared" si="50"/>
        <v>17967.741935483871</v>
      </c>
      <c r="FQ49" s="238">
        <f t="shared" si="50"/>
        <v>51940.666666666672</v>
      </c>
      <c r="FR49" s="238">
        <f t="shared" si="50"/>
        <v>60804.516129032243</v>
      </c>
      <c r="FS49" s="238">
        <f t="shared" si="50"/>
        <v>59802.580645161288</v>
      </c>
      <c r="FT49" s="238">
        <f t="shared" si="50"/>
        <v>79348.666666666672</v>
      </c>
      <c r="FU49" s="238">
        <f t="shared" si="50"/>
        <v>39015.161290322583</v>
      </c>
      <c r="FV49" s="238">
        <f t="shared" si="50"/>
        <v>10399.333333333334</v>
      </c>
      <c r="FW49" s="238">
        <f t="shared" si="50"/>
        <v>15811.612903225807</v>
      </c>
      <c r="FX49" s="238"/>
      <c r="FY49" s="238">
        <f t="shared" si="50"/>
        <v>7624.1935483870966</v>
      </c>
      <c r="FZ49" s="238">
        <f t="shared" si="50"/>
        <v>5651.4285714285716</v>
      </c>
      <c r="GA49" s="238">
        <f t="shared" si="50"/>
        <v>7236.1290322580644</v>
      </c>
      <c r="GB49" s="238">
        <f t="shared" si="50"/>
        <v>9877.3333333333339</v>
      </c>
      <c r="GC49" s="238">
        <f t="shared" si="50"/>
        <v>35825.483870967742</v>
      </c>
      <c r="GD49" s="238">
        <f t="shared" si="50"/>
        <v>47423.333333333343</v>
      </c>
      <c r="GE49" s="238">
        <f t="shared" si="50"/>
        <v>64608.06451612903</v>
      </c>
      <c r="GF49" s="238">
        <f t="shared" si="50"/>
        <v>61798.387096774197</v>
      </c>
      <c r="GG49" s="238">
        <f t="shared" si="51"/>
        <v>82247.333333333328</v>
      </c>
      <c r="GH49" s="238">
        <f t="shared" si="51"/>
        <v>46546.45161290322</v>
      </c>
      <c r="GI49" s="238">
        <f t="shared" si="51"/>
        <v>11530.666666666664</v>
      </c>
      <c r="GJ49" s="238">
        <f t="shared" si="51"/>
        <v>17233.225806451614</v>
      </c>
      <c r="GK49" s="238"/>
      <c r="GL49" s="238">
        <f t="shared" si="51"/>
        <v>8834.5161290322576</v>
      </c>
      <c r="GM49" s="238">
        <f t="shared" si="51"/>
        <v>8725.5172413793098</v>
      </c>
      <c r="GN49" s="238">
        <f t="shared" si="51"/>
        <v>9706.1290322580644</v>
      </c>
      <c r="GO49" s="238">
        <f t="shared" si="51"/>
        <v>12403.333333333334</v>
      </c>
      <c r="GP49" s="238">
        <f t="shared" si="51"/>
        <v>36754.516129032258</v>
      </c>
      <c r="GQ49" s="238">
        <f t="shared" si="51"/>
        <v>46615</v>
      </c>
      <c r="GR49" s="238">
        <f t="shared" si="51"/>
        <v>58213.225806451614</v>
      </c>
      <c r="GS49" s="238">
        <f t="shared" si="51"/>
        <v>54761.93548387097</v>
      </c>
      <c r="GT49" s="238">
        <f t="shared" si="51"/>
        <v>76900.666666666672</v>
      </c>
      <c r="GU49" s="238">
        <f t="shared" si="51"/>
        <v>39830.967741935492</v>
      </c>
      <c r="GV49" s="238">
        <f t="shared" si="51"/>
        <v>12532.333333333334</v>
      </c>
      <c r="GW49" s="238">
        <f t="shared" si="51"/>
        <v>16643.225806451614</v>
      </c>
      <c r="GX49" s="238"/>
      <c r="GY49" s="238">
        <f t="shared" si="51"/>
        <v>7454.5161290322567</v>
      </c>
      <c r="GZ49" s="238">
        <f t="shared" si="51"/>
        <v>7921.4285714285716</v>
      </c>
      <c r="HA49" s="238">
        <f t="shared" si="51"/>
        <v>10310</v>
      </c>
      <c r="HB49" s="238">
        <f t="shared" si="51"/>
        <v>14509.000000000004</v>
      </c>
      <c r="HC49" s="238">
        <f t="shared" si="51"/>
        <v>31695.48387096775</v>
      </c>
      <c r="HD49" s="238">
        <f t="shared" si="51"/>
        <v>48270.666666666664</v>
      </c>
      <c r="HE49" s="238">
        <f t="shared" si="51"/>
        <v>60102.580645161288</v>
      </c>
      <c r="HF49" s="238">
        <f t="shared" si="51"/>
        <v>60553.225806451614</v>
      </c>
      <c r="HG49" s="238">
        <f t="shared" si="51"/>
        <v>70837.333333333328</v>
      </c>
      <c r="HH49" s="238">
        <f t="shared" si="51"/>
        <v>40605.161290322583</v>
      </c>
      <c r="HI49" s="238">
        <f t="shared" si="51"/>
        <v>14542.333333333334</v>
      </c>
      <c r="HJ49" s="238">
        <f t="shared" si="51"/>
        <v>20521.61290322581</v>
      </c>
      <c r="HK49" s="238"/>
      <c r="HL49" s="238">
        <f t="shared" si="51"/>
        <v>7627.7419354838712</v>
      </c>
      <c r="HM49" s="238">
        <f t="shared" si="51"/>
        <v>9758.5714285714294</v>
      </c>
      <c r="HN49" s="238">
        <f t="shared" si="51"/>
        <v>9866.4516129032254</v>
      </c>
      <c r="HO49" s="238">
        <f t="shared" si="51"/>
        <v>15225.333333333334</v>
      </c>
      <c r="HP49" s="238">
        <f t="shared" si="51"/>
        <v>34400.967741935485</v>
      </c>
      <c r="HQ49" s="238">
        <f t="shared" si="51"/>
        <v>67408.333333333328</v>
      </c>
      <c r="HR49" s="238">
        <f t="shared" si="51"/>
        <v>87189.032258064515</v>
      </c>
      <c r="HS49" s="238">
        <f t="shared" si="51"/>
        <v>81890.645161290318</v>
      </c>
      <c r="HT49" s="238">
        <f t="shared" si="51"/>
        <v>102165</v>
      </c>
      <c r="HU49" s="238">
        <f t="shared" si="51"/>
        <v>57456.774193548379</v>
      </c>
      <c r="HV49" s="238">
        <f t="shared" si="51"/>
        <v>21685</v>
      </c>
      <c r="HW49" s="238">
        <f t="shared" si="51"/>
        <v>20521.290322580648</v>
      </c>
    </row>
    <row r="50" spans="1:231" x14ac:dyDescent="0.25">
      <c r="A50" s="230" t="s">
        <v>321</v>
      </c>
      <c r="B50" s="238">
        <f t="shared" si="48"/>
        <v>2292.4751096774194</v>
      </c>
      <c r="C50" s="238">
        <f t="shared" si="48"/>
        <v>2053.1545071428577</v>
      </c>
      <c r="D50" s="238">
        <f t="shared" si="48"/>
        <v>3167.2794870967741</v>
      </c>
      <c r="E50" s="238">
        <f t="shared" si="48"/>
        <v>14123.12232</v>
      </c>
      <c r="F50" s="238">
        <f t="shared" si="48"/>
        <v>18980.48720322581</v>
      </c>
      <c r="G50" s="238">
        <f t="shared" si="48"/>
        <v>14947.316636666663</v>
      </c>
      <c r="H50" s="238">
        <f t="shared" si="48"/>
        <v>13944.956687096774</v>
      </c>
      <c r="I50" s="238">
        <f t="shared" si="48"/>
        <v>14909.931019354841</v>
      </c>
      <c r="J50" s="238">
        <f t="shared" si="48"/>
        <v>11660.593196666667</v>
      </c>
      <c r="K50" s="238">
        <f t="shared" si="48"/>
        <v>5948.4787580645152</v>
      </c>
      <c r="L50" s="238">
        <f t="shared" si="48"/>
        <v>3877.9865300000006</v>
      </c>
      <c r="M50" s="238">
        <f t="shared" si="48"/>
        <v>2792.2044354838704</v>
      </c>
      <c r="N50" s="238">
        <f t="shared" si="48"/>
        <v>3254.3948451612905</v>
      </c>
      <c r="O50" s="238">
        <f t="shared" si="48"/>
        <v>2846.5165928571432</v>
      </c>
      <c r="P50" s="238">
        <f t="shared" si="48"/>
        <v>4039.5341451612903</v>
      </c>
      <c r="Q50" s="238">
        <f t="shared" si="48"/>
        <v>11799.623863333332</v>
      </c>
      <c r="R50" s="238">
        <f t="shared" si="48"/>
        <v>15871.369964516129</v>
      </c>
      <c r="S50" s="238">
        <f t="shared" si="48"/>
        <v>18179.677613333333</v>
      </c>
      <c r="T50" s="238">
        <f t="shared" si="48"/>
        <v>26604.655929032258</v>
      </c>
      <c r="U50" s="238">
        <f t="shared" si="48"/>
        <v>20542.111238709673</v>
      </c>
      <c r="V50" s="238">
        <f t="shared" si="48"/>
        <v>17986.525796666669</v>
      </c>
      <c r="W50" s="238">
        <f t="shared" si="48"/>
        <v>12394.197867741936</v>
      </c>
      <c r="X50" s="238">
        <f t="shared" si="48"/>
        <v>4709.2053933333336</v>
      </c>
      <c r="Y50" s="238">
        <f t="shared" si="48"/>
        <v>5810.3536000000013</v>
      </c>
      <c r="Z50" s="238">
        <f t="shared" si="48"/>
        <v>3008.3765387096773</v>
      </c>
      <c r="AA50" s="238">
        <f t="shared" si="48"/>
        <v>2747.5187071428568</v>
      </c>
      <c r="AB50" s="238">
        <f t="shared" si="48"/>
        <v>11087.125935483873</v>
      </c>
      <c r="AC50" s="238">
        <f t="shared" si="48"/>
        <v>9979.837536666666</v>
      </c>
      <c r="AD50" s="238">
        <f t="shared" si="48"/>
        <v>13755.364403225805</v>
      </c>
      <c r="AE50" s="238">
        <f t="shared" si="48"/>
        <v>14386.675896666662</v>
      </c>
      <c r="AF50" s="238">
        <f t="shared" si="48"/>
        <v>23777.019590322587</v>
      </c>
      <c r="AG50" s="238">
        <f t="shared" si="48"/>
        <v>17105.10760322581</v>
      </c>
      <c r="AH50" s="238">
        <f t="shared" si="48"/>
        <v>13825.141103333332</v>
      </c>
      <c r="AI50" s="238">
        <f t="shared" si="48"/>
        <v>10712.446812903227</v>
      </c>
      <c r="AJ50" s="238">
        <f t="shared" si="48"/>
        <v>4496.3793966666672</v>
      </c>
      <c r="AK50" s="238">
        <f t="shared" si="48"/>
        <v>4198.5487709677427</v>
      </c>
      <c r="AL50" s="238">
        <f t="shared" si="48"/>
        <v>2631.6817032258068</v>
      </c>
      <c r="AM50" s="238">
        <f t="shared" si="48"/>
        <v>2395.3942034482757</v>
      </c>
      <c r="AN50" s="238">
        <f t="shared" si="48"/>
        <v>4263.0448419354834</v>
      </c>
      <c r="AO50" s="238">
        <f t="shared" si="48"/>
        <v>16103.067693333332</v>
      </c>
      <c r="AP50" s="238">
        <f t="shared" si="48"/>
        <v>15325.196387096774</v>
      </c>
      <c r="AQ50" s="238">
        <f t="shared" si="48"/>
        <v>16328.704360000002</v>
      </c>
      <c r="AR50" s="238">
        <f t="shared" si="48"/>
        <v>25857.404032258069</v>
      </c>
      <c r="AS50" s="238">
        <f t="shared" si="48"/>
        <v>17927.311632258064</v>
      </c>
      <c r="AT50" s="238">
        <f t="shared" si="48"/>
        <v>13150.788883333331</v>
      </c>
      <c r="AU50" s="238">
        <f t="shared" si="48"/>
        <v>7447.7733258064527</v>
      </c>
      <c r="AV50" s="238">
        <f t="shared" si="48"/>
        <v>6384.7347933333331</v>
      </c>
      <c r="AW50" s="238">
        <f t="shared" si="48"/>
        <v>2557.3539064516131</v>
      </c>
      <c r="AX50" s="238"/>
      <c r="AY50" s="239">
        <f t="shared" si="49"/>
        <v>12858.064516129032</v>
      </c>
      <c r="AZ50" s="238">
        <f t="shared" si="49"/>
        <v>2606.4285714285716</v>
      </c>
      <c r="BA50" s="238">
        <f t="shared" si="49"/>
        <v>1498.3870967741937</v>
      </c>
      <c r="BB50" s="238">
        <f t="shared" si="49"/>
        <v>7211.3333333333321</v>
      </c>
      <c r="BC50" s="238">
        <f t="shared" si="49"/>
        <v>52752.580645161288</v>
      </c>
      <c r="BD50" s="238">
        <f t="shared" si="49"/>
        <v>78057.333333333328</v>
      </c>
      <c r="BE50" s="238">
        <f t="shared" si="49"/>
        <v>99730.645161290318</v>
      </c>
      <c r="BF50" s="238">
        <f t="shared" si="49"/>
        <v>68324.838709677424</v>
      </c>
      <c r="BG50" s="238">
        <f t="shared" si="49"/>
        <v>98963.666666666672</v>
      </c>
      <c r="BH50" s="238">
        <f t="shared" si="49"/>
        <v>77544.193548387091</v>
      </c>
      <c r="BI50" s="238">
        <f t="shared" si="49"/>
        <v>3180.6666666666665</v>
      </c>
      <c r="BJ50" s="238">
        <f t="shared" si="49"/>
        <v>4720.322580645161</v>
      </c>
      <c r="BK50" s="238"/>
      <c r="BL50" s="238">
        <f t="shared" si="49"/>
        <v>7717.7419354838712</v>
      </c>
      <c r="BM50" s="238">
        <f t="shared" si="49"/>
        <v>2752.1428571428564</v>
      </c>
      <c r="BN50" s="238">
        <f t="shared" si="49"/>
        <v>5123.5483870967746</v>
      </c>
      <c r="BO50" s="238">
        <f t="shared" si="49"/>
        <v>24005.000000000004</v>
      </c>
      <c r="BP50" s="238">
        <f t="shared" si="49"/>
        <v>55784.838709677417</v>
      </c>
      <c r="BQ50" s="238">
        <f t="shared" si="49"/>
        <v>89602.333333333328</v>
      </c>
      <c r="BR50" s="238">
        <f t="shared" si="49"/>
        <v>112607.4193548387</v>
      </c>
      <c r="BS50" s="238">
        <f t="shared" si="49"/>
        <v>65800.000000000015</v>
      </c>
      <c r="BT50" s="238">
        <f t="shared" si="49"/>
        <v>107119</v>
      </c>
      <c r="BU50" s="238">
        <f t="shared" si="49"/>
        <v>56431.93548387097</v>
      </c>
      <c r="BV50" s="238">
        <f t="shared" si="49"/>
        <v>5387.666666666667</v>
      </c>
      <c r="BW50" s="238">
        <f t="shared" si="49"/>
        <v>11255.806451612903</v>
      </c>
      <c r="BX50" s="238"/>
      <c r="BY50" s="238">
        <f t="shared" si="49"/>
        <v>7747.7419354838703</v>
      </c>
      <c r="BZ50" s="238">
        <f t="shared" si="49"/>
        <v>1258.5714285714287</v>
      </c>
      <c r="CA50" s="238">
        <f t="shared" si="49"/>
        <v>7234.5161290322585</v>
      </c>
      <c r="CB50" s="238">
        <f t="shared" si="49"/>
        <v>25006.333333333332</v>
      </c>
      <c r="CC50" s="238">
        <f t="shared" si="49"/>
        <v>56255.806451612894</v>
      </c>
      <c r="CD50" s="238">
        <f t="shared" si="49"/>
        <v>16400.333333333332</v>
      </c>
      <c r="CE50" s="238">
        <f t="shared" si="49"/>
        <v>24785.483870967746</v>
      </c>
      <c r="CF50" s="238">
        <f t="shared" si="49"/>
        <v>23763.225806451614</v>
      </c>
      <c r="CG50" s="238">
        <f t="shared" si="49"/>
        <v>37992.666666666672</v>
      </c>
      <c r="CH50" s="238">
        <f t="shared" si="49"/>
        <v>21057.419354838708</v>
      </c>
      <c r="CI50" s="238">
        <f t="shared" si="49"/>
        <v>1337</v>
      </c>
      <c r="CJ50" s="238">
        <f t="shared" si="49"/>
        <v>2219.3548387096776</v>
      </c>
      <c r="CK50" s="238"/>
      <c r="CL50" s="238">
        <f t="shared" si="49"/>
        <v>2850.9677419354839</v>
      </c>
      <c r="CM50" s="238">
        <f t="shared" si="49"/>
        <v>1465</v>
      </c>
      <c r="CN50" s="238">
        <f t="shared" si="49"/>
        <v>2336.4516129032254</v>
      </c>
      <c r="CO50" s="238">
        <f t="shared" si="49"/>
        <v>4488.333333333333</v>
      </c>
      <c r="CP50" s="238">
        <f t="shared" si="49"/>
        <v>10133.548387096775</v>
      </c>
      <c r="CQ50" s="238">
        <f t="shared" si="49"/>
        <v>13608.333333333332</v>
      </c>
      <c r="CR50" s="238">
        <f t="shared" si="49"/>
        <v>19343.225806451614</v>
      </c>
      <c r="CS50" s="238">
        <f t="shared" si="49"/>
        <v>17117.419354838708</v>
      </c>
      <c r="CT50" s="238">
        <f t="shared" si="49"/>
        <v>29241.666666666668</v>
      </c>
      <c r="CU50" s="238">
        <f t="shared" si="49"/>
        <v>11470.000000000002</v>
      </c>
      <c r="CV50" s="238">
        <f t="shared" si="49"/>
        <v>363.99999999999994</v>
      </c>
      <c r="CW50" s="238">
        <f t="shared" si="49"/>
        <v>2463.5483870967741</v>
      </c>
      <c r="CX50" s="238"/>
      <c r="CY50" s="238">
        <f t="shared" si="49"/>
        <v>1360.9677419354839</v>
      </c>
      <c r="CZ50" s="238">
        <f t="shared" si="49"/>
        <v>441.78571428571433</v>
      </c>
      <c r="DA50" s="238">
        <f t="shared" si="49"/>
        <v>688.70967741935488</v>
      </c>
      <c r="DB50" s="238">
        <f t="shared" si="49"/>
        <v>948.33333333333337</v>
      </c>
      <c r="DC50" s="238">
        <f t="shared" si="49"/>
        <v>3762.5806451612902</v>
      </c>
      <c r="DD50" s="238">
        <f t="shared" si="49"/>
        <v>12377.333333333336</v>
      </c>
      <c r="DE50" s="238">
        <f t="shared" si="49"/>
        <v>19265.16129032258</v>
      </c>
      <c r="DF50" s="238">
        <f t="shared" si="49"/>
        <v>16877.419354838712</v>
      </c>
      <c r="DG50" s="238">
        <f t="shared" si="49"/>
        <v>26262.333333333336</v>
      </c>
      <c r="DH50" s="238">
        <f t="shared" si="49"/>
        <v>10574.516129032259</v>
      </c>
      <c r="DI50" s="238">
        <f t="shared" si="49"/>
        <v>440.33333333333326</v>
      </c>
      <c r="DJ50" s="238">
        <f t="shared" si="49"/>
        <v>3988.3870967741941</v>
      </c>
      <c r="DK50" s="238"/>
      <c r="DL50" s="238">
        <f t="shared" si="49"/>
        <v>3554.1935483870966</v>
      </c>
      <c r="DM50" s="238">
        <f t="shared" si="49"/>
        <v>1197.5</v>
      </c>
      <c r="DN50" s="238">
        <f t="shared" si="49"/>
        <v>360</v>
      </c>
      <c r="DO50" s="238">
        <f t="shared" si="49"/>
        <v>8124.3333333333321</v>
      </c>
      <c r="DP50" s="238">
        <f t="shared" si="50"/>
        <v>7571.6129032258059</v>
      </c>
      <c r="DQ50" s="238">
        <f t="shared" si="50"/>
        <v>11543.333333333332</v>
      </c>
      <c r="DR50" s="238">
        <f t="shared" si="50"/>
        <v>18559.677419354837</v>
      </c>
      <c r="DS50" s="238">
        <f t="shared" si="50"/>
        <v>18485.16129032258</v>
      </c>
      <c r="DT50" s="238">
        <f t="shared" si="50"/>
        <v>25664.333333333336</v>
      </c>
      <c r="DU50" s="238">
        <f t="shared" si="50"/>
        <v>12008.709677419352</v>
      </c>
      <c r="DV50" s="238">
        <f t="shared" si="50"/>
        <v>984.33333333333337</v>
      </c>
      <c r="DW50" s="238">
        <f t="shared" si="50"/>
        <v>2705.8064516129034</v>
      </c>
      <c r="DX50" s="238"/>
      <c r="DY50" s="238">
        <f t="shared" si="50"/>
        <v>2838.7096774193546</v>
      </c>
      <c r="DZ50" s="238">
        <f t="shared" si="50"/>
        <v>508.9285714285715</v>
      </c>
      <c r="EA50" s="238">
        <f t="shared" si="50"/>
        <v>309.03225806451616</v>
      </c>
      <c r="EB50" s="238">
        <f t="shared" si="50"/>
        <v>830.66666666666663</v>
      </c>
      <c r="EC50" s="238">
        <f t="shared" si="50"/>
        <v>5660.322580645161</v>
      </c>
      <c r="ED50" s="238">
        <f t="shared" si="50"/>
        <v>12098.333333333336</v>
      </c>
      <c r="EE50" s="238">
        <f t="shared" si="50"/>
        <v>16431.290322580644</v>
      </c>
      <c r="EF50" s="238">
        <f t="shared" si="50"/>
        <v>17070</v>
      </c>
      <c r="EG50" s="238">
        <f t="shared" si="50"/>
        <v>24732</v>
      </c>
      <c r="EH50" s="238">
        <f t="shared" si="50"/>
        <v>12253.548387096775</v>
      </c>
      <c r="EI50" s="238">
        <f t="shared" si="50"/>
        <v>2690.6666666666665</v>
      </c>
      <c r="EJ50" s="238">
        <f t="shared" si="50"/>
        <v>682.25806451612914</v>
      </c>
      <c r="EK50" s="238"/>
      <c r="EL50" s="238">
        <f t="shared" si="50"/>
        <v>1533.8709677419354</v>
      </c>
      <c r="EM50" s="238">
        <f t="shared" si="50"/>
        <v>803.44827586206895</v>
      </c>
      <c r="EN50" s="238">
        <f t="shared" si="50"/>
        <v>600.9677419354839</v>
      </c>
      <c r="EO50" s="238">
        <f t="shared" si="50"/>
        <v>3760.3333333333335</v>
      </c>
      <c r="EP50" s="238">
        <f t="shared" si="50"/>
        <v>6583.2258064516127</v>
      </c>
      <c r="EQ50" s="238">
        <f t="shared" si="50"/>
        <v>11985.333333333336</v>
      </c>
      <c r="ER50" s="238">
        <f t="shared" si="50"/>
        <v>18785.483870967742</v>
      </c>
      <c r="ES50" s="238">
        <f t="shared" si="50"/>
        <v>14698.709677419354</v>
      </c>
      <c r="ET50" s="238">
        <f t="shared" si="50"/>
        <v>29589</v>
      </c>
      <c r="EU50" s="238">
        <f t="shared" si="50"/>
        <v>15691.290322580644</v>
      </c>
      <c r="EV50" s="238">
        <f t="shared" si="50"/>
        <v>2915.6666666666665</v>
      </c>
      <c r="EW50" s="238">
        <f t="shared" si="50"/>
        <v>1257.4193548387098</v>
      </c>
      <c r="EX50" s="238"/>
      <c r="EY50" s="238">
        <f t="shared" si="50"/>
        <v>1377.7419354838707</v>
      </c>
      <c r="EZ50" s="238">
        <f t="shared" si="50"/>
        <v>921.42857142857144</v>
      </c>
      <c r="FA50" s="238">
        <f t="shared" si="50"/>
        <v>1655.1612903225807</v>
      </c>
      <c r="FB50" s="238">
        <f t="shared" si="50"/>
        <v>725.66666666666674</v>
      </c>
      <c r="FC50" s="238">
        <f t="shared" si="50"/>
        <v>7661.290322580644</v>
      </c>
      <c r="FD50" s="238">
        <f t="shared" si="50"/>
        <v>13432</v>
      </c>
      <c r="FE50" s="238">
        <f t="shared" si="50"/>
        <v>19948.064516129034</v>
      </c>
      <c r="FF50" s="238">
        <f t="shared" si="50"/>
        <v>18769.354838709682</v>
      </c>
      <c r="FG50" s="238">
        <f t="shared" si="50"/>
        <v>28059.666666666668</v>
      </c>
      <c r="FH50" s="238">
        <f t="shared" si="50"/>
        <v>14102.258064516129</v>
      </c>
      <c r="FI50" s="238">
        <f t="shared" si="50"/>
        <v>4478.333333333333</v>
      </c>
      <c r="FJ50" s="238">
        <f t="shared" si="50"/>
        <v>3736.1290322580644</v>
      </c>
      <c r="FK50" s="238"/>
      <c r="FL50" s="238">
        <f t="shared" si="50"/>
        <v>1360.9677419354839</v>
      </c>
      <c r="FM50" s="238">
        <f t="shared" si="50"/>
        <v>583.21428571428567</v>
      </c>
      <c r="FN50" s="238">
        <f t="shared" si="50"/>
        <v>2136.7741935483873</v>
      </c>
      <c r="FO50" s="238">
        <f t="shared" si="50"/>
        <v>2471</v>
      </c>
      <c r="FP50" s="238">
        <f t="shared" si="50"/>
        <v>7079.677419354839</v>
      </c>
      <c r="FQ50" s="238">
        <f t="shared" si="50"/>
        <v>12117.333333333334</v>
      </c>
      <c r="FR50" s="238">
        <f t="shared" si="50"/>
        <v>17054.516129032254</v>
      </c>
      <c r="FS50" s="238">
        <f t="shared" si="50"/>
        <v>16711.612903225807</v>
      </c>
      <c r="FT50" s="238">
        <f t="shared" si="50"/>
        <v>26514.666666666668</v>
      </c>
      <c r="FU50" s="238">
        <f t="shared" si="50"/>
        <v>9813.8709677419356</v>
      </c>
      <c r="FV50" s="238">
        <f t="shared" si="50"/>
        <v>618.66666666666663</v>
      </c>
      <c r="FW50" s="238">
        <f t="shared" si="50"/>
        <v>1294.8387096774195</v>
      </c>
      <c r="FX50" s="238"/>
      <c r="FY50" s="238">
        <f t="shared" si="50"/>
        <v>2415.483870967742</v>
      </c>
      <c r="FZ50" s="238">
        <f t="shared" si="50"/>
        <v>1074.9999999999998</v>
      </c>
      <c r="GA50" s="238">
        <f t="shared" si="50"/>
        <v>902.58064516129036</v>
      </c>
      <c r="GB50" s="238">
        <f t="shared" si="50"/>
        <v>937</v>
      </c>
      <c r="GC50" s="238">
        <f t="shared" si="50"/>
        <v>9182.5806451612898</v>
      </c>
      <c r="GD50" s="238">
        <f t="shared" si="50"/>
        <v>12946</v>
      </c>
      <c r="GE50" s="238">
        <f t="shared" si="50"/>
        <v>18727.096774193549</v>
      </c>
      <c r="GF50" s="238">
        <f t="shared" si="50"/>
        <v>16060.645161290322</v>
      </c>
      <c r="GG50" s="238">
        <f t="shared" si="51"/>
        <v>26452.333333333332</v>
      </c>
      <c r="GH50" s="238">
        <f t="shared" si="51"/>
        <v>12180.645161290322</v>
      </c>
      <c r="GI50" s="238">
        <f t="shared" si="51"/>
        <v>737.33333333333337</v>
      </c>
      <c r="GJ50" s="238">
        <f t="shared" si="51"/>
        <v>2295.4838709677424</v>
      </c>
      <c r="GK50" s="238"/>
      <c r="GL50" s="238">
        <f t="shared" si="51"/>
        <v>2848.7096774193551</v>
      </c>
      <c r="GM50" s="238">
        <f t="shared" si="51"/>
        <v>1892.4137931034484</v>
      </c>
      <c r="GN50" s="238">
        <f t="shared" si="51"/>
        <v>2017.41935483871</v>
      </c>
      <c r="GO50" s="238">
        <f t="shared" si="51"/>
        <v>1925.3333333333333</v>
      </c>
      <c r="GP50" s="238">
        <f t="shared" si="51"/>
        <v>9787.7419354838694</v>
      </c>
      <c r="GQ50" s="238">
        <f t="shared" si="51"/>
        <v>14363</v>
      </c>
      <c r="GR50" s="238">
        <f t="shared" si="51"/>
        <v>20950.645161290322</v>
      </c>
      <c r="GS50" s="238">
        <f t="shared" si="51"/>
        <v>20938.709677419356</v>
      </c>
      <c r="GT50" s="238">
        <f t="shared" si="51"/>
        <v>32145.333333333336</v>
      </c>
      <c r="GU50" s="238">
        <f t="shared" si="51"/>
        <v>14566.451612903224</v>
      </c>
      <c r="GV50" s="238">
        <f t="shared" si="51"/>
        <v>1395.9999999999998</v>
      </c>
      <c r="GW50" s="238">
        <f t="shared" si="51"/>
        <v>2192.2580645161297</v>
      </c>
      <c r="GX50" s="238"/>
      <c r="GY50" s="238">
        <f t="shared" si="51"/>
        <v>920.64516129032256</v>
      </c>
      <c r="GZ50" s="238">
        <f t="shared" si="51"/>
        <v>1788.5714285714287</v>
      </c>
      <c r="HA50" s="238">
        <f t="shared" si="51"/>
        <v>977.74193548387098</v>
      </c>
      <c r="HB50" s="238">
        <f t="shared" si="51"/>
        <v>3876.666666666667</v>
      </c>
      <c r="HC50" s="238">
        <f t="shared" si="51"/>
        <v>8792.5806451612916</v>
      </c>
      <c r="HD50" s="238">
        <f t="shared" si="51"/>
        <v>15858.333333333334</v>
      </c>
      <c r="HE50" s="238">
        <f t="shared" si="51"/>
        <v>22468.064516129034</v>
      </c>
      <c r="HF50" s="238">
        <f t="shared" si="51"/>
        <v>21359.677419354841</v>
      </c>
      <c r="HG50" s="238">
        <f t="shared" si="51"/>
        <v>29802.333333333328</v>
      </c>
      <c r="HH50" s="238">
        <f t="shared" si="51"/>
        <v>14558.06451612903</v>
      </c>
      <c r="HI50" s="238">
        <f t="shared" si="51"/>
        <v>2116.6666666666665</v>
      </c>
      <c r="HJ50" s="238">
        <f t="shared" si="51"/>
        <v>4042.2580645161297</v>
      </c>
      <c r="HK50" s="238"/>
      <c r="HL50" s="238">
        <f t="shared" si="51"/>
        <v>2864.1935483870961</v>
      </c>
      <c r="HM50" s="238">
        <f t="shared" si="51"/>
        <v>1740</v>
      </c>
      <c r="HN50" s="238">
        <f t="shared" si="51"/>
        <v>2455.161290322581</v>
      </c>
      <c r="HO50" s="238">
        <f t="shared" si="51"/>
        <v>3614.0000000000005</v>
      </c>
      <c r="HP50" s="238">
        <f t="shared" si="51"/>
        <v>10752.58064516129</v>
      </c>
      <c r="HQ50" s="238">
        <f t="shared" si="51"/>
        <v>5775</v>
      </c>
      <c r="HR50" s="238">
        <f t="shared" si="51"/>
        <v>8812.5806451612898</v>
      </c>
      <c r="HS50" s="238">
        <f t="shared" si="51"/>
        <v>7533.2258064516127</v>
      </c>
      <c r="HT50" s="238">
        <f t="shared" si="51"/>
        <v>11941.666666666666</v>
      </c>
      <c r="HU50" s="238">
        <f t="shared" si="51"/>
        <v>5454.5161290322585</v>
      </c>
      <c r="HV50" s="238">
        <f t="shared" si="51"/>
        <v>794</v>
      </c>
      <c r="HW50" s="238">
        <f t="shared" si="51"/>
        <v>709.99999999999989</v>
      </c>
    </row>
    <row r="51" spans="1:231" s="231" customFormat="1" x14ac:dyDescent="0.25">
      <c r="A51" s="231" t="s">
        <v>322</v>
      </c>
      <c r="B51" s="239">
        <f t="shared" ref="B51:AW51" si="52">+B48+B49+B50</f>
        <v>664185.61016451614</v>
      </c>
      <c r="C51" s="239">
        <f t="shared" si="52"/>
        <v>660668.55365714279</v>
      </c>
      <c r="D51" s="239">
        <f t="shared" si="52"/>
        <v>581200.11746774206</v>
      </c>
      <c r="E51" s="239">
        <f t="shared" si="52"/>
        <v>684030.51359333342</v>
      </c>
      <c r="F51" s="239">
        <f t="shared" si="52"/>
        <v>756361.12948387105</v>
      </c>
      <c r="G51" s="239">
        <f t="shared" si="52"/>
        <v>896536.1347866666</v>
      </c>
      <c r="H51" s="239">
        <f t="shared" si="52"/>
        <v>926265.42471935484</v>
      </c>
      <c r="I51" s="239">
        <f t="shared" si="52"/>
        <v>913770.42089032277</v>
      </c>
      <c r="J51" s="239">
        <f t="shared" si="52"/>
        <v>892324.2327033336</v>
      </c>
      <c r="K51" s="239">
        <f t="shared" si="52"/>
        <v>741859.37165806454</v>
      </c>
      <c r="L51" s="239">
        <f t="shared" si="52"/>
        <v>622236.5880933333</v>
      </c>
      <c r="M51" s="239">
        <f t="shared" si="52"/>
        <v>684037.12498709676</v>
      </c>
      <c r="N51" s="238">
        <f t="shared" si="52"/>
        <v>670513.64143870969</v>
      </c>
      <c r="O51" s="239">
        <f t="shared" si="52"/>
        <v>660570.96752499999</v>
      </c>
      <c r="P51" s="239">
        <f t="shared" si="52"/>
        <v>595862.08462580643</v>
      </c>
      <c r="Q51" s="239">
        <f t="shared" si="52"/>
        <v>692167.48403666669</v>
      </c>
      <c r="R51" s="239">
        <f t="shared" si="52"/>
        <v>797498.82465483865</v>
      </c>
      <c r="S51" s="239">
        <f t="shared" si="52"/>
        <v>877324.16102000012</v>
      </c>
      <c r="T51" s="239">
        <f t="shared" si="52"/>
        <v>900428.63360967743</v>
      </c>
      <c r="U51" s="239">
        <f t="shared" si="52"/>
        <v>894310.96281612886</v>
      </c>
      <c r="V51" s="239">
        <f t="shared" si="52"/>
        <v>872602.13507666683</v>
      </c>
      <c r="W51" s="239">
        <f t="shared" si="52"/>
        <v>730620.47948709677</v>
      </c>
      <c r="X51" s="239">
        <f t="shared" si="52"/>
        <v>617714.24416333344</v>
      </c>
      <c r="Y51" s="239">
        <f t="shared" si="52"/>
        <v>682054.98048709682</v>
      </c>
      <c r="Z51" s="238">
        <f t="shared" si="52"/>
        <v>666066.1420387096</v>
      </c>
      <c r="AA51" s="239">
        <f t="shared" si="52"/>
        <v>657910.86010714294</v>
      </c>
      <c r="AB51" s="239">
        <f t="shared" si="52"/>
        <v>637302.49825483863</v>
      </c>
      <c r="AC51" s="239">
        <f t="shared" si="52"/>
        <v>660894.52710333338</v>
      </c>
      <c r="AD51" s="239">
        <f t="shared" si="52"/>
        <v>732235.74515806453</v>
      </c>
      <c r="AE51" s="239">
        <f t="shared" si="52"/>
        <v>865002.35192666668</v>
      </c>
      <c r="AF51" s="239">
        <f t="shared" si="52"/>
        <v>899826.71652258083</v>
      </c>
      <c r="AG51" s="239">
        <f t="shared" si="52"/>
        <v>889378.55972903222</v>
      </c>
      <c r="AH51" s="239">
        <f t="shared" si="52"/>
        <v>871383.21295333316</v>
      </c>
      <c r="AI51" s="239">
        <f t="shared" si="52"/>
        <v>731376.80680967763</v>
      </c>
      <c r="AJ51" s="239">
        <f t="shared" si="52"/>
        <v>611734.58016000001</v>
      </c>
      <c r="AK51" s="239">
        <f t="shared" si="52"/>
        <v>674135.77998064505</v>
      </c>
      <c r="AL51" s="238">
        <f t="shared" si="52"/>
        <v>674654.20751935488</v>
      </c>
      <c r="AM51" s="239">
        <f t="shared" si="52"/>
        <v>666862.82006551733</v>
      </c>
      <c r="AN51" s="239">
        <f t="shared" si="52"/>
        <v>601589.32017741946</v>
      </c>
      <c r="AO51" s="239">
        <f t="shared" si="52"/>
        <v>689993.79063333338</v>
      </c>
      <c r="AP51" s="239">
        <f t="shared" si="52"/>
        <v>818887.64375806449</v>
      </c>
      <c r="AQ51" s="239">
        <f t="shared" si="52"/>
        <v>884315.18562</v>
      </c>
      <c r="AR51" s="239">
        <f t="shared" si="52"/>
        <v>923685.26533548383</v>
      </c>
      <c r="AS51" s="239">
        <f t="shared" si="52"/>
        <v>918719.18766774191</v>
      </c>
      <c r="AT51" s="239">
        <f t="shared" si="52"/>
        <v>897381.3219166667</v>
      </c>
      <c r="AU51" s="239">
        <f t="shared" si="52"/>
        <v>761906.40065161278</v>
      </c>
      <c r="AV51" s="239">
        <f t="shared" si="52"/>
        <v>640933.57870666659</v>
      </c>
      <c r="AW51" s="239">
        <f t="shared" si="52"/>
        <v>704849.20915161283</v>
      </c>
      <c r="AX51" s="239"/>
      <c r="AY51" s="239">
        <f t="shared" ref="AY51:CT51" si="53">+AY48+AY49+AY50</f>
        <v>650220.32258064521</v>
      </c>
      <c r="AZ51" s="239">
        <f t="shared" si="53"/>
        <v>640383.2142857142</v>
      </c>
      <c r="BA51" s="239">
        <f t="shared" si="53"/>
        <v>584913.87096774194</v>
      </c>
      <c r="BB51" s="239">
        <f t="shared" si="53"/>
        <v>628266</v>
      </c>
      <c r="BC51" s="239">
        <f t="shared" si="53"/>
        <v>763355.16129032266</v>
      </c>
      <c r="BD51" s="239">
        <f t="shared" si="53"/>
        <v>849872</v>
      </c>
      <c r="BE51" s="239">
        <f t="shared" si="53"/>
        <v>891826.45161290315</v>
      </c>
      <c r="BF51" s="239">
        <f t="shared" si="53"/>
        <v>870167.09677419357</v>
      </c>
      <c r="BG51" s="239">
        <f t="shared" si="53"/>
        <v>860502</v>
      </c>
      <c r="BH51" s="239">
        <f t="shared" si="53"/>
        <v>716081.29032258061</v>
      </c>
      <c r="BI51" s="239">
        <f t="shared" si="53"/>
        <v>599456.66666666663</v>
      </c>
      <c r="BJ51" s="239">
        <f t="shared" si="53"/>
        <v>639591.29032258061</v>
      </c>
      <c r="BK51" s="239"/>
      <c r="BL51" s="239">
        <f t="shared" si="53"/>
        <v>652734.51612903224</v>
      </c>
      <c r="BM51" s="239">
        <f t="shared" si="53"/>
        <v>629283.57142857136</v>
      </c>
      <c r="BN51" s="239">
        <f t="shared" si="53"/>
        <v>582105.48387096764</v>
      </c>
      <c r="BO51" s="239">
        <f t="shared" si="53"/>
        <v>631069</v>
      </c>
      <c r="BP51" s="239">
        <f t="shared" si="53"/>
        <v>747007.41935483878</v>
      </c>
      <c r="BQ51" s="239">
        <f t="shared" si="53"/>
        <v>861711.33333333337</v>
      </c>
      <c r="BR51" s="239">
        <f t="shared" si="53"/>
        <v>902532.25806451612</v>
      </c>
      <c r="BS51" s="239">
        <f t="shared" si="53"/>
        <v>876391.93548387103</v>
      </c>
      <c r="BT51" s="239">
        <f t="shared" si="53"/>
        <v>870094</v>
      </c>
      <c r="BU51" s="239">
        <f t="shared" si="53"/>
        <v>701178.70967741939</v>
      </c>
      <c r="BV51" s="239">
        <f t="shared" si="53"/>
        <v>600262.66666666663</v>
      </c>
      <c r="BW51" s="239">
        <f t="shared" si="53"/>
        <v>644652.90322580643</v>
      </c>
      <c r="BX51" s="239"/>
      <c r="BY51" s="239">
        <f t="shared" si="53"/>
        <v>652604.83870967734</v>
      </c>
      <c r="BZ51" s="239">
        <f t="shared" si="53"/>
        <v>629908.57142857148</v>
      </c>
      <c r="CA51" s="239">
        <f t="shared" si="53"/>
        <v>584205.48387096764</v>
      </c>
      <c r="CB51" s="239">
        <f t="shared" si="53"/>
        <v>628962</v>
      </c>
      <c r="CC51" s="239">
        <f t="shared" si="53"/>
        <v>749849.99999999988</v>
      </c>
      <c r="CD51" s="239">
        <f t="shared" si="53"/>
        <v>839710</v>
      </c>
      <c r="CE51" s="239">
        <f t="shared" si="53"/>
        <v>874573.54838709685</v>
      </c>
      <c r="CF51" s="239">
        <f t="shared" si="53"/>
        <v>869588.06451612897</v>
      </c>
      <c r="CG51" s="239">
        <f t="shared" si="53"/>
        <v>861133</v>
      </c>
      <c r="CH51" s="239">
        <f t="shared" si="53"/>
        <v>707388.06451612897</v>
      </c>
      <c r="CI51" s="239">
        <f t="shared" si="53"/>
        <v>609529.66666666663</v>
      </c>
      <c r="CJ51" s="239">
        <f t="shared" si="53"/>
        <v>650036.12903225806</v>
      </c>
      <c r="CK51" s="239"/>
      <c r="CL51" s="239">
        <f t="shared" si="53"/>
        <v>662564.19354838715</v>
      </c>
      <c r="CM51" s="239">
        <f t="shared" si="53"/>
        <v>658733.57142857136</v>
      </c>
      <c r="CN51" s="239">
        <f t="shared" si="53"/>
        <v>581123.54838709673</v>
      </c>
      <c r="CO51" s="239">
        <f t="shared" si="53"/>
        <v>601882.66666666663</v>
      </c>
      <c r="CP51" s="239">
        <f t="shared" si="53"/>
        <v>727120</v>
      </c>
      <c r="CQ51" s="239">
        <f t="shared" si="53"/>
        <v>844232.66666666674</v>
      </c>
      <c r="CR51" s="239">
        <f t="shared" si="53"/>
        <v>884778.06451612909</v>
      </c>
      <c r="CS51" s="239">
        <f t="shared" si="53"/>
        <v>876190.6451612903</v>
      </c>
      <c r="CT51" s="239">
        <f t="shared" si="53"/>
        <v>866669.66666666663</v>
      </c>
      <c r="CU51" s="239">
        <f>+CU48+CU49+CU50</f>
        <v>699950.96774193551</v>
      </c>
      <c r="CV51" s="239">
        <f>+CV48+CV49+CV50</f>
        <v>599248</v>
      </c>
      <c r="CW51" s="239">
        <f>+CW48+CW49+CW50</f>
        <v>642893.54838709673</v>
      </c>
      <c r="CX51" s="239"/>
      <c r="CY51" s="239">
        <f t="shared" ref="CY51:FO51" si="54">+CY48+CY49+CY50</f>
        <v>653996.12903225806</v>
      </c>
      <c r="CZ51" s="239">
        <f t="shared" si="54"/>
        <v>620840</v>
      </c>
      <c r="DA51" s="239">
        <f t="shared" si="54"/>
        <v>567733.22580645175</v>
      </c>
      <c r="DB51" s="239">
        <f t="shared" si="54"/>
        <v>603955.33333333337</v>
      </c>
      <c r="DC51" s="239">
        <f t="shared" si="54"/>
        <v>728107.41935483878</v>
      </c>
      <c r="DD51" s="239">
        <f t="shared" si="54"/>
        <v>834215.33333333337</v>
      </c>
      <c r="DE51" s="239">
        <f t="shared" si="54"/>
        <v>887680.6451612903</v>
      </c>
      <c r="DF51" s="239">
        <f t="shared" si="54"/>
        <v>873478.70967741928</v>
      </c>
      <c r="DG51" s="239">
        <f t="shared" si="54"/>
        <v>857796.66666666674</v>
      </c>
      <c r="DH51" s="239">
        <f t="shared" si="54"/>
        <v>688604.83870967745</v>
      </c>
      <c r="DI51" s="239">
        <f t="shared" si="54"/>
        <v>595580.33333333337</v>
      </c>
      <c r="DJ51" s="239">
        <f t="shared" si="54"/>
        <v>652400</v>
      </c>
      <c r="DK51" s="239"/>
      <c r="DL51" s="239">
        <f t="shared" si="54"/>
        <v>650615.48387096776</v>
      </c>
      <c r="DM51" s="239">
        <f t="shared" si="54"/>
        <v>624086.42857142852</v>
      </c>
      <c r="DN51" s="239">
        <f t="shared" si="54"/>
        <v>568551.29032258072</v>
      </c>
      <c r="DO51" s="239">
        <f t="shared" si="54"/>
        <v>613051.33333333337</v>
      </c>
      <c r="DP51" s="239">
        <f t="shared" si="54"/>
        <v>731582.90322580643</v>
      </c>
      <c r="DQ51" s="239">
        <f t="shared" si="54"/>
        <v>841116</v>
      </c>
      <c r="DR51" s="239">
        <f t="shared" si="54"/>
        <v>890152.58064516122</v>
      </c>
      <c r="DS51" s="239">
        <f t="shared" si="54"/>
        <v>875899.03225806449</v>
      </c>
      <c r="DT51" s="239">
        <f t="shared" si="54"/>
        <v>866496</v>
      </c>
      <c r="DU51" s="239">
        <f t="shared" si="54"/>
        <v>694707.74193548388</v>
      </c>
      <c r="DV51" s="239">
        <f t="shared" si="54"/>
        <v>596830</v>
      </c>
      <c r="DW51" s="239">
        <f t="shared" si="54"/>
        <v>654801.61290322582</v>
      </c>
      <c r="DX51" s="239"/>
      <c r="DY51" s="239">
        <f t="shared" si="54"/>
        <v>640571.29032258072</v>
      </c>
      <c r="DZ51" s="239">
        <f t="shared" si="54"/>
        <v>605518.57142857148</v>
      </c>
      <c r="EA51" s="239">
        <f t="shared" si="54"/>
        <v>552835.48387096764</v>
      </c>
      <c r="EB51" s="239">
        <f t="shared" si="54"/>
        <v>580991</v>
      </c>
      <c r="EC51" s="239">
        <f t="shared" si="54"/>
        <v>712778.70967741951</v>
      </c>
      <c r="ED51" s="239">
        <f t="shared" si="54"/>
        <v>830274.66666666674</v>
      </c>
      <c r="EE51" s="239">
        <f t="shared" si="54"/>
        <v>878472.90322580643</v>
      </c>
      <c r="EF51" s="239">
        <f t="shared" si="54"/>
        <v>862908.38709677418</v>
      </c>
      <c r="EG51" s="239">
        <f t="shared" si="54"/>
        <v>855874</v>
      </c>
      <c r="EH51" s="239">
        <f t="shared" si="54"/>
        <v>687285.48387096764</v>
      </c>
      <c r="EI51" s="239">
        <f t="shared" si="54"/>
        <v>595713</v>
      </c>
      <c r="EJ51" s="239">
        <f t="shared" si="54"/>
        <v>640339.3548387097</v>
      </c>
      <c r="EK51" s="239"/>
      <c r="EL51" s="239">
        <f t="shared" si="54"/>
        <v>634844.83870967734</v>
      </c>
      <c r="EM51" s="239">
        <f t="shared" si="54"/>
        <v>603201.03448275861</v>
      </c>
      <c r="EN51" s="239">
        <f t="shared" si="54"/>
        <v>552406.45161290327</v>
      </c>
      <c r="EO51" s="239">
        <f t="shared" si="54"/>
        <v>586210.00000000012</v>
      </c>
      <c r="EP51" s="239">
        <f t="shared" si="54"/>
        <v>706143.54838709685</v>
      </c>
      <c r="EQ51" s="239">
        <f t="shared" si="54"/>
        <v>833185.33333333337</v>
      </c>
      <c r="ER51" s="239">
        <f t="shared" si="54"/>
        <v>883933.54838709685</v>
      </c>
      <c r="ES51" s="239">
        <f t="shared" si="54"/>
        <v>868631.61290322582</v>
      </c>
      <c r="ET51" s="239">
        <f t="shared" si="54"/>
        <v>860217.66666666663</v>
      </c>
      <c r="EU51" s="239">
        <f t="shared" si="54"/>
        <v>689832.25806451612</v>
      </c>
      <c r="EV51" s="239">
        <f t="shared" si="54"/>
        <v>591373.33333333337</v>
      </c>
      <c r="EW51" s="239">
        <f t="shared" si="54"/>
        <v>635552.25806451624</v>
      </c>
      <c r="EX51" s="239"/>
      <c r="EY51" s="239">
        <f t="shared" si="54"/>
        <v>633890.32258064509</v>
      </c>
      <c r="EZ51" s="239">
        <f t="shared" si="54"/>
        <v>612848.21428571432</v>
      </c>
      <c r="FA51" s="239">
        <f t="shared" si="54"/>
        <v>551239.67741935479</v>
      </c>
      <c r="FB51" s="239">
        <f t="shared" si="54"/>
        <v>576274</v>
      </c>
      <c r="FC51" s="239">
        <f t="shared" si="54"/>
        <v>719008.70967741939</v>
      </c>
      <c r="FD51" s="239">
        <f t="shared" si="54"/>
        <v>836345</v>
      </c>
      <c r="FE51" s="239">
        <f t="shared" si="54"/>
        <v>890167.41935483878</v>
      </c>
      <c r="FF51" s="239">
        <f t="shared" si="54"/>
        <v>871140.6451612903</v>
      </c>
      <c r="FG51" s="239">
        <f t="shared" si="54"/>
        <v>859926.33333333337</v>
      </c>
      <c r="FH51" s="239">
        <f t="shared" si="54"/>
        <v>686570</v>
      </c>
      <c r="FI51" s="239">
        <f t="shared" si="54"/>
        <v>592104.33333333337</v>
      </c>
      <c r="FJ51" s="239">
        <f t="shared" si="54"/>
        <v>644855.80645161297</v>
      </c>
      <c r="FK51" s="239"/>
      <c r="FL51" s="239">
        <f t="shared" si="54"/>
        <v>638058.38709677418</v>
      </c>
      <c r="FM51" s="239">
        <f t="shared" si="54"/>
        <v>609816.7857142858</v>
      </c>
      <c r="FN51" s="239">
        <f t="shared" si="54"/>
        <v>560549.03225806449</v>
      </c>
      <c r="FO51" s="239">
        <f t="shared" si="54"/>
        <v>589407.66666666674</v>
      </c>
      <c r="FP51" s="239">
        <f t="shared" ref="FP51:HW51" si="55">+FP48+FP49+FP50</f>
        <v>710176.45161290315</v>
      </c>
      <c r="FQ51" s="239">
        <f t="shared" si="55"/>
        <v>851273</v>
      </c>
      <c r="FR51" s="239">
        <f t="shared" si="55"/>
        <v>900236.77419354836</v>
      </c>
      <c r="FS51" s="239">
        <f t="shared" si="55"/>
        <v>890766.77419354848</v>
      </c>
      <c r="FT51" s="239">
        <f t="shared" si="55"/>
        <v>879337.66666666663</v>
      </c>
      <c r="FU51" s="239">
        <f t="shared" si="55"/>
        <v>696840.9677419354</v>
      </c>
      <c r="FV51" s="239">
        <f t="shared" si="55"/>
        <v>591685.66666666663</v>
      </c>
      <c r="FW51" s="239">
        <f t="shared" si="55"/>
        <v>656926.45161290327</v>
      </c>
      <c r="FX51" s="239"/>
      <c r="FY51" s="239">
        <f t="shared" si="55"/>
        <v>646079.3548387097</v>
      </c>
      <c r="FZ51" s="239">
        <f t="shared" si="55"/>
        <v>622828.92857142852</v>
      </c>
      <c r="GA51" s="239">
        <f t="shared" si="55"/>
        <v>563391.93548387103</v>
      </c>
      <c r="GB51" s="239">
        <f t="shared" si="55"/>
        <v>585533.33333333337</v>
      </c>
      <c r="GC51" s="239">
        <f t="shared" si="55"/>
        <v>735481.29032258072</v>
      </c>
      <c r="GD51" s="239">
        <f t="shared" si="55"/>
        <v>848593</v>
      </c>
      <c r="GE51" s="239">
        <f t="shared" si="55"/>
        <v>906223.87096774194</v>
      </c>
      <c r="GF51" s="239">
        <f t="shared" si="55"/>
        <v>894807.41935483867</v>
      </c>
      <c r="GG51" s="239">
        <f t="shared" si="55"/>
        <v>894346.66666666674</v>
      </c>
      <c r="GH51" s="239">
        <f t="shared" si="55"/>
        <v>714050.6451612903</v>
      </c>
      <c r="GI51" s="239">
        <f t="shared" si="55"/>
        <v>607678</v>
      </c>
      <c r="GJ51" s="239">
        <f t="shared" si="55"/>
        <v>665380.96774193551</v>
      </c>
      <c r="GK51" s="239"/>
      <c r="GL51" s="239">
        <f t="shared" si="55"/>
        <v>651243.22580645164</v>
      </c>
      <c r="GM51" s="239">
        <f t="shared" si="55"/>
        <v>609691.72413793101</v>
      </c>
      <c r="GN51" s="239">
        <f t="shared" si="55"/>
        <v>565061.93548387091</v>
      </c>
      <c r="GO51" s="239">
        <f t="shared" si="55"/>
        <v>590719.66666666674</v>
      </c>
      <c r="GP51" s="239">
        <f t="shared" si="55"/>
        <v>733781.93548387091</v>
      </c>
      <c r="GQ51" s="239">
        <f t="shared" si="55"/>
        <v>851480.66666666663</v>
      </c>
      <c r="GR51" s="239">
        <f t="shared" si="55"/>
        <v>904921.29032258061</v>
      </c>
      <c r="GS51" s="239">
        <f t="shared" si="55"/>
        <v>896157.41935483878</v>
      </c>
      <c r="GT51" s="239">
        <f t="shared" si="55"/>
        <v>886507.66666666663</v>
      </c>
      <c r="GU51" s="239">
        <f t="shared" si="55"/>
        <v>708617.74193548399</v>
      </c>
      <c r="GV51" s="239">
        <f t="shared" si="55"/>
        <v>605008.33333333337</v>
      </c>
      <c r="GW51" s="239">
        <f t="shared" si="55"/>
        <v>654140.96774193551</v>
      </c>
      <c r="GX51" s="239"/>
      <c r="GY51" s="239">
        <f t="shared" si="55"/>
        <v>648076.77419354836</v>
      </c>
      <c r="GZ51" s="239">
        <f t="shared" si="55"/>
        <v>625115</v>
      </c>
      <c r="HA51" s="239">
        <f t="shared" si="55"/>
        <v>567608.06451612909</v>
      </c>
      <c r="HB51" s="239">
        <f t="shared" si="55"/>
        <v>588125.33333333326</v>
      </c>
      <c r="HC51" s="239">
        <f t="shared" si="55"/>
        <v>723018.06451612909</v>
      </c>
      <c r="HD51" s="239">
        <f t="shared" si="55"/>
        <v>857181.33333333337</v>
      </c>
      <c r="HE51" s="239">
        <f t="shared" si="55"/>
        <v>914845.48387096787</v>
      </c>
      <c r="HF51" s="239">
        <f t="shared" si="55"/>
        <v>904912.90322580643</v>
      </c>
      <c r="HG51" s="239">
        <f t="shared" si="55"/>
        <v>883334.00000000012</v>
      </c>
      <c r="HH51" s="239">
        <f t="shared" si="55"/>
        <v>713309.03225806449</v>
      </c>
      <c r="HI51" s="239">
        <f t="shared" si="55"/>
        <v>610960.33333333337</v>
      </c>
      <c r="HJ51" s="239">
        <f t="shared" si="55"/>
        <v>657711.29032258061</v>
      </c>
      <c r="HK51" s="239"/>
      <c r="HL51" s="239">
        <f t="shared" si="55"/>
        <v>647671.61290322582</v>
      </c>
      <c r="HM51" s="239">
        <f t="shared" si="55"/>
        <v>627300.35714285716</v>
      </c>
      <c r="HN51" s="239">
        <f t="shared" si="55"/>
        <v>569924.19354838715</v>
      </c>
      <c r="HO51" s="239">
        <f t="shared" si="55"/>
        <v>591816.66666666674</v>
      </c>
      <c r="HP51" s="239">
        <f t="shared" si="55"/>
        <v>728351.61290322593</v>
      </c>
      <c r="HQ51" s="239">
        <f t="shared" si="55"/>
        <v>866422</v>
      </c>
      <c r="HR51" s="239">
        <f t="shared" si="55"/>
        <v>933074.19354838715</v>
      </c>
      <c r="HS51" s="239">
        <f t="shared" si="55"/>
        <v>913789.3548387097</v>
      </c>
      <c r="HT51" s="239">
        <f t="shared" si="55"/>
        <v>899223.33333333326</v>
      </c>
      <c r="HU51" s="239">
        <f t="shared" si="55"/>
        <v>719434.51612903224</v>
      </c>
      <c r="HV51" s="239">
        <f t="shared" si="55"/>
        <v>614758</v>
      </c>
      <c r="HW51" s="239">
        <f t="shared" si="55"/>
        <v>665855.16129032255</v>
      </c>
    </row>
    <row r="52" spans="1:231" s="231" customFormat="1" x14ac:dyDescent="0.25">
      <c r="N52" s="230"/>
      <c r="Z52" s="230"/>
      <c r="AL52" s="230"/>
    </row>
    <row r="53" spans="1:231" x14ac:dyDescent="0.25">
      <c r="A53" s="230" t="s">
        <v>323</v>
      </c>
      <c r="B53" s="247">
        <v>979908</v>
      </c>
      <c r="C53" s="247">
        <v>979968</v>
      </c>
      <c r="D53" s="247">
        <v>977423</v>
      </c>
      <c r="E53" s="247">
        <v>994637</v>
      </c>
      <c r="F53" s="247">
        <v>1084809</v>
      </c>
      <c r="G53" s="247">
        <v>1084807</v>
      </c>
      <c r="H53" s="247">
        <v>1084822</v>
      </c>
      <c r="I53" s="247">
        <v>1084857</v>
      </c>
      <c r="J53" s="247">
        <v>1085249</v>
      </c>
      <c r="K53" s="247">
        <v>997454</v>
      </c>
      <c r="L53" s="247">
        <v>980065</v>
      </c>
      <c r="M53" s="247">
        <v>980275</v>
      </c>
      <c r="N53" s="247">
        <v>979908</v>
      </c>
      <c r="O53" s="247">
        <v>979968</v>
      </c>
      <c r="P53" s="247">
        <v>977423</v>
      </c>
      <c r="Q53" s="247">
        <v>994637</v>
      </c>
      <c r="R53" s="247">
        <v>1084809</v>
      </c>
      <c r="S53" s="247">
        <v>1084807</v>
      </c>
      <c r="T53" s="247">
        <v>1084822</v>
      </c>
      <c r="U53" s="247">
        <v>1084857</v>
      </c>
      <c r="V53" s="247">
        <v>1085249</v>
      </c>
      <c r="W53" s="247">
        <v>997454</v>
      </c>
      <c r="X53" s="247">
        <v>980065</v>
      </c>
      <c r="Y53" s="247">
        <v>980275</v>
      </c>
      <c r="Z53" s="247">
        <v>979908</v>
      </c>
      <c r="AA53" s="247">
        <v>979968</v>
      </c>
      <c r="AB53" s="247">
        <v>977423</v>
      </c>
      <c r="AC53" s="247">
        <v>994637</v>
      </c>
      <c r="AD53" s="247">
        <v>1084809</v>
      </c>
      <c r="AE53" s="247">
        <v>1084807</v>
      </c>
      <c r="AF53" s="247">
        <v>1084822</v>
      </c>
      <c r="AG53" s="247">
        <v>1084857</v>
      </c>
      <c r="AH53" s="247">
        <v>1085249</v>
      </c>
      <c r="AI53" s="247">
        <v>997454</v>
      </c>
      <c r="AJ53" s="247">
        <v>980065</v>
      </c>
      <c r="AK53" s="247">
        <v>980275</v>
      </c>
      <c r="AL53" s="247">
        <v>979908</v>
      </c>
      <c r="AM53" s="247">
        <v>979968</v>
      </c>
      <c r="AN53" s="247">
        <v>977423</v>
      </c>
      <c r="AO53" s="247">
        <v>994637</v>
      </c>
      <c r="AP53" s="247">
        <v>1084809</v>
      </c>
      <c r="AQ53" s="247">
        <v>1084807</v>
      </c>
      <c r="AR53" s="247">
        <v>1084822</v>
      </c>
      <c r="AS53" s="247">
        <v>1084857</v>
      </c>
      <c r="AT53" s="247">
        <v>1085249</v>
      </c>
      <c r="AU53" s="247">
        <v>997454</v>
      </c>
      <c r="AV53" s="247">
        <v>980065</v>
      </c>
      <c r="AW53" s="247">
        <v>980275</v>
      </c>
      <c r="AX53" s="247"/>
      <c r="AY53" s="248">
        <v>979908</v>
      </c>
      <c r="AZ53" s="247">
        <v>979968</v>
      </c>
      <c r="BA53" s="247">
        <v>977423</v>
      </c>
      <c r="BB53" s="247">
        <v>994637</v>
      </c>
      <c r="BC53" s="247">
        <v>1084809</v>
      </c>
      <c r="BD53" s="247">
        <v>1084807</v>
      </c>
      <c r="BE53" s="247">
        <v>1084822</v>
      </c>
      <c r="BF53" s="247">
        <v>1084857</v>
      </c>
      <c r="BG53" s="247">
        <v>1085249</v>
      </c>
      <c r="BH53" s="247">
        <v>997454</v>
      </c>
      <c r="BI53" s="247">
        <v>980065</v>
      </c>
      <c r="BJ53" s="247">
        <v>980275</v>
      </c>
      <c r="BK53" s="247"/>
      <c r="BL53" s="247">
        <v>979908</v>
      </c>
      <c r="BM53" s="247">
        <v>979968</v>
      </c>
      <c r="BN53" s="247">
        <v>977423</v>
      </c>
      <c r="BO53" s="247">
        <v>994637</v>
      </c>
      <c r="BP53" s="247">
        <v>1084809</v>
      </c>
      <c r="BQ53" s="247">
        <v>1084807</v>
      </c>
      <c r="BR53" s="247">
        <v>1084822</v>
      </c>
      <c r="BS53" s="247">
        <v>1084857</v>
      </c>
      <c r="BT53" s="247">
        <v>1085249</v>
      </c>
      <c r="BU53" s="247">
        <v>997454</v>
      </c>
      <c r="BV53" s="247">
        <v>980065</v>
      </c>
      <c r="BW53" s="247">
        <v>980275</v>
      </c>
      <c r="BX53" s="247"/>
      <c r="BY53" s="247">
        <v>979908</v>
      </c>
      <c r="BZ53" s="247">
        <v>979968</v>
      </c>
      <c r="CA53" s="247">
        <v>977423</v>
      </c>
      <c r="CB53" s="247">
        <v>994637</v>
      </c>
      <c r="CC53" s="247">
        <v>1084809</v>
      </c>
      <c r="CD53" s="247">
        <v>1084807</v>
      </c>
      <c r="CE53" s="247">
        <v>1084822</v>
      </c>
      <c r="CF53" s="247">
        <v>1084857</v>
      </c>
      <c r="CG53" s="247">
        <v>1085249</v>
      </c>
      <c r="CH53" s="247">
        <v>997454</v>
      </c>
      <c r="CI53" s="247">
        <v>980065</v>
      </c>
      <c r="CJ53" s="247">
        <v>980275</v>
      </c>
      <c r="CK53" s="247"/>
      <c r="CL53" s="247">
        <v>979908</v>
      </c>
      <c r="CM53" s="247">
        <v>979968</v>
      </c>
      <c r="CN53" s="247">
        <v>977423</v>
      </c>
      <c r="CO53" s="247">
        <v>994637</v>
      </c>
      <c r="CP53" s="247">
        <v>1084809</v>
      </c>
      <c r="CQ53" s="247">
        <v>1084807</v>
      </c>
      <c r="CR53" s="247">
        <v>1084822</v>
      </c>
      <c r="CS53" s="247">
        <v>1084857</v>
      </c>
      <c r="CT53" s="247">
        <v>1085249</v>
      </c>
      <c r="CU53" s="247">
        <v>997454</v>
      </c>
      <c r="CV53" s="247">
        <v>980065</v>
      </c>
      <c r="CW53" s="247">
        <v>980275</v>
      </c>
      <c r="CX53" s="247"/>
      <c r="CY53" s="247">
        <v>979908</v>
      </c>
      <c r="CZ53" s="247">
        <v>979968</v>
      </c>
      <c r="DA53" s="247">
        <v>977423</v>
      </c>
      <c r="DB53" s="247">
        <v>994637</v>
      </c>
      <c r="DC53" s="247">
        <v>1084809</v>
      </c>
      <c r="DD53" s="247">
        <v>1084807</v>
      </c>
      <c r="DE53" s="247">
        <v>1084822</v>
      </c>
      <c r="DF53" s="247">
        <v>1084857</v>
      </c>
      <c r="DG53" s="247">
        <v>1085249</v>
      </c>
      <c r="DH53" s="247">
        <v>997454</v>
      </c>
      <c r="DI53" s="247">
        <v>980065</v>
      </c>
      <c r="DJ53" s="247">
        <v>980275</v>
      </c>
      <c r="DK53" s="247"/>
      <c r="DL53" s="247">
        <v>979908</v>
      </c>
      <c r="DM53" s="247">
        <v>979968</v>
      </c>
      <c r="DN53" s="247">
        <v>977423</v>
      </c>
      <c r="DO53" s="247">
        <v>994637</v>
      </c>
      <c r="DP53" s="247">
        <v>1084809</v>
      </c>
      <c r="DQ53" s="247">
        <v>1084807</v>
      </c>
      <c r="DR53" s="247">
        <v>1084822</v>
      </c>
      <c r="DS53" s="247">
        <v>1084857</v>
      </c>
      <c r="DT53" s="247">
        <v>1085249</v>
      </c>
      <c r="DU53" s="247">
        <v>997454</v>
      </c>
      <c r="DV53" s="247">
        <v>980065</v>
      </c>
      <c r="DW53" s="247">
        <v>980275</v>
      </c>
      <c r="DX53" s="247"/>
      <c r="DY53" s="247">
        <v>979908</v>
      </c>
      <c r="DZ53" s="247">
        <v>979968</v>
      </c>
      <c r="EA53" s="247">
        <v>977423</v>
      </c>
      <c r="EB53" s="247">
        <v>994637</v>
      </c>
      <c r="EC53" s="247">
        <v>1084809</v>
      </c>
      <c r="ED53" s="247">
        <v>1084807</v>
      </c>
      <c r="EE53" s="247">
        <v>1084822</v>
      </c>
      <c r="EF53" s="247">
        <v>1084857</v>
      </c>
      <c r="EG53" s="247">
        <v>1085249</v>
      </c>
      <c r="EH53" s="247">
        <v>997454</v>
      </c>
      <c r="EI53" s="247">
        <v>980065</v>
      </c>
      <c r="EJ53" s="247">
        <v>980275</v>
      </c>
      <c r="EK53" s="247"/>
      <c r="EL53" s="247">
        <v>979908</v>
      </c>
      <c r="EM53" s="247">
        <v>979968</v>
      </c>
      <c r="EN53" s="247">
        <v>977423</v>
      </c>
      <c r="EO53" s="247">
        <v>994637</v>
      </c>
      <c r="EP53" s="247">
        <v>1084809</v>
      </c>
      <c r="EQ53" s="247">
        <v>1084807</v>
      </c>
      <c r="ER53" s="247">
        <v>1084822</v>
      </c>
      <c r="ES53" s="247">
        <v>1084857</v>
      </c>
      <c r="ET53" s="247">
        <v>1085249</v>
      </c>
      <c r="EU53" s="247">
        <v>997454</v>
      </c>
      <c r="EV53" s="247">
        <v>980065</v>
      </c>
      <c r="EW53" s="247">
        <v>980275</v>
      </c>
      <c r="EX53" s="247"/>
      <c r="EY53" s="247">
        <v>979908</v>
      </c>
      <c r="EZ53" s="247">
        <v>979968</v>
      </c>
      <c r="FA53" s="247">
        <v>977423</v>
      </c>
      <c r="FB53" s="247">
        <v>994637</v>
      </c>
      <c r="FC53" s="247">
        <v>1084809</v>
      </c>
      <c r="FD53" s="247">
        <v>1084807</v>
      </c>
      <c r="FE53" s="247">
        <v>1084822</v>
      </c>
      <c r="FF53" s="247">
        <v>1084857</v>
      </c>
      <c r="FG53" s="247">
        <v>1085249</v>
      </c>
      <c r="FH53" s="247">
        <v>997454</v>
      </c>
      <c r="FI53" s="247">
        <v>980065</v>
      </c>
      <c r="FJ53" s="247">
        <v>980275</v>
      </c>
      <c r="FK53" s="247"/>
      <c r="FL53" s="247">
        <v>979908</v>
      </c>
      <c r="FM53" s="247">
        <v>979968</v>
      </c>
      <c r="FN53" s="247">
        <v>977423</v>
      </c>
      <c r="FO53" s="247">
        <v>994637</v>
      </c>
      <c r="FP53" s="247">
        <v>1084809</v>
      </c>
      <c r="FQ53" s="247">
        <v>1084807</v>
      </c>
      <c r="FR53" s="247">
        <v>1084822</v>
      </c>
      <c r="FS53" s="247">
        <v>1084857</v>
      </c>
      <c r="FT53" s="247">
        <v>1085249</v>
      </c>
      <c r="FU53" s="247">
        <v>997454</v>
      </c>
      <c r="FV53" s="247">
        <v>980065</v>
      </c>
      <c r="FW53" s="247">
        <v>980275</v>
      </c>
      <c r="FX53" s="247"/>
      <c r="FY53" s="247">
        <v>979908</v>
      </c>
      <c r="FZ53" s="247">
        <v>979968</v>
      </c>
      <c r="GA53" s="247">
        <v>977423</v>
      </c>
      <c r="GB53" s="247">
        <v>994637</v>
      </c>
      <c r="GC53" s="247">
        <v>1084809</v>
      </c>
      <c r="GD53" s="247">
        <v>1084807</v>
      </c>
      <c r="GE53" s="247">
        <v>1084822</v>
      </c>
      <c r="GF53" s="247">
        <v>1084857</v>
      </c>
      <c r="GG53" s="247">
        <v>1085249</v>
      </c>
      <c r="GH53" s="247">
        <v>997454</v>
      </c>
      <c r="GI53" s="247">
        <v>980065</v>
      </c>
      <c r="GJ53" s="247">
        <v>980275</v>
      </c>
      <c r="GK53" s="247"/>
      <c r="GL53" s="247">
        <v>979908</v>
      </c>
      <c r="GM53" s="247">
        <v>979968</v>
      </c>
      <c r="GN53" s="247">
        <v>977423</v>
      </c>
      <c r="GO53" s="247">
        <v>994637</v>
      </c>
      <c r="GP53" s="247">
        <v>1084809</v>
      </c>
      <c r="GQ53" s="247">
        <v>1084807</v>
      </c>
      <c r="GR53" s="247">
        <v>1084822</v>
      </c>
      <c r="GS53" s="247">
        <v>1084857</v>
      </c>
      <c r="GT53" s="247">
        <v>1085249</v>
      </c>
      <c r="GU53" s="247">
        <v>997454</v>
      </c>
      <c r="GV53" s="247">
        <v>980065</v>
      </c>
      <c r="GW53" s="247">
        <v>980275</v>
      </c>
      <c r="GX53" s="247"/>
      <c r="GY53" s="247">
        <v>979908</v>
      </c>
      <c r="GZ53" s="247">
        <v>979968</v>
      </c>
      <c r="HA53" s="247">
        <v>977423</v>
      </c>
      <c r="HB53" s="247">
        <v>994637</v>
      </c>
      <c r="HC53" s="247">
        <v>1084809</v>
      </c>
      <c r="HD53" s="247">
        <v>1084807</v>
      </c>
      <c r="HE53" s="247">
        <v>1084822</v>
      </c>
      <c r="HF53" s="247">
        <v>1084857</v>
      </c>
      <c r="HG53" s="247">
        <v>1085249</v>
      </c>
      <c r="HH53" s="247">
        <v>997454</v>
      </c>
      <c r="HI53" s="247">
        <v>980065</v>
      </c>
      <c r="HJ53" s="247">
        <v>980275</v>
      </c>
      <c r="HK53" s="247"/>
      <c r="HL53" s="247">
        <v>979908</v>
      </c>
      <c r="HM53" s="247">
        <v>979968</v>
      </c>
      <c r="HN53" s="247">
        <v>977423</v>
      </c>
      <c r="HO53" s="247">
        <v>994637</v>
      </c>
      <c r="HP53" s="247">
        <v>1084809</v>
      </c>
      <c r="HQ53" s="247">
        <v>1084807</v>
      </c>
      <c r="HR53" s="247">
        <v>1084822</v>
      </c>
      <c r="HS53" s="247">
        <v>1084857</v>
      </c>
      <c r="HT53" s="247">
        <v>1085249</v>
      </c>
      <c r="HU53" s="247">
        <v>997454</v>
      </c>
      <c r="HV53" s="247">
        <v>980065</v>
      </c>
      <c r="HW53" s="247">
        <v>980275</v>
      </c>
    </row>
    <row r="54" spans="1:231" s="249" customFormat="1" x14ac:dyDescent="0.25">
      <c r="A54" s="249" t="s">
        <v>324</v>
      </c>
      <c r="B54" s="250">
        <f t="shared" ref="B54:J54" si="56">+B53-B51</f>
        <v>315722.38983548386</v>
      </c>
      <c r="C54" s="250">
        <f t="shared" si="56"/>
        <v>319299.44634285721</v>
      </c>
      <c r="D54" s="250">
        <f t="shared" si="56"/>
        <v>396222.88253225794</v>
      </c>
      <c r="E54" s="250">
        <f t="shared" si="56"/>
        <v>310606.48640666658</v>
      </c>
      <c r="F54" s="250">
        <f t="shared" si="56"/>
        <v>328447.87051612895</v>
      </c>
      <c r="G54" s="250">
        <f t="shared" si="56"/>
        <v>188270.8652133334</v>
      </c>
      <c r="H54" s="250">
        <f t="shared" si="56"/>
        <v>158556.57528064516</v>
      </c>
      <c r="I54" s="250">
        <f t="shared" si="56"/>
        <v>171086.57910967723</v>
      </c>
      <c r="J54" s="250">
        <f t="shared" si="56"/>
        <v>192924.7672966664</v>
      </c>
      <c r="K54" s="250">
        <f>+K53-K51</f>
        <v>255594.62834193546</v>
      </c>
      <c r="L54" s="250">
        <f>+L53-L51</f>
        <v>357828.4119066667</v>
      </c>
      <c r="M54" s="250">
        <f>+M53-M51</f>
        <v>296237.87501290324</v>
      </c>
      <c r="N54" s="251">
        <f t="shared" ref="N54:V54" si="57">+N53-N51</f>
        <v>309394.35856129031</v>
      </c>
      <c r="O54" s="250">
        <f t="shared" si="57"/>
        <v>319397.03247500001</v>
      </c>
      <c r="P54" s="250">
        <f t="shared" si="57"/>
        <v>381560.91537419357</v>
      </c>
      <c r="Q54" s="250">
        <f t="shared" si="57"/>
        <v>302469.51596333331</v>
      </c>
      <c r="R54" s="250">
        <f t="shared" si="57"/>
        <v>287310.17534516135</v>
      </c>
      <c r="S54" s="250">
        <f t="shared" si="57"/>
        <v>207482.83897999988</v>
      </c>
      <c r="T54" s="250">
        <f t="shared" si="57"/>
        <v>184393.36639032257</v>
      </c>
      <c r="U54" s="250">
        <f t="shared" si="57"/>
        <v>190546.03718387114</v>
      </c>
      <c r="V54" s="250">
        <f t="shared" si="57"/>
        <v>212646.86492333317</v>
      </c>
      <c r="W54" s="250">
        <f>+W53-W51</f>
        <v>266833.52051290323</v>
      </c>
      <c r="X54" s="250">
        <f>+X53-X51</f>
        <v>362350.75583666656</v>
      </c>
      <c r="Y54" s="250">
        <f>+Y53-Y51</f>
        <v>298220.01951290318</v>
      </c>
      <c r="Z54" s="251">
        <f t="shared" ref="Z54:AH54" si="58">+Z53-Z51</f>
        <v>313841.8579612904</v>
      </c>
      <c r="AA54" s="250">
        <f t="shared" si="58"/>
        <v>322057.13989285706</v>
      </c>
      <c r="AB54" s="250">
        <f t="shared" si="58"/>
        <v>340120.50174516137</v>
      </c>
      <c r="AC54" s="250">
        <f t="shared" si="58"/>
        <v>333742.47289666662</v>
      </c>
      <c r="AD54" s="250">
        <f t="shared" si="58"/>
        <v>352573.25484193547</v>
      </c>
      <c r="AE54" s="250">
        <f t="shared" si="58"/>
        <v>219804.64807333332</v>
      </c>
      <c r="AF54" s="250">
        <f t="shared" si="58"/>
        <v>184995.28347741917</v>
      </c>
      <c r="AG54" s="250">
        <f t="shared" si="58"/>
        <v>195478.44027096778</v>
      </c>
      <c r="AH54" s="250">
        <f t="shared" si="58"/>
        <v>213865.78704666684</v>
      </c>
      <c r="AI54" s="250">
        <f>+AI53-AI51</f>
        <v>266077.19319032237</v>
      </c>
      <c r="AJ54" s="250">
        <f>+AJ53-AJ51</f>
        <v>368330.41983999999</v>
      </c>
      <c r="AK54" s="250">
        <f>+AK53-AK51</f>
        <v>306139.22001935495</v>
      </c>
      <c r="AL54" s="251">
        <f t="shared" ref="AL54:AT54" si="59">+AL53-AL51</f>
        <v>305253.79248064512</v>
      </c>
      <c r="AM54" s="250">
        <f t="shared" si="59"/>
        <v>313105.17993448267</v>
      </c>
      <c r="AN54" s="250">
        <f t="shared" si="59"/>
        <v>375833.67982258054</v>
      </c>
      <c r="AO54" s="250">
        <f t="shared" si="59"/>
        <v>304643.20936666662</v>
      </c>
      <c r="AP54" s="250">
        <f t="shared" si="59"/>
        <v>265921.35624193551</v>
      </c>
      <c r="AQ54" s="250">
        <f t="shared" si="59"/>
        <v>200491.81438</v>
      </c>
      <c r="AR54" s="250">
        <f t="shared" si="59"/>
        <v>161136.73466451617</v>
      </c>
      <c r="AS54" s="250">
        <f t="shared" si="59"/>
        <v>166137.81233225809</v>
      </c>
      <c r="AT54" s="250">
        <f t="shared" si="59"/>
        <v>187867.6780833333</v>
      </c>
      <c r="AU54" s="250">
        <f>+AU53-AU51</f>
        <v>235547.59934838722</v>
      </c>
      <c r="AV54" s="250">
        <f>+AV53-AV51</f>
        <v>339131.42129333341</v>
      </c>
      <c r="AW54" s="250">
        <f>+AW53-AW51</f>
        <v>275425.79084838717</v>
      </c>
      <c r="AX54" s="250"/>
      <c r="AY54" s="250">
        <f t="shared" ref="AY54:BG54" si="60">+AY53-AY51</f>
        <v>329687.67741935479</v>
      </c>
      <c r="AZ54" s="250">
        <f t="shared" si="60"/>
        <v>339584.7857142858</v>
      </c>
      <c r="BA54" s="250">
        <f t="shared" si="60"/>
        <v>392509.12903225806</v>
      </c>
      <c r="BB54" s="250">
        <f t="shared" si="60"/>
        <v>366371</v>
      </c>
      <c r="BC54" s="250">
        <f t="shared" si="60"/>
        <v>321453.83870967734</v>
      </c>
      <c r="BD54" s="250">
        <f t="shared" si="60"/>
        <v>234935</v>
      </c>
      <c r="BE54" s="250">
        <f t="shared" si="60"/>
        <v>192995.54838709685</v>
      </c>
      <c r="BF54" s="250">
        <f t="shared" si="60"/>
        <v>214689.90322580643</v>
      </c>
      <c r="BG54" s="250">
        <f t="shared" si="60"/>
        <v>224747</v>
      </c>
      <c r="BH54" s="250">
        <f>+BH53-BH51</f>
        <v>281372.70967741939</v>
      </c>
      <c r="BI54" s="250">
        <f>+BI53-BI51</f>
        <v>380608.33333333337</v>
      </c>
      <c r="BJ54" s="250">
        <f>+BJ53-BJ51</f>
        <v>340683.70967741939</v>
      </c>
      <c r="BK54" s="250"/>
      <c r="BL54" s="251">
        <f t="shared" ref="BL54:BT54" si="61">+BL53-BL51</f>
        <v>327173.48387096776</v>
      </c>
      <c r="BM54" s="250">
        <f t="shared" si="61"/>
        <v>350684.42857142864</v>
      </c>
      <c r="BN54" s="250">
        <f t="shared" si="61"/>
        <v>395317.51612903236</v>
      </c>
      <c r="BO54" s="250">
        <f t="shared" si="61"/>
        <v>363568</v>
      </c>
      <c r="BP54" s="250">
        <f t="shared" si="61"/>
        <v>337801.58064516122</v>
      </c>
      <c r="BQ54" s="250">
        <f t="shared" si="61"/>
        <v>223095.66666666663</v>
      </c>
      <c r="BR54" s="250">
        <f t="shared" si="61"/>
        <v>182289.74193548388</v>
      </c>
      <c r="BS54" s="250">
        <f t="shared" si="61"/>
        <v>208465.06451612897</v>
      </c>
      <c r="BT54" s="250">
        <f t="shared" si="61"/>
        <v>215155</v>
      </c>
      <c r="BU54" s="250">
        <f>+BU53-BU51</f>
        <v>296275.29032258061</v>
      </c>
      <c r="BV54" s="250">
        <f>+BV53-BV51</f>
        <v>379802.33333333337</v>
      </c>
      <c r="BW54" s="250">
        <f>+BW53-BW51</f>
        <v>335622.09677419357</v>
      </c>
      <c r="BX54" s="250"/>
      <c r="BY54" s="251">
        <f t="shared" ref="BY54:CG54" si="62">+BY53-BY51</f>
        <v>327303.16129032266</v>
      </c>
      <c r="BZ54" s="250">
        <f t="shared" si="62"/>
        <v>350059.42857142852</v>
      </c>
      <c r="CA54" s="250">
        <f t="shared" si="62"/>
        <v>393217.51612903236</v>
      </c>
      <c r="CB54" s="250">
        <f t="shared" si="62"/>
        <v>365675</v>
      </c>
      <c r="CC54" s="250">
        <f t="shared" si="62"/>
        <v>334959.00000000012</v>
      </c>
      <c r="CD54" s="250">
        <f t="shared" si="62"/>
        <v>245097</v>
      </c>
      <c r="CE54" s="250">
        <f t="shared" si="62"/>
        <v>210248.45161290315</v>
      </c>
      <c r="CF54" s="250">
        <f t="shared" si="62"/>
        <v>215268.93548387103</v>
      </c>
      <c r="CG54" s="250">
        <f t="shared" si="62"/>
        <v>224116</v>
      </c>
      <c r="CH54" s="250">
        <f>+CH53-CH51</f>
        <v>290065.93548387103</v>
      </c>
      <c r="CI54" s="250">
        <f>+CI53-CI51</f>
        <v>370535.33333333337</v>
      </c>
      <c r="CJ54" s="250">
        <f>+CJ53-CJ51</f>
        <v>330238.87096774194</v>
      </c>
      <c r="CK54" s="250"/>
      <c r="CL54" s="250">
        <f t="shared" ref="CL54:FB54" si="63">+CL53-CL51</f>
        <v>317343.80645161285</v>
      </c>
      <c r="CM54" s="250">
        <f t="shared" si="63"/>
        <v>321234.42857142864</v>
      </c>
      <c r="CN54" s="250">
        <f t="shared" si="63"/>
        <v>396299.45161290327</v>
      </c>
      <c r="CO54" s="250">
        <f t="shared" si="63"/>
        <v>392754.33333333337</v>
      </c>
      <c r="CP54" s="250">
        <f t="shared" si="63"/>
        <v>357689</v>
      </c>
      <c r="CQ54" s="250">
        <f t="shared" si="63"/>
        <v>240574.33333333326</v>
      </c>
      <c r="CR54" s="250">
        <f t="shared" si="63"/>
        <v>200043.93548387091</v>
      </c>
      <c r="CS54" s="250">
        <f t="shared" si="63"/>
        <v>208666.3548387097</v>
      </c>
      <c r="CT54" s="250">
        <f t="shared" si="63"/>
        <v>218579.33333333337</v>
      </c>
      <c r="CU54" s="250">
        <f t="shared" si="63"/>
        <v>297503.03225806449</v>
      </c>
      <c r="CV54" s="250">
        <f t="shared" si="63"/>
        <v>380817</v>
      </c>
      <c r="CW54" s="250">
        <f t="shared" si="63"/>
        <v>337381.45161290327</v>
      </c>
      <c r="CX54" s="250"/>
      <c r="CY54" s="250">
        <f t="shared" si="63"/>
        <v>325911.87096774194</v>
      </c>
      <c r="CZ54" s="250">
        <f t="shared" si="63"/>
        <v>359128</v>
      </c>
      <c r="DA54" s="250">
        <f t="shared" si="63"/>
        <v>409689.77419354825</v>
      </c>
      <c r="DB54" s="250">
        <f t="shared" si="63"/>
        <v>390681.66666666663</v>
      </c>
      <c r="DC54" s="250">
        <f t="shared" si="63"/>
        <v>356701.58064516122</v>
      </c>
      <c r="DD54" s="250">
        <f t="shared" si="63"/>
        <v>250591.66666666663</v>
      </c>
      <c r="DE54" s="250">
        <f t="shared" si="63"/>
        <v>197141.3548387097</v>
      </c>
      <c r="DF54" s="250">
        <f t="shared" si="63"/>
        <v>211378.29032258072</v>
      </c>
      <c r="DG54" s="250">
        <f t="shared" si="63"/>
        <v>227452.33333333326</v>
      </c>
      <c r="DH54" s="250">
        <f t="shared" si="63"/>
        <v>308849.16129032255</v>
      </c>
      <c r="DI54" s="250">
        <f t="shared" si="63"/>
        <v>384484.66666666663</v>
      </c>
      <c r="DJ54" s="250">
        <f t="shared" si="63"/>
        <v>327875</v>
      </c>
      <c r="DK54" s="250"/>
      <c r="DL54" s="250">
        <f t="shared" si="63"/>
        <v>329292.51612903224</v>
      </c>
      <c r="DM54" s="250">
        <f t="shared" si="63"/>
        <v>355881.57142857148</v>
      </c>
      <c r="DN54" s="250">
        <f t="shared" si="63"/>
        <v>408871.70967741928</v>
      </c>
      <c r="DO54" s="250">
        <f t="shared" si="63"/>
        <v>381585.66666666663</v>
      </c>
      <c r="DP54" s="250">
        <f t="shared" si="63"/>
        <v>353226.09677419357</v>
      </c>
      <c r="DQ54" s="250">
        <f t="shared" si="63"/>
        <v>243691</v>
      </c>
      <c r="DR54" s="250">
        <f t="shared" si="63"/>
        <v>194669.41935483878</v>
      </c>
      <c r="DS54" s="250">
        <f t="shared" si="63"/>
        <v>208957.96774193551</v>
      </c>
      <c r="DT54" s="250">
        <f t="shared" si="63"/>
        <v>218753</v>
      </c>
      <c r="DU54" s="250">
        <f t="shared" si="63"/>
        <v>302746.25806451612</v>
      </c>
      <c r="DV54" s="250">
        <f t="shared" si="63"/>
        <v>383235</v>
      </c>
      <c r="DW54" s="250">
        <f t="shared" si="63"/>
        <v>325473.38709677418</v>
      </c>
      <c r="DX54" s="250"/>
      <c r="DY54" s="250">
        <f t="shared" si="63"/>
        <v>339336.70967741928</v>
      </c>
      <c r="DZ54" s="250">
        <f t="shared" si="63"/>
        <v>374449.42857142852</v>
      </c>
      <c r="EA54" s="250">
        <f t="shared" si="63"/>
        <v>424587.51612903236</v>
      </c>
      <c r="EB54" s="250">
        <f t="shared" si="63"/>
        <v>413646</v>
      </c>
      <c r="EC54" s="250">
        <f t="shared" si="63"/>
        <v>372030.29032258049</v>
      </c>
      <c r="ED54" s="250">
        <f t="shared" si="63"/>
        <v>254532.33333333326</v>
      </c>
      <c r="EE54" s="250">
        <f t="shared" si="63"/>
        <v>206349.09677419357</v>
      </c>
      <c r="EF54" s="250">
        <f t="shared" si="63"/>
        <v>221948.61290322582</v>
      </c>
      <c r="EG54" s="250">
        <f t="shared" si="63"/>
        <v>229375</v>
      </c>
      <c r="EH54" s="250">
        <f t="shared" si="63"/>
        <v>310168.51612903236</v>
      </c>
      <c r="EI54" s="250">
        <f t="shared" si="63"/>
        <v>384352</v>
      </c>
      <c r="EJ54" s="250">
        <f t="shared" si="63"/>
        <v>339935.6451612903</v>
      </c>
      <c r="EK54" s="250"/>
      <c r="EL54" s="250">
        <f t="shared" si="63"/>
        <v>345063.16129032266</v>
      </c>
      <c r="EM54" s="250">
        <f t="shared" si="63"/>
        <v>376766.96551724139</v>
      </c>
      <c r="EN54" s="250">
        <f t="shared" si="63"/>
        <v>425016.54838709673</v>
      </c>
      <c r="EO54" s="250">
        <f t="shared" si="63"/>
        <v>408426.99999999988</v>
      </c>
      <c r="EP54" s="250">
        <f t="shared" si="63"/>
        <v>378665.45161290315</v>
      </c>
      <c r="EQ54" s="250">
        <f t="shared" si="63"/>
        <v>251621.66666666663</v>
      </c>
      <c r="ER54" s="250">
        <f t="shared" si="63"/>
        <v>200888.45161290315</v>
      </c>
      <c r="ES54" s="250">
        <f t="shared" si="63"/>
        <v>216225.38709677418</v>
      </c>
      <c r="ET54" s="250">
        <f t="shared" si="63"/>
        <v>225031.33333333337</v>
      </c>
      <c r="EU54" s="250">
        <f t="shared" si="63"/>
        <v>307621.74193548388</v>
      </c>
      <c r="EV54" s="250">
        <f t="shared" si="63"/>
        <v>388691.66666666663</v>
      </c>
      <c r="EW54" s="250">
        <f t="shared" si="63"/>
        <v>344722.74193548376</v>
      </c>
      <c r="EX54" s="250"/>
      <c r="EY54" s="250">
        <f t="shared" si="63"/>
        <v>346017.67741935491</v>
      </c>
      <c r="EZ54" s="250">
        <f t="shared" si="63"/>
        <v>367119.78571428568</v>
      </c>
      <c r="FA54" s="250">
        <f t="shared" si="63"/>
        <v>426183.32258064521</v>
      </c>
      <c r="FB54" s="250">
        <f t="shared" si="63"/>
        <v>418363</v>
      </c>
      <c r="FC54" s="250">
        <f t="shared" ref="FC54:HS54" si="64">+FC53-FC51</f>
        <v>365800.29032258061</v>
      </c>
      <c r="FD54" s="250">
        <f t="shared" si="64"/>
        <v>248462</v>
      </c>
      <c r="FE54" s="250">
        <f t="shared" si="64"/>
        <v>194654.58064516122</v>
      </c>
      <c r="FF54" s="250">
        <f t="shared" si="64"/>
        <v>213716.3548387097</v>
      </c>
      <c r="FG54" s="250">
        <f t="shared" si="64"/>
        <v>225322.66666666663</v>
      </c>
      <c r="FH54" s="250">
        <f t="shared" si="64"/>
        <v>310884</v>
      </c>
      <c r="FI54" s="250">
        <f t="shared" si="64"/>
        <v>387960.66666666663</v>
      </c>
      <c r="FJ54" s="250">
        <f t="shared" si="64"/>
        <v>335419.19354838703</v>
      </c>
      <c r="FK54" s="250"/>
      <c r="FL54" s="250">
        <f t="shared" si="64"/>
        <v>341849.61290322582</v>
      </c>
      <c r="FM54" s="250">
        <f t="shared" si="64"/>
        <v>370151.2142857142</v>
      </c>
      <c r="FN54" s="250">
        <f t="shared" si="64"/>
        <v>416873.96774193551</v>
      </c>
      <c r="FO54" s="250">
        <f t="shared" si="64"/>
        <v>405229.33333333326</v>
      </c>
      <c r="FP54" s="250">
        <f t="shared" si="64"/>
        <v>374632.54838709685</v>
      </c>
      <c r="FQ54" s="250">
        <f t="shared" si="64"/>
        <v>233534</v>
      </c>
      <c r="FR54" s="250">
        <f t="shared" si="64"/>
        <v>184585.22580645164</v>
      </c>
      <c r="FS54" s="250">
        <f t="shared" si="64"/>
        <v>194090.22580645152</v>
      </c>
      <c r="FT54" s="250">
        <f t="shared" si="64"/>
        <v>205911.33333333337</v>
      </c>
      <c r="FU54" s="250">
        <f t="shared" si="64"/>
        <v>300613.0322580646</v>
      </c>
      <c r="FV54" s="250">
        <f t="shared" si="64"/>
        <v>388379.33333333337</v>
      </c>
      <c r="FW54" s="250">
        <f t="shared" si="64"/>
        <v>323348.54838709673</v>
      </c>
      <c r="FX54" s="250"/>
      <c r="FY54" s="250">
        <f t="shared" si="64"/>
        <v>333828.6451612903</v>
      </c>
      <c r="FZ54" s="250">
        <f t="shared" si="64"/>
        <v>357139.07142857148</v>
      </c>
      <c r="GA54" s="250">
        <f t="shared" si="64"/>
        <v>414031.06451612897</v>
      </c>
      <c r="GB54" s="250">
        <f t="shared" si="64"/>
        <v>409103.66666666663</v>
      </c>
      <c r="GC54" s="250">
        <f t="shared" si="64"/>
        <v>349327.70967741928</v>
      </c>
      <c r="GD54" s="250">
        <f t="shared" si="64"/>
        <v>236214</v>
      </c>
      <c r="GE54" s="250">
        <f t="shared" si="64"/>
        <v>178598.12903225806</v>
      </c>
      <c r="GF54" s="250">
        <f t="shared" si="64"/>
        <v>190049.58064516133</v>
      </c>
      <c r="GG54" s="250">
        <f t="shared" si="64"/>
        <v>190902.33333333326</v>
      </c>
      <c r="GH54" s="250">
        <f t="shared" si="64"/>
        <v>283403.3548387097</v>
      </c>
      <c r="GI54" s="250">
        <f t="shared" si="64"/>
        <v>372387</v>
      </c>
      <c r="GJ54" s="250">
        <f t="shared" si="64"/>
        <v>314894.03225806449</v>
      </c>
      <c r="GK54" s="250"/>
      <c r="GL54" s="250">
        <f t="shared" si="64"/>
        <v>328664.77419354836</v>
      </c>
      <c r="GM54" s="250">
        <f t="shared" si="64"/>
        <v>370276.27586206899</v>
      </c>
      <c r="GN54" s="250">
        <f t="shared" si="64"/>
        <v>412361.06451612909</v>
      </c>
      <c r="GO54" s="250">
        <f t="shared" si="64"/>
        <v>403917.33333333326</v>
      </c>
      <c r="GP54" s="250">
        <f t="shared" si="64"/>
        <v>351027.06451612909</v>
      </c>
      <c r="GQ54" s="250">
        <f t="shared" si="64"/>
        <v>233326.33333333337</v>
      </c>
      <c r="GR54" s="250">
        <f t="shared" si="64"/>
        <v>179900.70967741939</v>
      </c>
      <c r="GS54" s="250">
        <f t="shared" si="64"/>
        <v>188699.58064516122</v>
      </c>
      <c r="GT54" s="250">
        <f t="shared" si="64"/>
        <v>198741.33333333337</v>
      </c>
      <c r="GU54" s="250">
        <f t="shared" si="64"/>
        <v>288836.25806451601</v>
      </c>
      <c r="GV54" s="250">
        <f t="shared" si="64"/>
        <v>375056.66666666663</v>
      </c>
      <c r="GW54" s="250">
        <f t="shared" si="64"/>
        <v>326134.03225806449</v>
      </c>
      <c r="GX54" s="250"/>
      <c r="GY54" s="250">
        <f t="shared" si="64"/>
        <v>331831.22580645164</v>
      </c>
      <c r="GZ54" s="250">
        <f t="shared" si="64"/>
        <v>354853</v>
      </c>
      <c r="HA54" s="250">
        <f t="shared" si="64"/>
        <v>409814.93548387091</v>
      </c>
      <c r="HB54" s="250">
        <f t="shared" si="64"/>
        <v>406511.66666666674</v>
      </c>
      <c r="HC54" s="250">
        <f t="shared" si="64"/>
        <v>361790.93548387091</v>
      </c>
      <c r="HD54" s="250">
        <f t="shared" si="64"/>
        <v>227625.66666666663</v>
      </c>
      <c r="HE54" s="250">
        <f t="shared" si="64"/>
        <v>169976.51612903213</v>
      </c>
      <c r="HF54" s="250">
        <f t="shared" si="64"/>
        <v>179944.09677419357</v>
      </c>
      <c r="HG54" s="250">
        <f t="shared" si="64"/>
        <v>201914.99999999988</v>
      </c>
      <c r="HH54" s="250">
        <f t="shared" si="64"/>
        <v>284144.96774193551</v>
      </c>
      <c r="HI54" s="250">
        <f t="shared" si="64"/>
        <v>369104.66666666663</v>
      </c>
      <c r="HJ54" s="250">
        <f t="shared" si="64"/>
        <v>322563.70967741939</v>
      </c>
      <c r="HK54" s="250"/>
      <c r="HL54" s="250">
        <f t="shared" si="64"/>
        <v>332236.38709677418</v>
      </c>
      <c r="HM54" s="250">
        <f t="shared" si="64"/>
        <v>352667.64285714284</v>
      </c>
      <c r="HN54" s="250">
        <f t="shared" si="64"/>
        <v>407498.80645161285</v>
      </c>
      <c r="HO54" s="250">
        <f t="shared" si="64"/>
        <v>402820.33333333326</v>
      </c>
      <c r="HP54" s="250">
        <f t="shared" si="64"/>
        <v>356457.38709677407</v>
      </c>
      <c r="HQ54" s="250">
        <f t="shared" si="64"/>
        <v>218385</v>
      </c>
      <c r="HR54" s="250">
        <f t="shared" si="64"/>
        <v>151747.80645161285</v>
      </c>
      <c r="HS54" s="250">
        <f t="shared" si="64"/>
        <v>171067.6451612903</v>
      </c>
      <c r="HT54" s="250">
        <f>+HT53-HT51</f>
        <v>186025.66666666674</v>
      </c>
      <c r="HU54" s="250">
        <f>+HU53-HU51</f>
        <v>278019.48387096776</v>
      </c>
      <c r="HV54" s="250">
        <f>+HV53-HV51</f>
        <v>365307</v>
      </c>
      <c r="HW54" s="250">
        <f>+HW53-HW51</f>
        <v>314419.83870967745</v>
      </c>
    </row>
    <row r="55" spans="1:231" s="231" customFormat="1" x14ac:dyDescent="0.25"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7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7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7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  <c r="DB55" s="248"/>
      <c r="DC55" s="248"/>
      <c r="DD55" s="248"/>
      <c r="DE55" s="248"/>
      <c r="DF55" s="248"/>
      <c r="DG55" s="248"/>
      <c r="DH55" s="248"/>
      <c r="DI55" s="248"/>
      <c r="DJ55" s="248"/>
      <c r="DK55" s="248"/>
      <c r="DL55" s="248"/>
      <c r="DM55" s="248"/>
      <c r="DN55" s="248"/>
      <c r="DO55" s="248"/>
      <c r="DP55" s="248"/>
      <c r="DQ55" s="248"/>
      <c r="DR55" s="248"/>
      <c r="DS55" s="248"/>
      <c r="DT55" s="248"/>
      <c r="DU55" s="248"/>
      <c r="DV55" s="248"/>
      <c r="DW55" s="248"/>
      <c r="DX55" s="248"/>
      <c r="DY55" s="248"/>
      <c r="DZ55" s="248"/>
      <c r="EA55" s="248"/>
      <c r="EB55" s="248"/>
      <c r="EC55" s="248"/>
      <c r="ED55" s="248"/>
      <c r="EE55" s="248"/>
      <c r="EF55" s="248"/>
      <c r="EG55" s="248"/>
      <c r="EH55" s="248"/>
      <c r="EI55" s="248"/>
      <c r="EJ55" s="248"/>
      <c r="EK55" s="248"/>
      <c r="EL55" s="248"/>
      <c r="EM55" s="248"/>
      <c r="EN55" s="248"/>
      <c r="EO55" s="248"/>
      <c r="EP55" s="248"/>
      <c r="EQ55" s="248"/>
      <c r="ER55" s="248"/>
      <c r="ES55" s="248"/>
      <c r="ET55" s="248"/>
      <c r="EU55" s="248"/>
      <c r="EV55" s="248"/>
      <c r="EW55" s="248"/>
      <c r="EX55" s="248"/>
      <c r="EY55" s="248"/>
      <c r="EZ55" s="248"/>
      <c r="FA55" s="248"/>
      <c r="FB55" s="248"/>
      <c r="FC55" s="248"/>
      <c r="FD55" s="248"/>
      <c r="FE55" s="248"/>
      <c r="FF55" s="248"/>
      <c r="FG55" s="248"/>
      <c r="FH55" s="248"/>
      <c r="FI55" s="248"/>
      <c r="FJ55" s="248"/>
      <c r="FK55" s="248"/>
      <c r="FL55" s="248"/>
      <c r="FM55" s="248"/>
      <c r="FN55" s="248"/>
      <c r="FO55" s="248"/>
      <c r="FP55" s="248"/>
      <c r="FQ55" s="248"/>
      <c r="FR55" s="248"/>
      <c r="FS55" s="248"/>
      <c r="FT55" s="248"/>
      <c r="FU55" s="248"/>
      <c r="FV55" s="248"/>
      <c r="FW55" s="248"/>
      <c r="FX55" s="248"/>
      <c r="FY55" s="248"/>
      <c r="FZ55" s="248"/>
      <c r="GA55" s="248"/>
      <c r="GB55" s="248"/>
      <c r="GC55" s="248"/>
      <c r="GD55" s="248"/>
      <c r="GE55" s="248"/>
      <c r="GF55" s="248"/>
      <c r="GG55" s="248"/>
      <c r="GH55" s="248"/>
      <c r="GI55" s="248"/>
      <c r="GJ55" s="248"/>
      <c r="GK55" s="248"/>
      <c r="GL55" s="248"/>
      <c r="GM55" s="248"/>
      <c r="GN55" s="248"/>
      <c r="GO55" s="248"/>
      <c r="GP55" s="248"/>
      <c r="GQ55" s="248"/>
      <c r="GR55" s="248"/>
      <c r="GS55" s="248"/>
      <c r="GT55" s="248"/>
      <c r="GU55" s="248"/>
      <c r="GV55" s="248"/>
      <c r="GW55" s="248"/>
      <c r="GX55" s="248"/>
      <c r="GY55" s="248"/>
      <c r="GZ55" s="248"/>
      <c r="HA55" s="248"/>
      <c r="HB55" s="248"/>
      <c r="HC55" s="248"/>
      <c r="HD55" s="248"/>
      <c r="HE55" s="248"/>
      <c r="HF55" s="248"/>
      <c r="HG55" s="248"/>
      <c r="HH55" s="248"/>
      <c r="HI55" s="248"/>
      <c r="HJ55" s="248"/>
      <c r="HK55" s="248"/>
      <c r="HL55" s="248"/>
      <c r="HM55" s="248"/>
      <c r="HN55" s="248"/>
      <c r="HO55" s="248"/>
      <c r="HP55" s="248"/>
      <c r="HQ55" s="248"/>
      <c r="HR55" s="248"/>
      <c r="HS55" s="248"/>
      <c r="HT55" s="248"/>
      <c r="HU55" s="248"/>
      <c r="HV55" s="248"/>
      <c r="HW55" s="248"/>
    </row>
    <row r="56" spans="1:231" x14ac:dyDescent="0.25">
      <c r="A56" s="230" t="s">
        <v>325</v>
      </c>
      <c r="B56" s="247">
        <v>393998.73800000001</v>
      </c>
      <c r="C56" s="247">
        <v>393998.73800000001</v>
      </c>
      <c r="D56" s="247">
        <v>393998.73800000001</v>
      </c>
      <c r="E56" s="247">
        <v>393998.73800000001</v>
      </c>
      <c r="F56" s="247">
        <v>444376.97600000002</v>
      </c>
      <c r="G56" s="247">
        <v>444376.97600000002</v>
      </c>
      <c r="H56" s="247">
        <v>444376.97600000002</v>
      </c>
      <c r="I56" s="247">
        <v>444376.97600000002</v>
      </c>
      <c r="J56" s="247">
        <v>444376.97600000002</v>
      </c>
      <c r="K56" s="247">
        <v>393998.73800000001</v>
      </c>
      <c r="L56" s="247">
        <v>369373.73800000001</v>
      </c>
      <c r="M56" s="247">
        <v>369373.73800000001</v>
      </c>
      <c r="N56" s="247">
        <v>369373.73800000001</v>
      </c>
      <c r="O56" s="247">
        <v>369373.73800000001</v>
      </c>
      <c r="P56" s="247">
        <v>369373.73800000001</v>
      </c>
      <c r="Q56" s="247">
        <v>324810.73800000001</v>
      </c>
      <c r="R56" s="247">
        <v>375188.97600000002</v>
      </c>
      <c r="S56" s="247">
        <v>375188.97600000002</v>
      </c>
      <c r="T56" s="247">
        <v>375188.97600000002</v>
      </c>
      <c r="U56" s="247">
        <v>375188.97600000002</v>
      </c>
      <c r="V56" s="247">
        <v>375188.97600000002</v>
      </c>
      <c r="W56" s="247">
        <v>324810.73800000001</v>
      </c>
      <c r="X56" s="247">
        <v>98803.238000000012</v>
      </c>
      <c r="Y56" s="247">
        <v>98803.238000000012</v>
      </c>
      <c r="Z56" s="247">
        <v>98803.238000000012</v>
      </c>
      <c r="AA56" s="247">
        <v>98803.238000000012</v>
      </c>
      <c r="AB56" s="247">
        <v>98803.238000000012</v>
      </c>
      <c r="AC56" s="247">
        <v>98803.238000000012</v>
      </c>
      <c r="AD56" s="247">
        <v>149181.47600000002</v>
      </c>
      <c r="AE56" s="247">
        <v>149181.47600000002</v>
      </c>
      <c r="AF56" s="247">
        <v>149181.47600000002</v>
      </c>
      <c r="AG56" s="247">
        <v>149181.47600000002</v>
      </c>
      <c r="AH56" s="247">
        <v>149181.47600000002</v>
      </c>
      <c r="AI56" s="247">
        <v>98803.238000000012</v>
      </c>
      <c r="AJ56" s="247">
        <v>50378.238000000005</v>
      </c>
      <c r="AK56" s="247">
        <v>50378.238000000005</v>
      </c>
      <c r="AL56" s="247">
        <v>50378.238000000005</v>
      </c>
      <c r="AM56" s="247">
        <v>50378.238000000005</v>
      </c>
      <c r="AN56" s="247">
        <v>50378.238000000005</v>
      </c>
      <c r="AO56" s="247">
        <v>50378.238000000005</v>
      </c>
      <c r="AP56" s="247">
        <v>100756.47600000001</v>
      </c>
      <c r="AQ56" s="247">
        <v>100756.47600000001</v>
      </c>
      <c r="AR56" s="247">
        <v>100756.47600000001</v>
      </c>
      <c r="AS56" s="247">
        <v>100756.47600000001</v>
      </c>
      <c r="AT56" s="247">
        <v>100756.47600000001</v>
      </c>
      <c r="AU56" s="247">
        <v>50378.238000000005</v>
      </c>
      <c r="AV56" s="247">
        <v>50378.238000000005</v>
      </c>
      <c r="AW56" s="247">
        <v>50378.238000000005</v>
      </c>
      <c r="AX56" s="247"/>
      <c r="AY56" s="248">
        <v>50378.238000000005</v>
      </c>
      <c r="AZ56" s="247">
        <v>50378.238000000005</v>
      </c>
      <c r="BA56" s="247">
        <v>50378.238000000005</v>
      </c>
      <c r="BB56" s="247">
        <v>50378.238000000005</v>
      </c>
      <c r="BC56" s="247">
        <v>100756.47600000001</v>
      </c>
      <c r="BD56" s="247">
        <v>100756.47600000001</v>
      </c>
      <c r="BE56" s="247">
        <v>100756.47600000001</v>
      </c>
      <c r="BF56" s="247">
        <v>100756.47600000001</v>
      </c>
      <c r="BG56" s="247">
        <v>100756.47600000001</v>
      </c>
      <c r="BH56" s="247">
        <v>50378.238000000005</v>
      </c>
      <c r="BI56" s="247">
        <v>50378.238000000005</v>
      </c>
      <c r="BJ56" s="247">
        <v>50378.238000000005</v>
      </c>
      <c r="BK56" s="247"/>
      <c r="BL56" s="247">
        <v>50378.238000000005</v>
      </c>
      <c r="BM56" s="247">
        <v>50378.238000000005</v>
      </c>
      <c r="BN56" s="247">
        <v>50378.238000000005</v>
      </c>
      <c r="BO56" s="247">
        <v>50378.238000000005</v>
      </c>
      <c r="BP56" s="247">
        <v>100756.47600000001</v>
      </c>
      <c r="BQ56" s="247">
        <v>100756.47600000001</v>
      </c>
      <c r="BR56" s="247">
        <v>100756.47600000001</v>
      </c>
      <c r="BS56" s="247">
        <v>100756.47600000001</v>
      </c>
      <c r="BT56" s="247">
        <v>100756.47600000001</v>
      </c>
      <c r="BU56" s="247">
        <v>50378.238000000005</v>
      </c>
      <c r="BV56" s="247">
        <v>50378.238000000005</v>
      </c>
      <c r="BW56" s="247">
        <v>50378.238000000005</v>
      </c>
      <c r="BX56" s="247"/>
      <c r="BY56" s="247">
        <v>50378.238000000005</v>
      </c>
      <c r="BZ56" s="247">
        <v>50378.238000000005</v>
      </c>
      <c r="CA56" s="247">
        <v>50378.238000000005</v>
      </c>
      <c r="CB56" s="247">
        <v>50378.238000000005</v>
      </c>
      <c r="CC56" s="247">
        <v>0</v>
      </c>
      <c r="CD56" s="247">
        <v>0</v>
      </c>
      <c r="CE56" s="247">
        <v>0</v>
      </c>
      <c r="CF56" s="247">
        <v>0</v>
      </c>
      <c r="CG56" s="247">
        <v>0</v>
      </c>
      <c r="CH56" s="247">
        <v>0</v>
      </c>
      <c r="CI56" s="247">
        <v>0</v>
      </c>
      <c r="CJ56" s="247">
        <v>0</v>
      </c>
      <c r="CK56" s="247"/>
      <c r="CL56" s="247">
        <v>0</v>
      </c>
      <c r="CM56" s="247">
        <v>0</v>
      </c>
      <c r="CN56" s="247">
        <v>0</v>
      </c>
      <c r="CO56" s="247">
        <v>0</v>
      </c>
      <c r="CP56" s="247">
        <v>0</v>
      </c>
      <c r="CQ56" s="247">
        <v>0</v>
      </c>
      <c r="CR56" s="247">
        <v>0</v>
      </c>
      <c r="CS56" s="247">
        <v>0</v>
      </c>
      <c r="CT56" s="247">
        <v>0</v>
      </c>
      <c r="CU56" s="247">
        <v>0</v>
      </c>
      <c r="CV56" s="247">
        <v>0</v>
      </c>
      <c r="CW56" s="247">
        <v>0</v>
      </c>
      <c r="CX56" s="247"/>
      <c r="CY56" s="247">
        <v>0</v>
      </c>
      <c r="CZ56" s="247">
        <v>0</v>
      </c>
      <c r="DA56" s="247">
        <v>0</v>
      </c>
      <c r="DB56" s="247">
        <v>0</v>
      </c>
      <c r="DC56" s="247">
        <v>0</v>
      </c>
      <c r="DD56" s="247">
        <v>0</v>
      </c>
      <c r="DE56" s="247">
        <v>0</v>
      </c>
      <c r="DF56" s="247">
        <v>0</v>
      </c>
      <c r="DG56" s="247">
        <v>0</v>
      </c>
      <c r="DH56" s="247">
        <v>0</v>
      </c>
      <c r="DI56" s="247">
        <v>0</v>
      </c>
      <c r="DJ56" s="247">
        <v>0</v>
      </c>
      <c r="DK56" s="247"/>
      <c r="DL56" s="247">
        <v>0</v>
      </c>
      <c r="DM56" s="247">
        <v>0</v>
      </c>
      <c r="DN56" s="247">
        <v>0</v>
      </c>
      <c r="DO56" s="247">
        <v>0</v>
      </c>
      <c r="DP56" s="247">
        <v>0</v>
      </c>
      <c r="DQ56" s="247">
        <v>0</v>
      </c>
      <c r="DR56" s="247">
        <v>0</v>
      </c>
      <c r="DS56" s="247">
        <v>0</v>
      </c>
      <c r="DT56" s="247">
        <v>0</v>
      </c>
      <c r="DU56" s="247">
        <v>0</v>
      </c>
      <c r="DV56" s="247">
        <v>0</v>
      </c>
      <c r="DW56" s="247">
        <v>0</v>
      </c>
      <c r="DX56" s="247"/>
      <c r="DY56" s="247">
        <v>0</v>
      </c>
      <c r="DZ56" s="247">
        <v>0</v>
      </c>
      <c r="EA56" s="247">
        <v>0</v>
      </c>
      <c r="EB56" s="247">
        <v>0</v>
      </c>
      <c r="EC56" s="247">
        <v>0</v>
      </c>
      <c r="ED56" s="247">
        <v>0</v>
      </c>
      <c r="EE56" s="247">
        <v>0</v>
      </c>
      <c r="EF56" s="247">
        <v>0</v>
      </c>
      <c r="EG56" s="247">
        <v>0</v>
      </c>
      <c r="EH56" s="247">
        <v>0</v>
      </c>
      <c r="EI56" s="247">
        <v>0</v>
      </c>
      <c r="EJ56" s="247">
        <v>0</v>
      </c>
      <c r="EK56" s="247"/>
      <c r="EL56" s="247">
        <v>0</v>
      </c>
      <c r="EM56" s="247">
        <v>0</v>
      </c>
      <c r="EN56" s="247">
        <v>0</v>
      </c>
      <c r="EO56" s="247">
        <v>0</v>
      </c>
      <c r="EP56" s="247">
        <v>0</v>
      </c>
      <c r="EQ56" s="247">
        <v>0</v>
      </c>
      <c r="ER56" s="247">
        <v>0</v>
      </c>
      <c r="ES56" s="247">
        <v>0</v>
      </c>
      <c r="ET56" s="247">
        <v>0</v>
      </c>
      <c r="EU56" s="247">
        <v>0</v>
      </c>
      <c r="EV56" s="247">
        <v>0</v>
      </c>
      <c r="EW56" s="247">
        <v>0</v>
      </c>
      <c r="EX56" s="247"/>
      <c r="EY56" s="247">
        <v>0</v>
      </c>
      <c r="EZ56" s="247">
        <v>0</v>
      </c>
      <c r="FA56" s="247">
        <v>0</v>
      </c>
      <c r="FB56" s="247">
        <v>0</v>
      </c>
      <c r="FC56" s="247">
        <v>0</v>
      </c>
      <c r="FD56" s="247">
        <v>0</v>
      </c>
      <c r="FE56" s="247">
        <v>0</v>
      </c>
      <c r="FF56" s="247">
        <v>0</v>
      </c>
      <c r="FG56" s="247">
        <v>0</v>
      </c>
      <c r="FH56" s="247">
        <v>0</v>
      </c>
      <c r="FI56" s="247">
        <v>0</v>
      </c>
      <c r="FJ56" s="247">
        <v>0</v>
      </c>
      <c r="FK56" s="247"/>
      <c r="FL56" s="247">
        <v>0</v>
      </c>
      <c r="FM56" s="247">
        <v>0</v>
      </c>
      <c r="FN56" s="247">
        <v>0</v>
      </c>
      <c r="FO56" s="247">
        <v>0</v>
      </c>
      <c r="FP56" s="247">
        <v>0</v>
      </c>
      <c r="FQ56" s="247">
        <v>0</v>
      </c>
      <c r="FR56" s="247">
        <v>0</v>
      </c>
      <c r="FS56" s="247">
        <v>0</v>
      </c>
      <c r="FT56" s="247">
        <v>0</v>
      </c>
      <c r="FU56" s="247">
        <v>0</v>
      </c>
      <c r="FV56" s="247">
        <v>0</v>
      </c>
      <c r="FW56" s="247">
        <v>0</v>
      </c>
      <c r="FX56" s="247"/>
      <c r="FY56" s="247">
        <v>0</v>
      </c>
      <c r="FZ56" s="247">
        <v>0</v>
      </c>
      <c r="GA56" s="247">
        <v>0</v>
      </c>
      <c r="GB56" s="247">
        <v>0</v>
      </c>
      <c r="GC56" s="247">
        <v>0</v>
      </c>
      <c r="GD56" s="247">
        <v>0</v>
      </c>
      <c r="GE56" s="247">
        <v>0</v>
      </c>
      <c r="GF56" s="247">
        <v>0</v>
      </c>
      <c r="GG56" s="247">
        <v>0</v>
      </c>
      <c r="GH56" s="247">
        <v>0</v>
      </c>
      <c r="GI56" s="247">
        <v>0</v>
      </c>
      <c r="GJ56" s="247">
        <v>0</v>
      </c>
      <c r="GK56" s="247"/>
      <c r="GL56" s="247">
        <v>0</v>
      </c>
      <c r="GM56" s="247">
        <v>0</v>
      </c>
      <c r="GN56" s="247">
        <v>0</v>
      </c>
      <c r="GO56" s="247">
        <v>0</v>
      </c>
      <c r="GP56" s="247">
        <v>0</v>
      </c>
      <c r="GQ56" s="247">
        <v>0</v>
      </c>
      <c r="GR56" s="247">
        <v>0</v>
      </c>
      <c r="GS56" s="247">
        <v>0</v>
      </c>
      <c r="GT56" s="247">
        <v>0</v>
      </c>
      <c r="GU56" s="247">
        <v>0</v>
      </c>
      <c r="GV56" s="247">
        <v>0</v>
      </c>
      <c r="GW56" s="247">
        <v>0</v>
      </c>
      <c r="GX56" s="247"/>
      <c r="GY56" s="247">
        <v>0</v>
      </c>
      <c r="GZ56" s="247">
        <v>0</v>
      </c>
      <c r="HA56" s="247">
        <v>0</v>
      </c>
      <c r="HB56" s="247">
        <v>0</v>
      </c>
      <c r="HC56" s="247">
        <v>0</v>
      </c>
      <c r="HD56" s="247">
        <v>0</v>
      </c>
      <c r="HE56" s="247">
        <v>0</v>
      </c>
      <c r="HF56" s="247">
        <v>0</v>
      </c>
      <c r="HG56" s="247">
        <v>0</v>
      </c>
      <c r="HH56" s="247">
        <v>0</v>
      </c>
      <c r="HI56" s="247">
        <v>0</v>
      </c>
      <c r="HJ56" s="247">
        <v>0</v>
      </c>
      <c r="HK56" s="247"/>
      <c r="HL56" s="247">
        <v>0</v>
      </c>
      <c r="HM56" s="247">
        <v>0</v>
      </c>
      <c r="HN56" s="247">
        <v>0</v>
      </c>
      <c r="HO56" s="247">
        <v>0</v>
      </c>
      <c r="HP56" s="247">
        <v>0</v>
      </c>
      <c r="HQ56" s="247">
        <v>0</v>
      </c>
      <c r="HR56" s="247">
        <v>0</v>
      </c>
      <c r="HS56" s="247">
        <v>0</v>
      </c>
      <c r="HT56" s="247">
        <v>0</v>
      </c>
      <c r="HU56" s="247">
        <v>0</v>
      </c>
      <c r="HV56" s="247">
        <v>0</v>
      </c>
      <c r="HW56" s="247">
        <v>0</v>
      </c>
    </row>
    <row r="57" spans="1:231" s="249" customFormat="1" x14ac:dyDescent="0.25">
      <c r="A57" s="249" t="s">
        <v>326</v>
      </c>
      <c r="B57" s="250">
        <f t="shared" ref="B57:J57" si="65">+B56-B51</f>
        <v>-270186.87216451613</v>
      </c>
      <c r="C57" s="250">
        <f t="shared" si="65"/>
        <v>-266669.81565714278</v>
      </c>
      <c r="D57" s="250">
        <f t="shared" si="65"/>
        <v>-187201.37946774205</v>
      </c>
      <c r="E57" s="250">
        <f t="shared" si="65"/>
        <v>-290031.77559333341</v>
      </c>
      <c r="F57" s="250">
        <f t="shared" si="65"/>
        <v>-311984.15348387102</v>
      </c>
      <c r="G57" s="250">
        <f t="shared" si="65"/>
        <v>-452159.15878666658</v>
      </c>
      <c r="H57" s="250">
        <f t="shared" si="65"/>
        <v>-481888.44871935481</v>
      </c>
      <c r="I57" s="250">
        <f t="shared" si="65"/>
        <v>-469393.44489032275</v>
      </c>
      <c r="J57" s="250">
        <f t="shared" si="65"/>
        <v>-447947.25670333358</v>
      </c>
      <c r="K57" s="250">
        <f>+K56-K51</f>
        <v>-347860.63365806453</v>
      </c>
      <c r="L57" s="250">
        <f>+L56-L51</f>
        <v>-252862.85009333328</v>
      </c>
      <c r="M57" s="250">
        <f>+M56-M51</f>
        <v>-314663.38698709675</v>
      </c>
      <c r="N57" s="251">
        <f t="shared" ref="N57:V57" si="66">+N56-N51</f>
        <v>-301139.90343870968</v>
      </c>
      <c r="O57" s="250">
        <f t="shared" si="66"/>
        <v>-291197.22952499997</v>
      </c>
      <c r="P57" s="250">
        <f t="shared" si="66"/>
        <v>-226488.34662580641</v>
      </c>
      <c r="Q57" s="250">
        <f t="shared" si="66"/>
        <v>-367356.74603666668</v>
      </c>
      <c r="R57" s="250">
        <f t="shared" si="66"/>
        <v>-422309.84865483863</v>
      </c>
      <c r="S57" s="250">
        <f t="shared" si="66"/>
        <v>-502135.18502000009</v>
      </c>
      <c r="T57" s="250">
        <f t="shared" si="66"/>
        <v>-525239.65760967741</v>
      </c>
      <c r="U57" s="250">
        <f t="shared" si="66"/>
        <v>-519121.98681612883</v>
      </c>
      <c r="V57" s="250">
        <f t="shared" si="66"/>
        <v>-497413.15907666681</v>
      </c>
      <c r="W57" s="250">
        <f>+W56-W51</f>
        <v>-405809.74148709676</v>
      </c>
      <c r="X57" s="250">
        <f>+X56-X51</f>
        <v>-518911.00616333343</v>
      </c>
      <c r="Y57" s="250">
        <f>+Y56-Y51</f>
        <v>-583251.74248709681</v>
      </c>
      <c r="Z57" s="251">
        <f t="shared" ref="Z57:AH57" si="67">+Z56-Z51</f>
        <v>-567262.90403870959</v>
      </c>
      <c r="AA57" s="250">
        <f t="shared" si="67"/>
        <v>-559107.62210714293</v>
      </c>
      <c r="AB57" s="250">
        <f t="shared" si="67"/>
        <v>-538499.26025483862</v>
      </c>
      <c r="AC57" s="250">
        <f t="shared" si="67"/>
        <v>-562091.28910333337</v>
      </c>
      <c r="AD57" s="250">
        <f t="shared" si="67"/>
        <v>-583054.2691580645</v>
      </c>
      <c r="AE57" s="250">
        <f t="shared" si="67"/>
        <v>-715820.87592666666</v>
      </c>
      <c r="AF57" s="250">
        <f t="shared" si="67"/>
        <v>-750645.2405225808</v>
      </c>
      <c r="AG57" s="250">
        <f t="shared" si="67"/>
        <v>-740197.08372903219</v>
      </c>
      <c r="AH57" s="250">
        <f t="shared" si="67"/>
        <v>-722201.73695333314</v>
      </c>
      <c r="AI57" s="250">
        <f>+AI56-AI51</f>
        <v>-632573.56880967761</v>
      </c>
      <c r="AJ57" s="250">
        <f>+AJ56-AJ51</f>
        <v>-561356.34216</v>
      </c>
      <c r="AK57" s="250">
        <f>+AK56-AK51</f>
        <v>-623757.54198064504</v>
      </c>
      <c r="AL57" s="251">
        <f t="shared" ref="AL57:AT57" si="68">+AL56-AL51</f>
        <v>-624275.96951935487</v>
      </c>
      <c r="AM57" s="250">
        <f t="shared" si="68"/>
        <v>-616484.58206551732</v>
      </c>
      <c r="AN57" s="250">
        <f t="shared" si="68"/>
        <v>-551211.08217741945</v>
      </c>
      <c r="AO57" s="250">
        <f t="shared" si="68"/>
        <v>-639615.55263333337</v>
      </c>
      <c r="AP57" s="250">
        <f t="shared" si="68"/>
        <v>-718131.16775806446</v>
      </c>
      <c r="AQ57" s="250">
        <f t="shared" si="68"/>
        <v>-783558.70961999998</v>
      </c>
      <c r="AR57" s="250">
        <f t="shared" si="68"/>
        <v>-822928.7893354838</v>
      </c>
      <c r="AS57" s="250">
        <f t="shared" si="68"/>
        <v>-817962.71166774188</v>
      </c>
      <c r="AT57" s="250">
        <f t="shared" si="68"/>
        <v>-796624.84591666667</v>
      </c>
      <c r="AU57" s="250">
        <f>+AU56-AU51</f>
        <v>-711528.16265161277</v>
      </c>
      <c r="AV57" s="250">
        <f>+AV56-AV51</f>
        <v>-590555.34070666658</v>
      </c>
      <c r="AW57" s="250">
        <f>+AW56-AW51</f>
        <v>-654470.97115161282</v>
      </c>
      <c r="AX57" s="250"/>
      <c r="AY57" s="250">
        <f t="shared" ref="AY57:DO57" si="69">+AY56-AY51</f>
        <v>-599842.0845806452</v>
      </c>
      <c r="AZ57" s="250">
        <f t="shared" si="69"/>
        <v>-590004.97628571419</v>
      </c>
      <c r="BA57" s="250">
        <f t="shared" si="69"/>
        <v>-534535.63296774193</v>
      </c>
      <c r="BB57" s="250">
        <f t="shared" si="69"/>
        <v>-577887.76199999999</v>
      </c>
      <c r="BC57" s="250">
        <f t="shared" si="69"/>
        <v>-662598.68529032264</v>
      </c>
      <c r="BD57" s="250">
        <f t="shared" si="69"/>
        <v>-749115.52399999998</v>
      </c>
      <c r="BE57" s="250">
        <f t="shared" si="69"/>
        <v>-791069.97561290313</v>
      </c>
      <c r="BF57" s="250">
        <f t="shared" si="69"/>
        <v>-769410.62077419355</v>
      </c>
      <c r="BG57" s="250">
        <f t="shared" si="69"/>
        <v>-759745.52399999998</v>
      </c>
      <c r="BH57" s="250">
        <f t="shared" si="69"/>
        <v>-665703.0523225806</v>
      </c>
      <c r="BI57" s="250">
        <f t="shared" si="69"/>
        <v>-549078.42866666662</v>
      </c>
      <c r="BJ57" s="250">
        <f t="shared" si="69"/>
        <v>-589213.0523225806</v>
      </c>
      <c r="BK57" s="250"/>
      <c r="BL57" s="250">
        <f t="shared" si="69"/>
        <v>-602356.27812903223</v>
      </c>
      <c r="BM57" s="250">
        <f t="shared" si="69"/>
        <v>-578905.33342857135</v>
      </c>
      <c r="BN57" s="250">
        <f t="shared" si="69"/>
        <v>-531727.24587096763</v>
      </c>
      <c r="BO57" s="250">
        <f t="shared" si="69"/>
        <v>-580690.76199999999</v>
      </c>
      <c r="BP57" s="250">
        <f t="shared" si="69"/>
        <v>-646250.94335483876</v>
      </c>
      <c r="BQ57" s="250">
        <f t="shared" si="69"/>
        <v>-760954.85733333335</v>
      </c>
      <c r="BR57" s="250">
        <f t="shared" si="69"/>
        <v>-801775.7820645161</v>
      </c>
      <c r="BS57" s="250">
        <f t="shared" si="69"/>
        <v>-775635.459483871</v>
      </c>
      <c r="BT57" s="250">
        <f t="shared" si="69"/>
        <v>-769337.52399999998</v>
      </c>
      <c r="BU57" s="250">
        <f t="shared" si="69"/>
        <v>-650800.47167741938</v>
      </c>
      <c r="BV57" s="250">
        <f t="shared" si="69"/>
        <v>-549884.42866666662</v>
      </c>
      <c r="BW57" s="250">
        <f t="shared" si="69"/>
        <v>-594274.66522580641</v>
      </c>
      <c r="BX57" s="250"/>
      <c r="BY57" s="250">
        <f t="shared" si="69"/>
        <v>-602226.60070967732</v>
      </c>
      <c r="BZ57" s="250">
        <f t="shared" si="69"/>
        <v>-579530.33342857147</v>
      </c>
      <c r="CA57" s="250">
        <f t="shared" si="69"/>
        <v>-533827.24587096763</v>
      </c>
      <c r="CB57" s="250">
        <f t="shared" si="69"/>
        <v>-578583.76199999999</v>
      </c>
      <c r="CC57" s="250">
        <f t="shared" si="69"/>
        <v>-749849.99999999988</v>
      </c>
      <c r="CD57" s="250">
        <f t="shared" si="69"/>
        <v>-839710</v>
      </c>
      <c r="CE57" s="250">
        <f t="shared" si="69"/>
        <v>-874573.54838709685</v>
      </c>
      <c r="CF57" s="250">
        <f t="shared" si="69"/>
        <v>-869588.06451612897</v>
      </c>
      <c r="CG57" s="250">
        <f t="shared" si="69"/>
        <v>-861133</v>
      </c>
      <c r="CH57" s="250">
        <f t="shared" si="69"/>
        <v>-707388.06451612897</v>
      </c>
      <c r="CI57" s="250">
        <f t="shared" si="69"/>
        <v>-609529.66666666663</v>
      </c>
      <c r="CJ57" s="250">
        <f t="shared" si="69"/>
        <v>-650036.12903225806</v>
      </c>
      <c r="CK57" s="250"/>
      <c r="CL57" s="250">
        <f t="shared" si="69"/>
        <v>-662564.19354838715</v>
      </c>
      <c r="CM57" s="250">
        <f t="shared" si="69"/>
        <v>-658733.57142857136</v>
      </c>
      <c r="CN57" s="250">
        <f t="shared" si="69"/>
        <v>-581123.54838709673</v>
      </c>
      <c r="CO57" s="250">
        <f t="shared" si="69"/>
        <v>-601882.66666666663</v>
      </c>
      <c r="CP57" s="250">
        <f t="shared" si="69"/>
        <v>-727120</v>
      </c>
      <c r="CQ57" s="250">
        <f t="shared" si="69"/>
        <v>-844232.66666666674</v>
      </c>
      <c r="CR57" s="250">
        <f t="shared" si="69"/>
        <v>-884778.06451612909</v>
      </c>
      <c r="CS57" s="250">
        <f t="shared" si="69"/>
        <v>-876190.6451612903</v>
      </c>
      <c r="CT57" s="250">
        <f t="shared" si="69"/>
        <v>-866669.66666666663</v>
      </c>
      <c r="CU57" s="250">
        <f t="shared" si="69"/>
        <v>-699950.96774193551</v>
      </c>
      <c r="CV57" s="250">
        <f t="shared" si="69"/>
        <v>-599248</v>
      </c>
      <c r="CW57" s="250">
        <f t="shared" si="69"/>
        <v>-642893.54838709673</v>
      </c>
      <c r="CX57" s="250"/>
      <c r="CY57" s="250">
        <f t="shared" si="69"/>
        <v>-653996.12903225806</v>
      </c>
      <c r="CZ57" s="250">
        <f t="shared" si="69"/>
        <v>-620840</v>
      </c>
      <c r="DA57" s="250">
        <f t="shared" si="69"/>
        <v>-567733.22580645175</v>
      </c>
      <c r="DB57" s="250">
        <f t="shared" si="69"/>
        <v>-603955.33333333337</v>
      </c>
      <c r="DC57" s="250">
        <f t="shared" si="69"/>
        <v>-728107.41935483878</v>
      </c>
      <c r="DD57" s="250">
        <f t="shared" si="69"/>
        <v>-834215.33333333337</v>
      </c>
      <c r="DE57" s="250">
        <f t="shared" si="69"/>
        <v>-887680.6451612903</v>
      </c>
      <c r="DF57" s="250">
        <f t="shared" si="69"/>
        <v>-873478.70967741928</v>
      </c>
      <c r="DG57" s="250">
        <f t="shared" si="69"/>
        <v>-857796.66666666674</v>
      </c>
      <c r="DH57" s="250">
        <f t="shared" si="69"/>
        <v>-688604.83870967745</v>
      </c>
      <c r="DI57" s="250">
        <f t="shared" si="69"/>
        <v>-595580.33333333337</v>
      </c>
      <c r="DJ57" s="250">
        <f t="shared" si="69"/>
        <v>-652400</v>
      </c>
      <c r="DK57" s="250"/>
      <c r="DL57" s="250">
        <f t="shared" si="69"/>
        <v>-650615.48387096776</v>
      </c>
      <c r="DM57" s="250">
        <f t="shared" si="69"/>
        <v>-624086.42857142852</v>
      </c>
      <c r="DN57" s="250">
        <f t="shared" si="69"/>
        <v>-568551.29032258072</v>
      </c>
      <c r="DO57" s="250">
        <f t="shared" si="69"/>
        <v>-613051.33333333337</v>
      </c>
      <c r="DP57" s="250">
        <f t="shared" ref="DP57:GF57" si="70">+DP56-DP51</f>
        <v>-731582.90322580643</v>
      </c>
      <c r="DQ57" s="250">
        <f t="shared" si="70"/>
        <v>-841116</v>
      </c>
      <c r="DR57" s="250">
        <f t="shared" si="70"/>
        <v>-890152.58064516122</v>
      </c>
      <c r="DS57" s="250">
        <f t="shared" si="70"/>
        <v>-875899.03225806449</v>
      </c>
      <c r="DT57" s="250">
        <f t="shared" si="70"/>
        <v>-866496</v>
      </c>
      <c r="DU57" s="250">
        <f t="shared" si="70"/>
        <v>-694707.74193548388</v>
      </c>
      <c r="DV57" s="250">
        <f t="shared" si="70"/>
        <v>-596830</v>
      </c>
      <c r="DW57" s="250">
        <f t="shared" si="70"/>
        <v>-654801.61290322582</v>
      </c>
      <c r="DX57" s="250"/>
      <c r="DY57" s="250">
        <f t="shared" si="70"/>
        <v>-640571.29032258072</v>
      </c>
      <c r="DZ57" s="250">
        <f t="shared" si="70"/>
        <v>-605518.57142857148</v>
      </c>
      <c r="EA57" s="250">
        <f t="shared" si="70"/>
        <v>-552835.48387096764</v>
      </c>
      <c r="EB57" s="250">
        <f t="shared" si="70"/>
        <v>-580991</v>
      </c>
      <c r="EC57" s="250">
        <f t="shared" si="70"/>
        <v>-712778.70967741951</v>
      </c>
      <c r="ED57" s="250">
        <f t="shared" si="70"/>
        <v>-830274.66666666674</v>
      </c>
      <c r="EE57" s="250">
        <f t="shared" si="70"/>
        <v>-878472.90322580643</v>
      </c>
      <c r="EF57" s="250">
        <f t="shared" si="70"/>
        <v>-862908.38709677418</v>
      </c>
      <c r="EG57" s="250">
        <f t="shared" si="70"/>
        <v>-855874</v>
      </c>
      <c r="EH57" s="250">
        <f t="shared" si="70"/>
        <v>-687285.48387096764</v>
      </c>
      <c r="EI57" s="250">
        <f t="shared" si="70"/>
        <v>-595713</v>
      </c>
      <c r="EJ57" s="250">
        <f t="shared" si="70"/>
        <v>-640339.3548387097</v>
      </c>
      <c r="EK57" s="250"/>
      <c r="EL57" s="250">
        <f t="shared" si="70"/>
        <v>-634844.83870967734</v>
      </c>
      <c r="EM57" s="250">
        <f t="shared" si="70"/>
        <v>-603201.03448275861</v>
      </c>
      <c r="EN57" s="250">
        <f t="shared" si="70"/>
        <v>-552406.45161290327</v>
      </c>
      <c r="EO57" s="250">
        <f t="shared" si="70"/>
        <v>-586210.00000000012</v>
      </c>
      <c r="EP57" s="250">
        <f t="shared" si="70"/>
        <v>-706143.54838709685</v>
      </c>
      <c r="EQ57" s="250">
        <f t="shared" si="70"/>
        <v>-833185.33333333337</v>
      </c>
      <c r="ER57" s="250">
        <f t="shared" si="70"/>
        <v>-883933.54838709685</v>
      </c>
      <c r="ES57" s="250">
        <f t="shared" si="70"/>
        <v>-868631.61290322582</v>
      </c>
      <c r="ET57" s="250">
        <f t="shared" si="70"/>
        <v>-860217.66666666663</v>
      </c>
      <c r="EU57" s="250">
        <f t="shared" si="70"/>
        <v>-689832.25806451612</v>
      </c>
      <c r="EV57" s="250">
        <f t="shared" si="70"/>
        <v>-591373.33333333337</v>
      </c>
      <c r="EW57" s="250">
        <f t="shared" si="70"/>
        <v>-635552.25806451624</v>
      </c>
      <c r="EX57" s="250"/>
      <c r="EY57" s="250">
        <f t="shared" si="70"/>
        <v>-633890.32258064509</v>
      </c>
      <c r="EZ57" s="250">
        <f t="shared" si="70"/>
        <v>-612848.21428571432</v>
      </c>
      <c r="FA57" s="250">
        <f t="shared" si="70"/>
        <v>-551239.67741935479</v>
      </c>
      <c r="FB57" s="250">
        <f t="shared" si="70"/>
        <v>-576274</v>
      </c>
      <c r="FC57" s="250">
        <f t="shared" si="70"/>
        <v>-719008.70967741939</v>
      </c>
      <c r="FD57" s="250">
        <f t="shared" si="70"/>
        <v>-836345</v>
      </c>
      <c r="FE57" s="250">
        <f t="shared" si="70"/>
        <v>-890167.41935483878</v>
      </c>
      <c r="FF57" s="250">
        <f t="shared" si="70"/>
        <v>-871140.6451612903</v>
      </c>
      <c r="FG57" s="250">
        <f t="shared" si="70"/>
        <v>-859926.33333333337</v>
      </c>
      <c r="FH57" s="250">
        <f t="shared" si="70"/>
        <v>-686570</v>
      </c>
      <c r="FI57" s="250">
        <f t="shared" si="70"/>
        <v>-592104.33333333337</v>
      </c>
      <c r="FJ57" s="250">
        <f t="shared" si="70"/>
        <v>-644855.80645161297</v>
      </c>
      <c r="FK57" s="250"/>
      <c r="FL57" s="250">
        <f t="shared" si="70"/>
        <v>-638058.38709677418</v>
      </c>
      <c r="FM57" s="250">
        <f t="shared" si="70"/>
        <v>-609816.7857142858</v>
      </c>
      <c r="FN57" s="250">
        <f t="shared" si="70"/>
        <v>-560549.03225806449</v>
      </c>
      <c r="FO57" s="250">
        <f t="shared" si="70"/>
        <v>-589407.66666666674</v>
      </c>
      <c r="FP57" s="250">
        <f t="shared" si="70"/>
        <v>-710176.45161290315</v>
      </c>
      <c r="FQ57" s="250">
        <f t="shared" si="70"/>
        <v>-851273</v>
      </c>
      <c r="FR57" s="250">
        <f t="shared" si="70"/>
        <v>-900236.77419354836</v>
      </c>
      <c r="FS57" s="250">
        <f t="shared" si="70"/>
        <v>-890766.77419354848</v>
      </c>
      <c r="FT57" s="250">
        <f t="shared" si="70"/>
        <v>-879337.66666666663</v>
      </c>
      <c r="FU57" s="250">
        <f t="shared" si="70"/>
        <v>-696840.9677419354</v>
      </c>
      <c r="FV57" s="250">
        <f t="shared" si="70"/>
        <v>-591685.66666666663</v>
      </c>
      <c r="FW57" s="250">
        <f t="shared" si="70"/>
        <v>-656926.45161290327</v>
      </c>
      <c r="FX57" s="250"/>
      <c r="FY57" s="250">
        <f t="shared" si="70"/>
        <v>-646079.3548387097</v>
      </c>
      <c r="FZ57" s="250">
        <f t="shared" si="70"/>
        <v>-622828.92857142852</v>
      </c>
      <c r="GA57" s="250">
        <f t="shared" si="70"/>
        <v>-563391.93548387103</v>
      </c>
      <c r="GB57" s="250">
        <f t="shared" si="70"/>
        <v>-585533.33333333337</v>
      </c>
      <c r="GC57" s="250">
        <f t="shared" si="70"/>
        <v>-735481.29032258072</v>
      </c>
      <c r="GD57" s="250">
        <f t="shared" si="70"/>
        <v>-848593</v>
      </c>
      <c r="GE57" s="250">
        <f t="shared" si="70"/>
        <v>-906223.87096774194</v>
      </c>
      <c r="GF57" s="250">
        <f t="shared" si="70"/>
        <v>-894807.41935483867</v>
      </c>
      <c r="GG57" s="250">
        <f t="shared" ref="GG57:HW57" si="71">+GG56-GG51</f>
        <v>-894346.66666666674</v>
      </c>
      <c r="GH57" s="250">
        <f t="shared" si="71"/>
        <v>-714050.6451612903</v>
      </c>
      <c r="GI57" s="250">
        <f t="shared" si="71"/>
        <v>-607678</v>
      </c>
      <c r="GJ57" s="250">
        <f t="shared" si="71"/>
        <v>-665380.96774193551</v>
      </c>
      <c r="GK57" s="250"/>
      <c r="GL57" s="250">
        <f t="shared" si="71"/>
        <v>-651243.22580645164</v>
      </c>
      <c r="GM57" s="250">
        <f t="shared" si="71"/>
        <v>-609691.72413793101</v>
      </c>
      <c r="GN57" s="250">
        <f t="shared" si="71"/>
        <v>-565061.93548387091</v>
      </c>
      <c r="GO57" s="250">
        <f t="shared" si="71"/>
        <v>-590719.66666666674</v>
      </c>
      <c r="GP57" s="250">
        <f t="shared" si="71"/>
        <v>-733781.93548387091</v>
      </c>
      <c r="GQ57" s="250">
        <f t="shared" si="71"/>
        <v>-851480.66666666663</v>
      </c>
      <c r="GR57" s="250">
        <f t="shared" si="71"/>
        <v>-904921.29032258061</v>
      </c>
      <c r="GS57" s="250">
        <f t="shared" si="71"/>
        <v>-896157.41935483878</v>
      </c>
      <c r="GT57" s="250">
        <f t="shared" si="71"/>
        <v>-886507.66666666663</v>
      </c>
      <c r="GU57" s="250">
        <f t="shared" si="71"/>
        <v>-708617.74193548399</v>
      </c>
      <c r="GV57" s="250">
        <f t="shared" si="71"/>
        <v>-605008.33333333337</v>
      </c>
      <c r="GW57" s="250">
        <f t="shared" si="71"/>
        <v>-654140.96774193551</v>
      </c>
      <c r="GX57" s="250"/>
      <c r="GY57" s="250">
        <f t="shared" si="71"/>
        <v>-648076.77419354836</v>
      </c>
      <c r="GZ57" s="250">
        <f t="shared" si="71"/>
        <v>-625115</v>
      </c>
      <c r="HA57" s="250">
        <f t="shared" si="71"/>
        <v>-567608.06451612909</v>
      </c>
      <c r="HB57" s="250">
        <f t="shared" si="71"/>
        <v>-588125.33333333326</v>
      </c>
      <c r="HC57" s="250">
        <f t="shared" si="71"/>
        <v>-723018.06451612909</v>
      </c>
      <c r="HD57" s="250">
        <f t="shared" si="71"/>
        <v>-857181.33333333337</v>
      </c>
      <c r="HE57" s="250">
        <f t="shared" si="71"/>
        <v>-914845.48387096787</v>
      </c>
      <c r="HF57" s="250">
        <f t="shared" si="71"/>
        <v>-904912.90322580643</v>
      </c>
      <c r="HG57" s="250">
        <f t="shared" si="71"/>
        <v>-883334.00000000012</v>
      </c>
      <c r="HH57" s="250">
        <f t="shared" si="71"/>
        <v>-713309.03225806449</v>
      </c>
      <c r="HI57" s="250">
        <f t="shared" si="71"/>
        <v>-610960.33333333337</v>
      </c>
      <c r="HJ57" s="250">
        <f t="shared" si="71"/>
        <v>-657711.29032258061</v>
      </c>
      <c r="HK57" s="250"/>
      <c r="HL57" s="250">
        <f t="shared" si="71"/>
        <v>-647671.61290322582</v>
      </c>
      <c r="HM57" s="250">
        <f t="shared" si="71"/>
        <v>-627300.35714285716</v>
      </c>
      <c r="HN57" s="250">
        <f t="shared" si="71"/>
        <v>-569924.19354838715</v>
      </c>
      <c r="HO57" s="250">
        <f t="shared" si="71"/>
        <v>-591816.66666666674</v>
      </c>
      <c r="HP57" s="250">
        <f t="shared" si="71"/>
        <v>-728351.61290322593</v>
      </c>
      <c r="HQ57" s="250">
        <f t="shared" si="71"/>
        <v>-866422</v>
      </c>
      <c r="HR57" s="250">
        <f t="shared" si="71"/>
        <v>-933074.19354838715</v>
      </c>
      <c r="HS57" s="250">
        <f t="shared" si="71"/>
        <v>-913789.3548387097</v>
      </c>
      <c r="HT57" s="250">
        <f t="shared" si="71"/>
        <v>-899223.33333333326</v>
      </c>
      <c r="HU57" s="250">
        <f t="shared" si="71"/>
        <v>-719434.51612903224</v>
      </c>
      <c r="HV57" s="250">
        <f t="shared" si="71"/>
        <v>-614758</v>
      </c>
      <c r="HW57" s="250">
        <f t="shared" si="71"/>
        <v>-665855.16129032255</v>
      </c>
    </row>
    <row r="58" spans="1:231" s="231" customFormat="1" x14ac:dyDescent="0.25"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7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7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7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  <c r="DB58" s="248"/>
      <c r="DC58" s="248"/>
      <c r="DD58" s="248"/>
      <c r="DE58" s="248"/>
      <c r="DF58" s="248"/>
      <c r="DG58" s="248"/>
      <c r="DH58" s="248"/>
      <c r="DI58" s="248"/>
      <c r="DJ58" s="248"/>
      <c r="DK58" s="248"/>
      <c r="DL58" s="248"/>
      <c r="DM58" s="248"/>
      <c r="DN58" s="248"/>
      <c r="DO58" s="248"/>
      <c r="DP58" s="248"/>
      <c r="DQ58" s="248"/>
      <c r="DR58" s="248"/>
      <c r="DS58" s="248"/>
      <c r="DT58" s="248"/>
      <c r="DU58" s="248"/>
      <c r="DV58" s="248"/>
      <c r="DW58" s="248"/>
      <c r="DX58" s="248"/>
      <c r="DY58" s="248"/>
      <c r="DZ58" s="248"/>
      <c r="EA58" s="248"/>
      <c r="EB58" s="248"/>
      <c r="EC58" s="248"/>
      <c r="ED58" s="248"/>
      <c r="EE58" s="248"/>
      <c r="EF58" s="248"/>
      <c r="EG58" s="248"/>
      <c r="EH58" s="248"/>
      <c r="EI58" s="248"/>
      <c r="EJ58" s="248"/>
      <c r="EK58" s="248"/>
      <c r="EL58" s="248"/>
      <c r="EM58" s="248"/>
      <c r="EN58" s="248"/>
      <c r="EO58" s="248"/>
      <c r="EP58" s="248"/>
      <c r="EQ58" s="248"/>
      <c r="ER58" s="248"/>
      <c r="ES58" s="248"/>
      <c r="ET58" s="248"/>
      <c r="EU58" s="248"/>
      <c r="EV58" s="248"/>
      <c r="EW58" s="248"/>
      <c r="EX58" s="248"/>
      <c r="EY58" s="248"/>
      <c r="EZ58" s="248"/>
      <c r="FA58" s="248"/>
      <c r="FB58" s="248"/>
      <c r="FC58" s="248"/>
      <c r="FD58" s="248"/>
      <c r="FE58" s="248"/>
      <c r="FF58" s="248"/>
      <c r="FG58" s="248"/>
      <c r="FH58" s="248"/>
      <c r="FI58" s="248"/>
      <c r="FJ58" s="248"/>
      <c r="FK58" s="248"/>
      <c r="FL58" s="248"/>
      <c r="FM58" s="248"/>
      <c r="FN58" s="248"/>
      <c r="FO58" s="248"/>
      <c r="FP58" s="248"/>
      <c r="FQ58" s="248"/>
      <c r="FR58" s="248"/>
      <c r="FS58" s="248"/>
      <c r="FT58" s="248"/>
      <c r="FU58" s="248"/>
      <c r="FV58" s="248"/>
      <c r="FW58" s="248"/>
      <c r="FX58" s="248"/>
      <c r="FY58" s="248"/>
      <c r="FZ58" s="248"/>
      <c r="GA58" s="248"/>
      <c r="GB58" s="248"/>
      <c r="GC58" s="248"/>
      <c r="GD58" s="248"/>
      <c r="GE58" s="248"/>
      <c r="GF58" s="248"/>
      <c r="GG58" s="248"/>
      <c r="GH58" s="248"/>
      <c r="GI58" s="248"/>
      <c r="GJ58" s="248"/>
      <c r="GK58" s="248"/>
      <c r="GL58" s="248"/>
      <c r="GM58" s="248"/>
      <c r="GN58" s="248"/>
      <c r="GO58" s="248"/>
      <c r="GP58" s="248"/>
      <c r="GQ58" s="248"/>
      <c r="GR58" s="248"/>
      <c r="GS58" s="248"/>
      <c r="GT58" s="248"/>
      <c r="GU58" s="248"/>
      <c r="GV58" s="248"/>
      <c r="GW58" s="248"/>
      <c r="GX58" s="248"/>
      <c r="GY58" s="248"/>
      <c r="GZ58" s="248"/>
      <c r="HA58" s="248"/>
      <c r="HB58" s="248"/>
      <c r="HC58" s="248"/>
      <c r="HD58" s="248"/>
      <c r="HE58" s="248"/>
      <c r="HF58" s="248"/>
      <c r="HG58" s="248"/>
      <c r="HH58" s="248"/>
      <c r="HI58" s="248"/>
      <c r="HJ58" s="248"/>
      <c r="HK58" s="248"/>
      <c r="HL58" s="248"/>
      <c r="HM58" s="248"/>
      <c r="HN58" s="248"/>
      <c r="HO58" s="248"/>
      <c r="HP58" s="248"/>
      <c r="HQ58" s="248"/>
      <c r="HR58" s="248"/>
      <c r="HS58" s="248"/>
      <c r="HT58" s="248"/>
      <c r="HU58" s="248"/>
      <c r="HV58" s="248"/>
      <c r="HW58" s="248"/>
    </row>
    <row r="59" spans="1:231" s="231" customFormat="1" x14ac:dyDescent="0.25"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7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7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7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  <c r="DB59" s="248"/>
      <c r="DC59" s="248"/>
      <c r="DD59" s="248"/>
      <c r="DE59" s="248"/>
      <c r="DF59" s="248"/>
      <c r="DG59" s="248"/>
      <c r="DH59" s="248"/>
      <c r="DI59" s="248"/>
      <c r="DJ59" s="248"/>
      <c r="DK59" s="248"/>
      <c r="DL59" s="248"/>
      <c r="DM59" s="248"/>
      <c r="DN59" s="248"/>
      <c r="DO59" s="248"/>
      <c r="DP59" s="248"/>
      <c r="DQ59" s="248"/>
      <c r="DR59" s="248"/>
      <c r="DS59" s="248"/>
      <c r="DT59" s="248"/>
      <c r="DU59" s="248"/>
      <c r="DV59" s="248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 s="248"/>
      <c r="GF59" s="248"/>
      <c r="GG59" s="248"/>
      <c r="GH59" s="248"/>
      <c r="GI59" s="248"/>
      <c r="GJ59" s="248"/>
      <c r="GK59" s="248"/>
      <c r="GL59" s="248"/>
      <c r="GM59" s="248"/>
      <c r="GN59" s="248"/>
      <c r="GO59" s="248"/>
      <c r="GP59" s="248"/>
      <c r="GQ59" s="248"/>
      <c r="GR59" s="248"/>
      <c r="GS59" s="248"/>
      <c r="GT59" s="248"/>
      <c r="GU59" s="248"/>
      <c r="GV59" s="248"/>
      <c r="GW59" s="248"/>
      <c r="GX59" s="248"/>
      <c r="GY59" s="248"/>
      <c r="GZ59" s="248"/>
      <c r="HA59" s="248"/>
      <c r="HB59" s="248"/>
      <c r="HC59" s="248"/>
      <c r="HD59" s="248"/>
      <c r="HE59" s="248"/>
      <c r="HF59" s="248"/>
      <c r="HG59" s="248"/>
      <c r="HH59" s="248"/>
      <c r="HI59" s="248"/>
      <c r="HJ59" s="248"/>
      <c r="HK59" s="248"/>
      <c r="HL59" s="248"/>
      <c r="HM59" s="248"/>
      <c r="HN59" s="248"/>
      <c r="HO59" s="248"/>
      <c r="HP59" s="248"/>
      <c r="HQ59" s="248"/>
      <c r="HR59" s="248"/>
      <c r="HS59" s="248"/>
      <c r="HT59" s="248"/>
      <c r="HU59" s="248"/>
      <c r="HV59" s="248"/>
      <c r="HW59" s="248"/>
    </row>
    <row r="60" spans="1:231" s="231" customFormat="1" x14ac:dyDescent="0.25">
      <c r="A60" s="230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7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7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7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  <c r="DB60" s="248"/>
      <c r="DC60" s="248"/>
      <c r="DD60" s="248"/>
      <c r="DE60" s="248"/>
      <c r="DF60" s="248"/>
      <c r="DG60" s="248"/>
      <c r="DH60" s="248"/>
      <c r="DI60" s="248"/>
      <c r="DJ60" s="248"/>
      <c r="DK60" s="248"/>
      <c r="DL60" s="248"/>
      <c r="DM60" s="248"/>
      <c r="DN60" s="248"/>
      <c r="DO60" s="248"/>
      <c r="DP60" s="248"/>
      <c r="DQ60" s="248"/>
      <c r="DR60" s="248"/>
      <c r="DS60" s="248"/>
      <c r="DT60" s="248"/>
      <c r="DU60" s="248"/>
      <c r="DV60" s="248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 s="248"/>
      <c r="GF60" s="248"/>
      <c r="GG60" s="248"/>
      <c r="GH60" s="248"/>
      <c r="GI60" s="248"/>
      <c r="GJ60" s="248"/>
      <c r="GK60" s="248"/>
      <c r="GL60" s="248"/>
      <c r="GM60" s="248"/>
      <c r="GN60" s="248"/>
      <c r="GO60" s="248"/>
      <c r="GP60" s="248"/>
      <c r="GQ60" s="248"/>
      <c r="GR60" s="248"/>
      <c r="GS60" s="248"/>
      <c r="GT60" s="248"/>
      <c r="GU60" s="248"/>
      <c r="GV60" s="248"/>
      <c r="GW60" s="248"/>
      <c r="GX60" s="248"/>
      <c r="GY60" s="248"/>
      <c r="GZ60" s="248"/>
      <c r="HA60" s="248"/>
      <c r="HB60" s="248"/>
      <c r="HC60" s="248"/>
      <c r="HD60" s="248"/>
      <c r="HE60" s="248"/>
      <c r="HF60" s="248"/>
      <c r="HG60" s="248"/>
      <c r="HH60" s="248"/>
      <c r="HI60" s="248"/>
      <c r="HJ60" s="248"/>
      <c r="HK60" s="248"/>
      <c r="HL60" s="248"/>
      <c r="HM60" s="248"/>
      <c r="HN60" s="248"/>
      <c r="HO60" s="248"/>
      <c r="HP60" s="248"/>
      <c r="HQ60" s="248"/>
      <c r="HR60" s="248"/>
      <c r="HS60" s="248"/>
      <c r="HT60" s="248"/>
      <c r="HU60" s="248"/>
      <c r="HV60" s="248"/>
      <c r="HW60" s="248"/>
    </row>
    <row r="61" spans="1:231" x14ac:dyDescent="0.25"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</row>
    <row r="63" spans="1:231" x14ac:dyDescent="0.25">
      <c r="B63" s="230"/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</row>
    <row r="64" spans="1:231" x14ac:dyDescent="0.25">
      <c r="B64" s="252">
        <f t="shared" ref="B64:V64" si="72">+B4</f>
        <v>44197</v>
      </c>
      <c r="C64" s="252">
        <f t="shared" si="72"/>
        <v>44228</v>
      </c>
      <c r="D64" s="252">
        <f t="shared" si="72"/>
        <v>44256</v>
      </c>
      <c r="E64" s="252">
        <f t="shared" si="72"/>
        <v>44287</v>
      </c>
      <c r="F64" s="252">
        <f t="shared" si="72"/>
        <v>44317</v>
      </c>
      <c r="G64" s="252">
        <f t="shared" si="72"/>
        <v>44348</v>
      </c>
      <c r="H64" s="252">
        <f t="shared" si="72"/>
        <v>44378</v>
      </c>
      <c r="I64" s="252">
        <f t="shared" si="72"/>
        <v>44409</v>
      </c>
      <c r="J64" s="252">
        <f t="shared" si="72"/>
        <v>44440</v>
      </c>
      <c r="K64" s="252">
        <f t="shared" si="72"/>
        <v>44470</v>
      </c>
      <c r="L64" s="252">
        <f t="shared" si="72"/>
        <v>44501</v>
      </c>
      <c r="M64" s="252">
        <f t="shared" si="72"/>
        <v>44531</v>
      </c>
      <c r="N64" s="252">
        <f t="shared" si="72"/>
        <v>44562</v>
      </c>
      <c r="O64" s="252">
        <f t="shared" si="72"/>
        <v>44593</v>
      </c>
      <c r="P64" s="252">
        <f t="shared" si="72"/>
        <v>44621</v>
      </c>
      <c r="Q64" s="252">
        <f t="shared" si="72"/>
        <v>44652</v>
      </c>
      <c r="R64" s="252">
        <f t="shared" si="72"/>
        <v>44682</v>
      </c>
      <c r="S64" s="252">
        <f t="shared" si="72"/>
        <v>44713</v>
      </c>
      <c r="T64" s="252">
        <f t="shared" si="72"/>
        <v>44743</v>
      </c>
      <c r="U64" s="252">
        <f t="shared" si="72"/>
        <v>44774</v>
      </c>
      <c r="V64" s="252">
        <f t="shared" si="72"/>
        <v>44805</v>
      </c>
      <c r="W64" s="252">
        <f>+W4</f>
        <v>44835</v>
      </c>
      <c r="X64" s="252">
        <f>+X4</f>
        <v>44866</v>
      </c>
      <c r="Y64" s="252">
        <f>+Y4</f>
        <v>44896</v>
      </c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3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</row>
    <row r="65" spans="1:231" x14ac:dyDescent="0.25">
      <c r="A65" s="230" t="s">
        <v>354</v>
      </c>
      <c r="B65" s="247">
        <f t="shared" ref="B65:Y65" si="73">+B53</f>
        <v>979908</v>
      </c>
      <c r="C65" s="247">
        <f t="shared" si="73"/>
        <v>979968</v>
      </c>
      <c r="D65" s="247">
        <f t="shared" si="73"/>
        <v>977423</v>
      </c>
      <c r="E65" s="247">
        <f t="shared" si="73"/>
        <v>994637</v>
      </c>
      <c r="F65" s="247">
        <f t="shared" si="73"/>
        <v>1084809</v>
      </c>
      <c r="G65" s="247">
        <f t="shared" si="73"/>
        <v>1084807</v>
      </c>
      <c r="H65" s="247">
        <f t="shared" si="73"/>
        <v>1084822</v>
      </c>
      <c r="I65" s="247">
        <f t="shared" si="73"/>
        <v>1084857</v>
      </c>
      <c r="J65" s="247">
        <f t="shared" si="73"/>
        <v>1085249</v>
      </c>
      <c r="K65" s="247">
        <f t="shared" si="73"/>
        <v>997454</v>
      </c>
      <c r="L65" s="247">
        <f t="shared" si="73"/>
        <v>980065</v>
      </c>
      <c r="M65" s="247">
        <f t="shared" si="73"/>
        <v>980275</v>
      </c>
      <c r="N65" s="247">
        <f t="shared" si="73"/>
        <v>979908</v>
      </c>
      <c r="O65" s="247">
        <f t="shared" si="73"/>
        <v>979968</v>
      </c>
      <c r="P65" s="247">
        <f t="shared" si="73"/>
        <v>977423</v>
      </c>
      <c r="Q65" s="247">
        <f t="shared" si="73"/>
        <v>994637</v>
      </c>
      <c r="R65" s="247">
        <f t="shared" si="73"/>
        <v>1084809</v>
      </c>
      <c r="S65" s="247">
        <f t="shared" si="73"/>
        <v>1084807</v>
      </c>
      <c r="T65" s="247">
        <f t="shared" si="73"/>
        <v>1084822</v>
      </c>
      <c r="U65" s="247">
        <f t="shared" si="73"/>
        <v>1084857</v>
      </c>
      <c r="V65" s="247">
        <f t="shared" si="73"/>
        <v>1085249</v>
      </c>
      <c r="W65" s="247">
        <f t="shared" si="73"/>
        <v>997454</v>
      </c>
      <c r="X65" s="247">
        <f t="shared" si="73"/>
        <v>980065</v>
      </c>
      <c r="Y65" s="247">
        <f t="shared" si="73"/>
        <v>980275</v>
      </c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8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  <c r="BJ65" s="247"/>
      <c r="BK65" s="247"/>
      <c r="BL65" s="247"/>
      <c r="BM65" s="247"/>
      <c r="BN65" s="247"/>
      <c r="BO65" s="247"/>
      <c r="BP65" s="247"/>
      <c r="BQ65" s="247"/>
      <c r="BR65" s="247"/>
      <c r="BS65" s="247"/>
      <c r="BT65" s="247"/>
      <c r="BU65" s="247"/>
      <c r="BV65" s="247"/>
      <c r="BW65" s="247"/>
      <c r="BX65" s="247"/>
      <c r="BY65" s="247"/>
      <c r="BZ65" s="247"/>
      <c r="CA65" s="247"/>
      <c r="CB65" s="247"/>
      <c r="CC65" s="247"/>
      <c r="CD65" s="247"/>
      <c r="CE65" s="247"/>
      <c r="CF65" s="247"/>
      <c r="CG65" s="247"/>
      <c r="CH65" s="247"/>
      <c r="CI65" s="247"/>
      <c r="CJ65" s="247"/>
      <c r="CK65" s="247"/>
      <c r="CL65" s="247"/>
      <c r="CM65" s="247"/>
      <c r="CN65" s="247"/>
      <c r="CO65" s="247"/>
      <c r="CP65" s="247"/>
      <c r="CQ65" s="247"/>
      <c r="CR65" s="247"/>
      <c r="CS65" s="247"/>
      <c r="CT65" s="247"/>
      <c r="CU65" s="247"/>
      <c r="CV65" s="247"/>
      <c r="CW65" s="247"/>
      <c r="CX65" s="247"/>
      <c r="CY65" s="247"/>
      <c r="CZ65" s="247"/>
      <c r="DA65" s="247"/>
      <c r="DB65" s="247"/>
      <c r="DC65" s="247"/>
      <c r="DD65" s="247"/>
      <c r="DE65" s="247"/>
      <c r="DF65" s="247"/>
      <c r="DG65" s="247"/>
      <c r="DH65" s="247"/>
      <c r="DI65" s="247"/>
      <c r="DJ65" s="247"/>
      <c r="DK65" s="247"/>
      <c r="DL65" s="247"/>
      <c r="DM65" s="247"/>
      <c r="DN65" s="247"/>
      <c r="DO65" s="247"/>
      <c r="DP65" s="247"/>
      <c r="DQ65" s="247"/>
      <c r="DR65" s="247"/>
      <c r="DS65" s="247"/>
      <c r="DT65" s="247"/>
      <c r="DU65" s="247"/>
      <c r="DV65" s="247"/>
      <c r="DW65" s="247"/>
      <c r="DX65" s="247"/>
      <c r="DY65" s="247"/>
      <c r="DZ65" s="247"/>
      <c r="EA65" s="247"/>
      <c r="EB65" s="247"/>
      <c r="EC65" s="247"/>
      <c r="ED65" s="247"/>
      <c r="EE65" s="247"/>
      <c r="EF65" s="247"/>
      <c r="EG65" s="247"/>
      <c r="EH65" s="247"/>
      <c r="EI65" s="247"/>
      <c r="EJ65" s="247"/>
      <c r="EK65" s="247"/>
      <c r="EL65" s="247"/>
      <c r="EM65" s="247"/>
      <c r="EN65" s="247"/>
      <c r="EO65" s="247"/>
      <c r="EP65" s="247"/>
      <c r="EQ65" s="247"/>
      <c r="ER65" s="247"/>
      <c r="ES65" s="247"/>
      <c r="ET65" s="247"/>
      <c r="EU65" s="247"/>
      <c r="EV65" s="247"/>
      <c r="EW65" s="247"/>
      <c r="EX65" s="247"/>
      <c r="EY65" s="247"/>
      <c r="EZ65" s="247"/>
      <c r="FA65" s="247"/>
      <c r="FB65" s="247"/>
      <c r="FC65" s="247"/>
      <c r="FD65" s="247"/>
      <c r="FE65" s="247"/>
      <c r="FF65" s="247"/>
      <c r="FG65" s="247"/>
      <c r="FH65" s="247"/>
      <c r="FI65" s="247"/>
      <c r="FJ65" s="247"/>
      <c r="FK65" s="247"/>
      <c r="FL65" s="247"/>
      <c r="FM65" s="247"/>
      <c r="FN65" s="247"/>
      <c r="FO65" s="247"/>
      <c r="FP65" s="247"/>
      <c r="FQ65" s="247"/>
      <c r="FR65" s="247"/>
      <c r="FS65" s="247"/>
      <c r="FT65" s="247"/>
      <c r="FU65" s="247"/>
      <c r="FV65" s="247"/>
      <c r="FW65" s="247"/>
      <c r="FX65" s="247"/>
      <c r="FY65" s="247"/>
      <c r="FZ65" s="247"/>
      <c r="GA65" s="247"/>
      <c r="GB65" s="247"/>
      <c r="GC65" s="247"/>
      <c r="GD65" s="247"/>
      <c r="GE65" s="247"/>
      <c r="GF65" s="247"/>
      <c r="GG65" s="247"/>
      <c r="GH65" s="247"/>
      <c r="GI65" s="247"/>
      <c r="GJ65" s="247"/>
      <c r="GK65" s="247"/>
      <c r="GL65" s="247"/>
      <c r="GM65" s="247"/>
      <c r="GN65" s="247"/>
      <c r="GO65" s="247"/>
      <c r="GP65" s="247"/>
      <c r="GQ65" s="247"/>
      <c r="GR65" s="247"/>
      <c r="GS65" s="247"/>
      <c r="GT65" s="247"/>
      <c r="GU65" s="247"/>
      <c r="GV65" s="247"/>
      <c r="GW65" s="247"/>
      <c r="GX65" s="247"/>
      <c r="GY65" s="247"/>
      <c r="GZ65" s="247"/>
      <c r="HA65" s="247"/>
      <c r="HB65" s="247"/>
      <c r="HC65" s="247"/>
      <c r="HD65" s="247"/>
      <c r="HE65" s="247"/>
      <c r="HF65" s="247"/>
      <c r="HG65" s="247"/>
      <c r="HH65" s="247"/>
      <c r="HI65" s="247"/>
      <c r="HJ65" s="247"/>
      <c r="HK65" s="247"/>
      <c r="HL65" s="247"/>
      <c r="HM65" s="247"/>
      <c r="HN65" s="247"/>
      <c r="HO65" s="247"/>
      <c r="HP65" s="247"/>
      <c r="HQ65" s="247"/>
      <c r="HR65" s="247"/>
      <c r="HS65" s="247"/>
      <c r="HT65" s="247"/>
      <c r="HU65" s="247"/>
      <c r="HV65" s="247"/>
      <c r="HW65" s="247"/>
    </row>
    <row r="66" spans="1:231" x14ac:dyDescent="0.25">
      <c r="A66" s="230" t="s">
        <v>327</v>
      </c>
      <c r="B66" s="247">
        <f t="shared" ref="B66:Y66" si="74">+B56</f>
        <v>393998.73800000001</v>
      </c>
      <c r="C66" s="247">
        <f t="shared" si="74"/>
        <v>393998.73800000001</v>
      </c>
      <c r="D66" s="247">
        <f t="shared" si="74"/>
        <v>393998.73800000001</v>
      </c>
      <c r="E66" s="247">
        <f t="shared" si="74"/>
        <v>393998.73800000001</v>
      </c>
      <c r="F66" s="247">
        <f t="shared" si="74"/>
        <v>444376.97600000002</v>
      </c>
      <c r="G66" s="247">
        <f t="shared" si="74"/>
        <v>444376.97600000002</v>
      </c>
      <c r="H66" s="247">
        <f t="shared" si="74"/>
        <v>444376.97600000002</v>
      </c>
      <c r="I66" s="247">
        <f t="shared" si="74"/>
        <v>444376.97600000002</v>
      </c>
      <c r="J66" s="247">
        <f t="shared" si="74"/>
        <v>444376.97600000002</v>
      </c>
      <c r="K66" s="247">
        <f t="shared" si="74"/>
        <v>393998.73800000001</v>
      </c>
      <c r="L66" s="247">
        <f t="shared" si="74"/>
        <v>369373.73800000001</v>
      </c>
      <c r="M66" s="247">
        <f t="shared" si="74"/>
        <v>369373.73800000001</v>
      </c>
      <c r="N66" s="247">
        <f t="shared" si="74"/>
        <v>369373.73800000001</v>
      </c>
      <c r="O66" s="247">
        <f t="shared" si="74"/>
        <v>369373.73800000001</v>
      </c>
      <c r="P66" s="247">
        <f t="shared" si="74"/>
        <v>369373.73800000001</v>
      </c>
      <c r="Q66" s="247">
        <f t="shared" si="74"/>
        <v>324810.73800000001</v>
      </c>
      <c r="R66" s="247">
        <f t="shared" si="74"/>
        <v>375188.97600000002</v>
      </c>
      <c r="S66" s="247">
        <f t="shared" si="74"/>
        <v>375188.97600000002</v>
      </c>
      <c r="T66" s="247">
        <f t="shared" si="74"/>
        <v>375188.97600000002</v>
      </c>
      <c r="U66" s="247">
        <f t="shared" si="74"/>
        <v>375188.97600000002</v>
      </c>
      <c r="V66" s="247">
        <f t="shared" si="74"/>
        <v>375188.97600000002</v>
      </c>
      <c r="W66" s="247">
        <f t="shared" si="74"/>
        <v>324810.73800000001</v>
      </c>
      <c r="X66" s="247">
        <f t="shared" si="74"/>
        <v>98803.238000000012</v>
      </c>
      <c r="Y66" s="247">
        <f t="shared" si="74"/>
        <v>98803.238000000012</v>
      </c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8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  <c r="BJ66" s="247"/>
      <c r="BK66" s="247"/>
      <c r="BL66" s="247"/>
      <c r="BM66" s="247"/>
      <c r="BN66" s="247"/>
      <c r="BO66" s="247"/>
      <c r="BP66" s="247"/>
      <c r="BQ66" s="247"/>
      <c r="BR66" s="247"/>
      <c r="BS66" s="247"/>
      <c r="BT66" s="247"/>
      <c r="BU66" s="247"/>
      <c r="BV66" s="247"/>
      <c r="BW66" s="247"/>
      <c r="BX66" s="247"/>
      <c r="BY66" s="247"/>
      <c r="BZ66" s="247"/>
      <c r="CA66" s="247"/>
      <c r="CB66" s="247"/>
      <c r="CC66" s="247"/>
      <c r="CD66" s="247"/>
      <c r="CE66" s="247"/>
      <c r="CF66" s="247"/>
      <c r="CG66" s="247"/>
      <c r="CH66" s="247"/>
      <c r="CI66" s="247"/>
      <c r="CJ66" s="247"/>
      <c r="CK66" s="247"/>
      <c r="CL66" s="247"/>
      <c r="CM66" s="247"/>
      <c r="CN66" s="247"/>
      <c r="CO66" s="247"/>
      <c r="CP66" s="247"/>
      <c r="CQ66" s="247"/>
      <c r="CR66" s="247"/>
      <c r="CS66" s="247"/>
      <c r="CT66" s="247"/>
      <c r="CU66" s="247"/>
      <c r="CV66" s="247"/>
      <c r="CW66" s="247"/>
      <c r="CX66" s="247"/>
      <c r="CY66" s="247"/>
      <c r="CZ66" s="247"/>
      <c r="DA66" s="247"/>
      <c r="DB66" s="247"/>
      <c r="DC66" s="247"/>
      <c r="DD66" s="247"/>
      <c r="DE66" s="247"/>
      <c r="DF66" s="247"/>
      <c r="DG66" s="247"/>
      <c r="DH66" s="247"/>
      <c r="DI66" s="247"/>
      <c r="DJ66" s="247"/>
      <c r="DK66" s="247"/>
      <c r="DL66" s="247"/>
      <c r="DM66" s="247"/>
      <c r="DN66" s="247"/>
      <c r="DO66" s="247"/>
      <c r="DP66" s="247"/>
      <c r="DQ66" s="247"/>
      <c r="DR66" s="247"/>
      <c r="DS66" s="247"/>
      <c r="DT66" s="247"/>
      <c r="DU66" s="247"/>
      <c r="DV66" s="247"/>
      <c r="DW66" s="247"/>
      <c r="DX66" s="247"/>
      <c r="DY66" s="247"/>
      <c r="DZ66" s="247"/>
      <c r="EA66" s="247"/>
      <c r="EB66" s="247"/>
      <c r="EC66" s="247"/>
      <c r="ED66" s="247"/>
      <c r="EE66" s="247"/>
      <c r="EF66" s="247"/>
      <c r="EG66" s="247"/>
      <c r="EH66" s="247"/>
      <c r="EI66" s="247"/>
      <c r="EJ66" s="247"/>
      <c r="EK66" s="247"/>
      <c r="EL66" s="247"/>
      <c r="EM66" s="247"/>
      <c r="EN66" s="247"/>
      <c r="EO66" s="247"/>
      <c r="EP66" s="247"/>
      <c r="EQ66" s="247"/>
      <c r="ER66" s="247"/>
      <c r="ES66" s="247"/>
      <c r="ET66" s="247"/>
      <c r="EU66" s="247"/>
      <c r="EV66" s="247"/>
      <c r="EW66" s="247"/>
      <c r="EX66" s="247"/>
      <c r="EY66" s="247"/>
      <c r="EZ66" s="247"/>
      <c r="FA66" s="247"/>
      <c r="FB66" s="247"/>
      <c r="FC66" s="247"/>
      <c r="FD66" s="247"/>
      <c r="FE66" s="247"/>
      <c r="FF66" s="247"/>
      <c r="FG66" s="247"/>
      <c r="FH66" s="247"/>
      <c r="FI66" s="247"/>
      <c r="FJ66" s="247"/>
      <c r="FK66" s="247"/>
      <c r="FL66" s="247"/>
      <c r="FM66" s="247"/>
      <c r="FN66" s="247"/>
      <c r="FO66" s="247"/>
      <c r="FP66" s="247"/>
      <c r="FQ66" s="247"/>
      <c r="FR66" s="247"/>
      <c r="FS66" s="247"/>
      <c r="FT66" s="247"/>
      <c r="FU66" s="247"/>
      <c r="FV66" s="247"/>
      <c r="FW66" s="247"/>
      <c r="FX66" s="247"/>
      <c r="FY66" s="247"/>
      <c r="FZ66" s="247"/>
      <c r="GA66" s="247"/>
      <c r="GB66" s="247"/>
      <c r="GC66" s="247"/>
      <c r="GD66" s="247"/>
      <c r="GE66" s="247"/>
      <c r="GF66" s="247"/>
      <c r="GG66" s="247"/>
      <c r="GH66" s="247"/>
      <c r="GI66" s="247"/>
      <c r="GJ66" s="247"/>
      <c r="GK66" s="247"/>
      <c r="GL66" s="247"/>
      <c r="GM66" s="247"/>
      <c r="GN66" s="247"/>
      <c r="GO66" s="247"/>
      <c r="GP66" s="247"/>
      <c r="GQ66" s="247"/>
      <c r="GR66" s="247"/>
      <c r="GS66" s="247"/>
      <c r="GT66" s="247"/>
      <c r="GU66" s="247"/>
      <c r="GV66" s="247"/>
      <c r="GW66" s="247"/>
      <c r="GX66" s="247"/>
      <c r="GY66" s="247"/>
      <c r="GZ66" s="247"/>
      <c r="HA66" s="247"/>
      <c r="HB66" s="247"/>
      <c r="HC66" s="247"/>
      <c r="HD66" s="247"/>
      <c r="HE66" s="247"/>
      <c r="HF66" s="247"/>
      <c r="HG66" s="247"/>
      <c r="HH66" s="247"/>
      <c r="HI66" s="247"/>
      <c r="HJ66" s="247"/>
      <c r="HK66" s="247"/>
      <c r="HL66" s="247"/>
      <c r="HM66" s="247"/>
      <c r="HN66" s="247"/>
      <c r="HO66" s="247"/>
      <c r="HP66" s="247"/>
      <c r="HQ66" s="247"/>
      <c r="HR66" s="247"/>
      <c r="HS66" s="247"/>
      <c r="HT66" s="247"/>
      <c r="HU66" s="247"/>
      <c r="HV66" s="247"/>
      <c r="HW66" s="247"/>
    </row>
    <row r="67" spans="1:231" x14ac:dyDescent="0.25">
      <c r="A67" s="230" t="s">
        <v>328</v>
      </c>
      <c r="B67" s="247">
        <f t="shared" ref="B67:Y67" si="75">+B51</f>
        <v>664185.61016451614</v>
      </c>
      <c r="C67" s="247">
        <f t="shared" si="75"/>
        <v>660668.55365714279</v>
      </c>
      <c r="D67" s="247">
        <f t="shared" si="75"/>
        <v>581200.11746774206</v>
      </c>
      <c r="E67" s="247">
        <f t="shared" si="75"/>
        <v>684030.51359333342</v>
      </c>
      <c r="F67" s="247">
        <f t="shared" si="75"/>
        <v>756361.12948387105</v>
      </c>
      <c r="G67" s="247">
        <f t="shared" si="75"/>
        <v>896536.1347866666</v>
      </c>
      <c r="H67" s="247">
        <f t="shared" si="75"/>
        <v>926265.42471935484</v>
      </c>
      <c r="I67" s="247">
        <f t="shared" si="75"/>
        <v>913770.42089032277</v>
      </c>
      <c r="J67" s="247">
        <f t="shared" si="75"/>
        <v>892324.2327033336</v>
      </c>
      <c r="K67" s="247">
        <f t="shared" si="75"/>
        <v>741859.37165806454</v>
      </c>
      <c r="L67" s="247">
        <f t="shared" si="75"/>
        <v>622236.5880933333</v>
      </c>
      <c r="M67" s="247">
        <f t="shared" si="75"/>
        <v>684037.12498709676</v>
      </c>
      <c r="N67" s="247">
        <f t="shared" si="75"/>
        <v>670513.64143870969</v>
      </c>
      <c r="O67" s="247">
        <f t="shared" si="75"/>
        <v>660570.96752499999</v>
      </c>
      <c r="P67" s="247">
        <f t="shared" si="75"/>
        <v>595862.08462580643</v>
      </c>
      <c r="Q67" s="247">
        <f t="shared" si="75"/>
        <v>692167.48403666669</v>
      </c>
      <c r="R67" s="247">
        <f t="shared" si="75"/>
        <v>797498.82465483865</v>
      </c>
      <c r="S67" s="247">
        <f t="shared" si="75"/>
        <v>877324.16102000012</v>
      </c>
      <c r="T67" s="247">
        <f t="shared" si="75"/>
        <v>900428.63360967743</v>
      </c>
      <c r="U67" s="247">
        <f t="shared" si="75"/>
        <v>894310.96281612886</v>
      </c>
      <c r="V67" s="247">
        <f t="shared" si="75"/>
        <v>872602.13507666683</v>
      </c>
      <c r="W67" s="247">
        <f t="shared" si="75"/>
        <v>730620.47948709677</v>
      </c>
      <c r="X67" s="247">
        <f t="shared" si="75"/>
        <v>617714.24416333344</v>
      </c>
      <c r="Y67" s="247">
        <f t="shared" si="75"/>
        <v>682054.98048709682</v>
      </c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8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  <c r="BJ67" s="247"/>
      <c r="BK67" s="247"/>
      <c r="BL67" s="247"/>
      <c r="BM67" s="247"/>
      <c r="BN67" s="247"/>
      <c r="BO67" s="247"/>
      <c r="BP67" s="247"/>
      <c r="BQ67" s="247"/>
      <c r="BR67" s="247"/>
      <c r="BS67" s="247"/>
      <c r="BT67" s="247"/>
      <c r="BU67" s="247"/>
      <c r="BV67" s="247"/>
      <c r="BW67" s="247"/>
      <c r="BX67" s="247"/>
      <c r="BY67" s="247"/>
      <c r="BZ67" s="247"/>
      <c r="CA67" s="247"/>
      <c r="CB67" s="247"/>
      <c r="CC67" s="247"/>
      <c r="CD67" s="247"/>
      <c r="CE67" s="247"/>
      <c r="CF67" s="247"/>
      <c r="CG67" s="247"/>
      <c r="CH67" s="247"/>
      <c r="CI67" s="247"/>
      <c r="CJ67" s="247"/>
      <c r="CK67" s="247"/>
      <c r="CL67" s="247"/>
      <c r="CM67" s="247"/>
      <c r="CN67" s="247"/>
      <c r="CO67" s="247"/>
      <c r="CP67" s="247"/>
      <c r="CQ67" s="247"/>
      <c r="CR67" s="247"/>
      <c r="CS67" s="247"/>
      <c r="CT67" s="247"/>
      <c r="CU67" s="247"/>
      <c r="CV67" s="247"/>
      <c r="CW67" s="247"/>
      <c r="CX67" s="247"/>
      <c r="CY67" s="247"/>
      <c r="CZ67" s="247"/>
      <c r="DA67" s="247"/>
      <c r="DB67" s="247"/>
      <c r="DC67" s="247"/>
      <c r="DD67" s="247"/>
      <c r="DE67" s="247"/>
      <c r="DF67" s="247"/>
      <c r="DG67" s="247"/>
      <c r="DH67" s="247"/>
      <c r="DI67" s="247"/>
      <c r="DJ67" s="247"/>
      <c r="DK67" s="247"/>
      <c r="DL67" s="247"/>
      <c r="DM67" s="247"/>
      <c r="DN67" s="247"/>
      <c r="DO67" s="247"/>
      <c r="DP67" s="247"/>
      <c r="DQ67" s="247"/>
      <c r="DR67" s="247"/>
      <c r="DS67" s="247"/>
      <c r="DT67" s="247"/>
      <c r="DU67" s="247"/>
      <c r="DV67" s="247"/>
      <c r="DW67" s="247"/>
      <c r="DX67" s="247"/>
      <c r="DY67" s="247"/>
      <c r="DZ67" s="247"/>
      <c r="EA67" s="247"/>
      <c r="EB67" s="247"/>
      <c r="EC67" s="247"/>
      <c r="ED67" s="247"/>
      <c r="EE67" s="247"/>
      <c r="EF67" s="247"/>
      <c r="EG67" s="247"/>
      <c r="EH67" s="247"/>
      <c r="EI67" s="247"/>
      <c r="EJ67" s="247"/>
      <c r="EK67" s="247"/>
      <c r="EL67" s="247"/>
      <c r="EM67" s="247"/>
      <c r="EN67" s="247"/>
      <c r="EO67" s="247"/>
      <c r="EP67" s="247"/>
      <c r="EQ67" s="247"/>
      <c r="ER67" s="247"/>
      <c r="ES67" s="247"/>
      <c r="ET67" s="247"/>
      <c r="EU67" s="247"/>
      <c r="EV67" s="247"/>
      <c r="EW67" s="247"/>
      <c r="EX67" s="247"/>
      <c r="EY67" s="247"/>
      <c r="EZ67" s="247"/>
      <c r="FA67" s="247"/>
      <c r="FB67" s="247"/>
      <c r="FC67" s="247"/>
      <c r="FD67" s="247"/>
      <c r="FE67" s="247"/>
      <c r="FF67" s="247"/>
      <c r="FG67" s="247"/>
      <c r="FH67" s="247"/>
      <c r="FI67" s="247"/>
      <c r="FJ67" s="247"/>
      <c r="FK67" s="247"/>
      <c r="FL67" s="247"/>
      <c r="FM67" s="247"/>
      <c r="FN67" s="247"/>
      <c r="FO67" s="247"/>
      <c r="FP67" s="247"/>
      <c r="FQ67" s="247"/>
      <c r="FR67" s="247"/>
      <c r="FS67" s="247"/>
      <c r="FT67" s="247"/>
      <c r="FU67" s="247"/>
      <c r="FV67" s="247"/>
      <c r="FW67" s="247"/>
      <c r="FX67" s="247"/>
      <c r="FY67" s="247"/>
      <c r="FZ67" s="247"/>
      <c r="GA67" s="247"/>
      <c r="GB67" s="247"/>
      <c r="GC67" s="247"/>
      <c r="GD67" s="247"/>
      <c r="GE67" s="247"/>
      <c r="GF67" s="247"/>
      <c r="GG67" s="247"/>
      <c r="GH67" s="247"/>
      <c r="GI67" s="247"/>
      <c r="GJ67" s="247"/>
      <c r="GK67" s="247"/>
      <c r="GL67" s="247"/>
      <c r="GM67" s="247"/>
      <c r="GN67" s="247"/>
      <c r="GO67" s="247"/>
      <c r="GP67" s="247"/>
      <c r="GQ67" s="247"/>
      <c r="GR67" s="247"/>
      <c r="GS67" s="247"/>
      <c r="GT67" s="247"/>
      <c r="GU67" s="247"/>
      <c r="GV67" s="247"/>
      <c r="GW67" s="247"/>
      <c r="GX67" s="247"/>
      <c r="GY67" s="247"/>
      <c r="GZ67" s="247"/>
      <c r="HA67" s="247"/>
      <c r="HB67" s="247"/>
      <c r="HC67" s="247"/>
      <c r="HD67" s="247"/>
      <c r="HE67" s="247"/>
      <c r="HF67" s="247"/>
      <c r="HG67" s="247"/>
      <c r="HH67" s="247"/>
      <c r="HI67" s="247"/>
      <c r="HJ67" s="247"/>
      <c r="HK67" s="247"/>
      <c r="HL67" s="247"/>
      <c r="HM67" s="247"/>
      <c r="HN67" s="247"/>
      <c r="HO67" s="247"/>
      <c r="HP67" s="247"/>
      <c r="HQ67" s="247"/>
      <c r="HR67" s="247"/>
      <c r="HS67" s="247"/>
      <c r="HT67" s="247"/>
      <c r="HU67" s="247"/>
      <c r="HV67" s="247"/>
      <c r="HW67" s="247"/>
    </row>
    <row r="68" spans="1:231" x14ac:dyDescent="0.25"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8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47"/>
      <c r="CC68" s="247"/>
      <c r="CD68" s="247"/>
      <c r="CE68" s="247"/>
      <c r="CF68" s="247"/>
      <c r="CG68" s="247"/>
      <c r="CH68" s="247"/>
      <c r="CI68" s="247"/>
      <c r="CJ68" s="247"/>
      <c r="CK68" s="247"/>
      <c r="CL68" s="247"/>
      <c r="CM68" s="247"/>
      <c r="CN68" s="247"/>
      <c r="CO68" s="247"/>
      <c r="CP68" s="247"/>
      <c r="CQ68" s="247"/>
      <c r="CR68" s="247"/>
      <c r="CS68" s="247"/>
      <c r="CT68" s="247"/>
      <c r="CU68" s="247"/>
      <c r="CV68" s="247"/>
      <c r="CW68" s="247"/>
      <c r="CX68" s="247"/>
      <c r="CY68" s="247"/>
      <c r="CZ68" s="247"/>
      <c r="DA68" s="247"/>
      <c r="DB68" s="247"/>
      <c r="DC68" s="247"/>
      <c r="DD68" s="247"/>
      <c r="DE68" s="247"/>
      <c r="DF68" s="247"/>
      <c r="DG68" s="247"/>
      <c r="DH68" s="247"/>
      <c r="DI68" s="247"/>
      <c r="DJ68" s="247"/>
      <c r="DK68" s="247"/>
      <c r="DL68" s="247"/>
      <c r="DM68" s="247"/>
      <c r="DN68" s="247"/>
      <c r="DO68" s="247"/>
      <c r="DP68" s="247"/>
      <c r="DQ68" s="247"/>
      <c r="DR68" s="247"/>
      <c r="DS68" s="247"/>
      <c r="DT68" s="247"/>
      <c r="DU68" s="247"/>
      <c r="DV68" s="247"/>
      <c r="DW68" s="247"/>
      <c r="DX68" s="247"/>
      <c r="DY68" s="247"/>
      <c r="DZ68" s="247"/>
      <c r="EA68" s="247"/>
      <c r="EB68" s="247"/>
      <c r="EC68" s="247"/>
      <c r="ED68" s="247"/>
      <c r="EE68" s="247"/>
      <c r="EF68" s="247"/>
      <c r="EG68" s="247"/>
      <c r="EH68" s="247"/>
      <c r="EI68" s="247"/>
      <c r="EJ68" s="247"/>
      <c r="EK68" s="247"/>
      <c r="EL68" s="247"/>
      <c r="EM68" s="247"/>
      <c r="EN68" s="247"/>
      <c r="EO68" s="247"/>
      <c r="EP68" s="247"/>
      <c r="EQ68" s="247"/>
      <c r="ER68" s="247"/>
      <c r="ES68" s="247"/>
      <c r="ET68" s="247"/>
      <c r="EU68" s="247"/>
      <c r="EV68" s="247"/>
      <c r="EW68" s="247"/>
      <c r="EX68" s="247"/>
      <c r="EY68" s="247"/>
      <c r="EZ68" s="247"/>
      <c r="FA68" s="247"/>
      <c r="FB68" s="247"/>
      <c r="FC68" s="247"/>
      <c r="FD68" s="247"/>
      <c r="FE68" s="247"/>
      <c r="FF68" s="247"/>
      <c r="FG68" s="247"/>
      <c r="FH68" s="247"/>
      <c r="FI68" s="247"/>
      <c r="FJ68" s="247"/>
      <c r="FK68" s="247"/>
      <c r="FL68" s="247"/>
      <c r="FM68" s="247"/>
      <c r="FN68" s="247"/>
      <c r="FO68" s="247"/>
      <c r="FP68" s="247"/>
      <c r="FQ68" s="247"/>
      <c r="FR68" s="247"/>
      <c r="FS68" s="247"/>
      <c r="FT68" s="247"/>
      <c r="FU68" s="247"/>
      <c r="FV68" s="247"/>
      <c r="FW68" s="247"/>
      <c r="FX68" s="247"/>
      <c r="FY68" s="247"/>
      <c r="FZ68" s="247"/>
      <c r="GA68" s="247"/>
      <c r="GB68" s="247"/>
      <c r="GC68" s="247"/>
      <c r="GD68" s="247"/>
      <c r="GE68" s="247"/>
      <c r="GF68" s="247"/>
      <c r="GG68" s="247"/>
      <c r="GH68" s="247"/>
      <c r="GI68" s="247"/>
      <c r="GJ68" s="247"/>
      <c r="GK68" s="247"/>
      <c r="GL68" s="247"/>
      <c r="GM68" s="247"/>
      <c r="GN68" s="247"/>
      <c r="GO68" s="247"/>
      <c r="GP68" s="247"/>
      <c r="GQ68" s="247"/>
      <c r="GR68" s="247"/>
      <c r="GS68" s="247"/>
      <c r="GT68" s="247"/>
      <c r="GU68" s="247"/>
      <c r="GV68" s="247"/>
      <c r="GW68" s="247"/>
      <c r="GX68" s="247"/>
      <c r="GY68" s="247"/>
      <c r="GZ68" s="247"/>
      <c r="HA68" s="247"/>
      <c r="HB68" s="247"/>
      <c r="HC68" s="247"/>
      <c r="HD68" s="247"/>
      <c r="HE68" s="247"/>
      <c r="HF68" s="247"/>
      <c r="HG68" s="247"/>
      <c r="HH68" s="247"/>
      <c r="HI68" s="247"/>
      <c r="HJ68" s="247"/>
      <c r="HK68" s="247"/>
      <c r="HL68" s="247"/>
      <c r="HM68" s="247"/>
      <c r="HN68" s="247"/>
      <c r="HO68" s="247"/>
      <c r="HP68" s="247"/>
      <c r="HQ68" s="247"/>
      <c r="HR68" s="247"/>
      <c r="HS68" s="247"/>
      <c r="HT68" s="247"/>
      <c r="HU68" s="247"/>
      <c r="HV68" s="247"/>
      <c r="HW68" s="247"/>
    </row>
    <row r="69" spans="1:231" x14ac:dyDescent="0.25">
      <c r="A69" s="230" t="s">
        <v>329</v>
      </c>
      <c r="B69" s="247">
        <f t="shared" ref="B69:V69" si="76">SUM(B91:B102)</f>
        <v>0</v>
      </c>
      <c r="C69" s="247">
        <f t="shared" si="76"/>
        <v>0</v>
      </c>
      <c r="D69" s="247">
        <f t="shared" si="76"/>
        <v>0</v>
      </c>
      <c r="E69" s="247">
        <f t="shared" si="76"/>
        <v>0</v>
      </c>
      <c r="F69" s="247">
        <f t="shared" si="76"/>
        <v>0</v>
      </c>
      <c r="G69" s="247">
        <f t="shared" si="76"/>
        <v>0</v>
      </c>
      <c r="H69" s="247">
        <f t="shared" si="76"/>
        <v>0</v>
      </c>
      <c r="I69" s="247">
        <f t="shared" si="76"/>
        <v>0</v>
      </c>
      <c r="J69" s="247">
        <f t="shared" si="76"/>
        <v>0</v>
      </c>
      <c r="K69" s="247">
        <f t="shared" si="76"/>
        <v>0</v>
      </c>
      <c r="L69" s="247">
        <f t="shared" si="76"/>
        <v>0</v>
      </c>
      <c r="M69" s="247">
        <f t="shared" si="76"/>
        <v>0</v>
      </c>
      <c r="N69" s="247">
        <f t="shared" si="76"/>
        <v>0</v>
      </c>
      <c r="O69" s="247">
        <f t="shared" si="76"/>
        <v>0</v>
      </c>
      <c r="P69" s="247">
        <f t="shared" si="76"/>
        <v>0</v>
      </c>
      <c r="Q69" s="247">
        <f t="shared" si="76"/>
        <v>0</v>
      </c>
      <c r="R69" s="247">
        <f t="shared" si="76"/>
        <v>0</v>
      </c>
      <c r="S69" s="247">
        <f t="shared" si="76"/>
        <v>0</v>
      </c>
      <c r="T69" s="247">
        <f t="shared" si="76"/>
        <v>0</v>
      </c>
      <c r="U69" s="247">
        <f t="shared" si="76"/>
        <v>0</v>
      </c>
      <c r="V69" s="247">
        <f t="shared" si="76"/>
        <v>0</v>
      </c>
      <c r="W69" s="247">
        <f>SUM(W91:W102)</f>
        <v>0</v>
      </c>
      <c r="X69" s="247">
        <f>SUM(X91:X102)</f>
        <v>0</v>
      </c>
      <c r="Y69" s="247">
        <f>SUM(Y91:Y102)</f>
        <v>0</v>
      </c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8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  <c r="BJ69" s="247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47"/>
      <c r="CC69" s="247"/>
      <c r="CD69" s="247"/>
      <c r="CE69" s="247"/>
      <c r="CF69" s="247"/>
      <c r="CG69" s="247"/>
      <c r="CH69" s="247"/>
      <c r="CI69" s="247"/>
      <c r="CJ69" s="247"/>
      <c r="CK69" s="247"/>
      <c r="CL69" s="247"/>
      <c r="CM69" s="247"/>
      <c r="CN69" s="247"/>
      <c r="CO69" s="247"/>
      <c r="CP69" s="247"/>
      <c r="CQ69" s="247"/>
      <c r="CR69" s="247"/>
      <c r="CS69" s="247"/>
      <c r="CT69" s="247"/>
      <c r="CU69" s="247"/>
      <c r="CV69" s="247"/>
      <c r="CW69" s="247"/>
      <c r="CX69" s="247"/>
      <c r="CY69" s="247"/>
      <c r="CZ69" s="247"/>
      <c r="DA69" s="247"/>
      <c r="DB69" s="247"/>
      <c r="DC69" s="247"/>
      <c r="DD69" s="247"/>
      <c r="DE69" s="247"/>
      <c r="DF69" s="247"/>
      <c r="DG69" s="247"/>
      <c r="DH69" s="247"/>
      <c r="DI69" s="247"/>
      <c r="DJ69" s="247"/>
      <c r="DK69" s="247"/>
      <c r="DL69" s="247"/>
      <c r="DM69" s="247"/>
      <c r="DN69" s="247"/>
      <c r="DO69" s="247"/>
      <c r="DP69" s="247"/>
      <c r="DQ69" s="247"/>
      <c r="DR69" s="247"/>
      <c r="DS69" s="247"/>
      <c r="DT69" s="247"/>
      <c r="DU69" s="247"/>
      <c r="DV69" s="247"/>
      <c r="DW69" s="247"/>
      <c r="DX69" s="247"/>
      <c r="DY69" s="247"/>
      <c r="DZ69" s="247"/>
      <c r="EA69" s="247"/>
      <c r="EB69" s="247"/>
      <c r="EC69" s="247"/>
      <c r="ED69" s="247"/>
      <c r="EE69" s="247"/>
      <c r="EF69" s="247"/>
      <c r="EG69" s="247"/>
      <c r="EH69" s="247"/>
      <c r="EI69" s="247"/>
      <c r="EJ69" s="247"/>
      <c r="EK69" s="247"/>
      <c r="EL69" s="247"/>
      <c r="EM69" s="247"/>
      <c r="EN69" s="247"/>
      <c r="EO69" s="247"/>
      <c r="EP69" s="247"/>
      <c r="EQ69" s="247"/>
      <c r="ER69" s="247"/>
      <c r="ES69" s="247"/>
      <c r="ET69" s="247"/>
      <c r="EU69" s="247"/>
      <c r="EV69" s="247"/>
      <c r="EW69" s="247"/>
      <c r="EX69" s="247"/>
      <c r="EY69" s="247"/>
      <c r="EZ69" s="247"/>
      <c r="FA69" s="247"/>
      <c r="FB69" s="247"/>
      <c r="FC69" s="247"/>
      <c r="FD69" s="247"/>
      <c r="FE69" s="247"/>
      <c r="FF69" s="247"/>
      <c r="FG69" s="247"/>
      <c r="FH69" s="247"/>
      <c r="FI69" s="247"/>
      <c r="FJ69" s="247"/>
      <c r="FK69" s="247"/>
      <c r="FL69" s="247"/>
      <c r="FM69" s="247"/>
      <c r="FN69" s="247"/>
      <c r="FO69" s="247"/>
      <c r="FP69" s="247"/>
      <c r="FQ69" s="247"/>
      <c r="FR69" s="247"/>
      <c r="FS69" s="247"/>
      <c r="FT69" s="247"/>
      <c r="FU69" s="247"/>
      <c r="FV69" s="247"/>
      <c r="FW69" s="247"/>
      <c r="FX69" s="247"/>
      <c r="FY69" s="247"/>
      <c r="FZ69" s="247"/>
      <c r="GA69" s="247"/>
      <c r="GB69" s="247"/>
      <c r="GC69" s="247"/>
      <c r="GD69" s="247"/>
      <c r="GE69" s="247"/>
      <c r="GF69" s="247"/>
      <c r="GG69" s="247"/>
      <c r="GH69" s="247"/>
      <c r="GI69" s="247"/>
      <c r="GJ69" s="247"/>
      <c r="GK69" s="247"/>
      <c r="GL69" s="247"/>
      <c r="GM69" s="247"/>
      <c r="GN69" s="247"/>
      <c r="GO69" s="247"/>
      <c r="GP69" s="247"/>
      <c r="GQ69" s="247"/>
      <c r="GR69" s="247"/>
      <c r="GS69" s="247"/>
      <c r="GT69" s="247"/>
      <c r="GU69" s="247"/>
      <c r="GV69" s="247"/>
      <c r="GW69" s="247"/>
      <c r="GX69" s="247"/>
      <c r="GY69" s="247"/>
      <c r="GZ69" s="247"/>
      <c r="HA69" s="247"/>
      <c r="HB69" s="247"/>
      <c r="HC69" s="247"/>
      <c r="HD69" s="247"/>
      <c r="HE69" s="247"/>
      <c r="HF69" s="247"/>
      <c r="HG69" s="247"/>
      <c r="HH69" s="247"/>
      <c r="HI69" s="247"/>
      <c r="HJ69" s="247"/>
      <c r="HK69" s="247"/>
      <c r="HL69" s="247"/>
      <c r="HM69" s="247"/>
      <c r="HN69" s="247"/>
      <c r="HO69" s="247"/>
      <c r="HP69" s="247"/>
      <c r="HQ69" s="247"/>
      <c r="HR69" s="247"/>
      <c r="HS69" s="247"/>
      <c r="HT69" s="247"/>
      <c r="HU69" s="247"/>
      <c r="HV69" s="247"/>
      <c r="HW69" s="247"/>
    </row>
    <row r="70" spans="1:231" x14ac:dyDescent="0.25">
      <c r="A70" s="230" t="s">
        <v>330</v>
      </c>
      <c r="B70" s="247">
        <f t="shared" ref="B70:Y70" si="77">+B66+B69</f>
        <v>393998.73800000001</v>
      </c>
      <c r="C70" s="247">
        <f t="shared" si="77"/>
        <v>393998.73800000001</v>
      </c>
      <c r="D70" s="247">
        <f t="shared" si="77"/>
        <v>393998.73800000001</v>
      </c>
      <c r="E70" s="247">
        <f t="shared" si="77"/>
        <v>393998.73800000001</v>
      </c>
      <c r="F70" s="247">
        <f t="shared" si="77"/>
        <v>444376.97600000002</v>
      </c>
      <c r="G70" s="247">
        <f t="shared" si="77"/>
        <v>444376.97600000002</v>
      </c>
      <c r="H70" s="247">
        <f t="shared" si="77"/>
        <v>444376.97600000002</v>
      </c>
      <c r="I70" s="247">
        <f t="shared" si="77"/>
        <v>444376.97600000002</v>
      </c>
      <c r="J70" s="247">
        <f t="shared" si="77"/>
        <v>444376.97600000002</v>
      </c>
      <c r="K70" s="247">
        <f t="shared" si="77"/>
        <v>393998.73800000001</v>
      </c>
      <c r="L70" s="247">
        <f t="shared" si="77"/>
        <v>369373.73800000001</v>
      </c>
      <c r="M70" s="247">
        <f t="shared" si="77"/>
        <v>369373.73800000001</v>
      </c>
      <c r="N70" s="247">
        <f t="shared" si="77"/>
        <v>369373.73800000001</v>
      </c>
      <c r="O70" s="247">
        <f t="shared" si="77"/>
        <v>369373.73800000001</v>
      </c>
      <c r="P70" s="247">
        <f t="shared" si="77"/>
        <v>369373.73800000001</v>
      </c>
      <c r="Q70" s="247">
        <f t="shared" si="77"/>
        <v>324810.73800000001</v>
      </c>
      <c r="R70" s="247">
        <f t="shared" si="77"/>
        <v>375188.97600000002</v>
      </c>
      <c r="S70" s="247">
        <f t="shared" si="77"/>
        <v>375188.97600000002</v>
      </c>
      <c r="T70" s="247">
        <f t="shared" si="77"/>
        <v>375188.97600000002</v>
      </c>
      <c r="U70" s="247">
        <f t="shared" si="77"/>
        <v>375188.97600000002</v>
      </c>
      <c r="V70" s="247">
        <f t="shared" si="77"/>
        <v>375188.97600000002</v>
      </c>
      <c r="W70" s="247">
        <f t="shared" si="77"/>
        <v>324810.73800000001</v>
      </c>
      <c r="X70" s="247">
        <f t="shared" si="77"/>
        <v>98803.238000000012</v>
      </c>
      <c r="Y70" s="247">
        <f t="shared" si="77"/>
        <v>98803.238000000012</v>
      </c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8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  <c r="BJ70" s="247"/>
      <c r="BK70" s="247"/>
      <c r="BL70" s="247"/>
      <c r="BM70" s="247"/>
      <c r="BN70" s="247"/>
      <c r="BO70" s="247"/>
      <c r="BP70" s="247"/>
      <c r="BQ70" s="247"/>
      <c r="BR70" s="247"/>
      <c r="BS70" s="247"/>
      <c r="BT70" s="247"/>
      <c r="BU70" s="247"/>
      <c r="BV70" s="247"/>
      <c r="BW70" s="247"/>
      <c r="BX70" s="247"/>
      <c r="BY70" s="247"/>
      <c r="BZ70" s="247"/>
      <c r="CA70" s="247"/>
      <c r="CB70" s="247"/>
      <c r="CC70" s="247"/>
      <c r="CD70" s="247"/>
      <c r="CE70" s="247"/>
      <c r="CF70" s="247"/>
      <c r="CG70" s="247"/>
      <c r="CH70" s="247"/>
      <c r="CI70" s="247"/>
      <c r="CJ70" s="247"/>
      <c r="CK70" s="247"/>
      <c r="CL70" s="247"/>
      <c r="CM70" s="247"/>
      <c r="CN70" s="247"/>
      <c r="CO70" s="247"/>
      <c r="CP70" s="247"/>
      <c r="CQ70" s="247"/>
      <c r="CR70" s="247"/>
      <c r="CS70" s="247"/>
      <c r="CT70" s="247"/>
      <c r="CU70" s="247"/>
      <c r="CV70" s="247"/>
      <c r="CW70" s="247"/>
      <c r="CX70" s="247"/>
      <c r="CY70" s="247"/>
      <c r="CZ70" s="247"/>
      <c r="DA70" s="247"/>
      <c r="DB70" s="247"/>
      <c r="DC70" s="247"/>
      <c r="DD70" s="247"/>
      <c r="DE70" s="247"/>
      <c r="DF70" s="247"/>
      <c r="DG70" s="247"/>
      <c r="DH70" s="247"/>
      <c r="DI70" s="247"/>
      <c r="DJ70" s="247"/>
      <c r="DK70" s="247"/>
      <c r="DL70" s="247"/>
      <c r="DM70" s="247"/>
      <c r="DN70" s="247"/>
      <c r="DO70" s="247"/>
      <c r="DP70" s="247"/>
      <c r="DQ70" s="247"/>
      <c r="DR70" s="247"/>
      <c r="DS70" s="247"/>
      <c r="DT70" s="247"/>
      <c r="DU70" s="247"/>
      <c r="DV70" s="247"/>
      <c r="DW70" s="247"/>
      <c r="DX70" s="247"/>
      <c r="DY70" s="247"/>
      <c r="DZ70" s="247"/>
      <c r="EA70" s="247"/>
      <c r="EB70" s="247"/>
      <c r="EC70" s="247"/>
      <c r="ED70" s="247"/>
      <c r="EE70" s="247"/>
      <c r="EF70" s="247"/>
      <c r="EG70" s="247"/>
      <c r="EH70" s="247"/>
      <c r="EI70" s="247"/>
      <c r="EJ70" s="247"/>
      <c r="EK70" s="247"/>
      <c r="EL70" s="247"/>
      <c r="EM70" s="247"/>
      <c r="EN70" s="247"/>
      <c r="EO70" s="247"/>
      <c r="EP70" s="247"/>
      <c r="EQ70" s="247"/>
      <c r="ER70" s="247"/>
      <c r="ES70" s="247"/>
      <c r="ET70" s="247"/>
      <c r="EU70" s="247"/>
      <c r="EV70" s="247"/>
      <c r="EW70" s="247"/>
      <c r="EX70" s="247"/>
      <c r="EY70" s="247"/>
      <c r="EZ70" s="247"/>
      <c r="FA70" s="247"/>
      <c r="FB70" s="247"/>
      <c r="FC70" s="247"/>
      <c r="FD70" s="247"/>
      <c r="FE70" s="247"/>
      <c r="FF70" s="247"/>
      <c r="FG70" s="247"/>
      <c r="FH70" s="247"/>
      <c r="FI70" s="247"/>
      <c r="FJ70" s="247"/>
      <c r="FK70" s="247"/>
      <c r="FL70" s="247"/>
      <c r="FM70" s="247"/>
      <c r="FN70" s="247"/>
      <c r="FO70" s="247"/>
      <c r="FP70" s="247"/>
      <c r="FQ70" s="247"/>
      <c r="FR70" s="247"/>
      <c r="FS70" s="247"/>
      <c r="FT70" s="247"/>
      <c r="FU70" s="247"/>
      <c r="FV70" s="247"/>
      <c r="FW70" s="247"/>
      <c r="FX70" s="247"/>
      <c r="FY70" s="247"/>
      <c r="FZ70" s="247"/>
      <c r="GA70" s="247"/>
      <c r="GB70" s="247"/>
      <c r="GC70" s="247"/>
      <c r="GD70" s="247"/>
      <c r="GE70" s="247"/>
      <c r="GF70" s="247"/>
      <c r="GG70" s="247"/>
      <c r="GH70" s="247"/>
      <c r="GI70" s="247"/>
      <c r="GJ70" s="247"/>
      <c r="GK70" s="247"/>
      <c r="GL70" s="247"/>
      <c r="GM70" s="247"/>
      <c r="GN70" s="247"/>
      <c r="GO70" s="247"/>
      <c r="GP70" s="247"/>
      <c r="GQ70" s="247"/>
      <c r="GR70" s="247"/>
      <c r="GS70" s="247"/>
      <c r="GT70" s="247"/>
      <c r="GU70" s="247"/>
      <c r="GV70" s="247"/>
      <c r="GW70" s="247"/>
      <c r="GX70" s="247"/>
      <c r="GY70" s="247"/>
      <c r="GZ70" s="247"/>
      <c r="HA70" s="247"/>
      <c r="HB70" s="247"/>
      <c r="HC70" s="247"/>
      <c r="HD70" s="247"/>
      <c r="HE70" s="247"/>
      <c r="HF70" s="247"/>
      <c r="HG70" s="247"/>
      <c r="HH70" s="247"/>
      <c r="HI70" s="247"/>
      <c r="HJ70" s="247"/>
      <c r="HK70" s="247"/>
      <c r="HL70" s="247"/>
      <c r="HM70" s="247"/>
      <c r="HN70" s="247"/>
      <c r="HO70" s="247"/>
      <c r="HP70" s="247"/>
      <c r="HQ70" s="247"/>
      <c r="HR70" s="247"/>
      <c r="HS70" s="247"/>
      <c r="HT70" s="247"/>
      <c r="HU70" s="247"/>
      <c r="HV70" s="247"/>
      <c r="HW70" s="247"/>
    </row>
    <row r="71" spans="1:231" x14ac:dyDescent="0.25">
      <c r="B71" s="247">
        <f t="shared" ref="B71:Y71" si="78">+B70-B67</f>
        <v>-270186.87216451613</v>
      </c>
      <c r="C71" s="247">
        <f t="shared" si="78"/>
        <v>-266669.81565714278</v>
      </c>
      <c r="D71" s="247">
        <f t="shared" si="78"/>
        <v>-187201.37946774205</v>
      </c>
      <c r="E71" s="247">
        <f t="shared" si="78"/>
        <v>-290031.77559333341</v>
      </c>
      <c r="F71" s="247">
        <f t="shared" si="78"/>
        <v>-311984.15348387102</v>
      </c>
      <c r="G71" s="247">
        <f t="shared" si="78"/>
        <v>-452159.15878666658</v>
      </c>
      <c r="H71" s="247">
        <f t="shared" si="78"/>
        <v>-481888.44871935481</v>
      </c>
      <c r="I71" s="247">
        <f t="shared" si="78"/>
        <v>-469393.44489032275</v>
      </c>
      <c r="J71" s="247">
        <f t="shared" si="78"/>
        <v>-447947.25670333358</v>
      </c>
      <c r="K71" s="247">
        <f t="shared" si="78"/>
        <v>-347860.63365806453</v>
      </c>
      <c r="L71" s="247">
        <f t="shared" si="78"/>
        <v>-252862.85009333328</v>
      </c>
      <c r="M71" s="247">
        <f t="shared" si="78"/>
        <v>-314663.38698709675</v>
      </c>
      <c r="N71" s="247">
        <f t="shared" si="78"/>
        <v>-301139.90343870968</v>
      </c>
      <c r="O71" s="247">
        <f t="shared" si="78"/>
        <v>-291197.22952499997</v>
      </c>
      <c r="P71" s="247">
        <f t="shared" si="78"/>
        <v>-226488.34662580641</v>
      </c>
      <c r="Q71" s="247">
        <f t="shared" si="78"/>
        <v>-367356.74603666668</v>
      </c>
      <c r="R71" s="247">
        <f t="shared" si="78"/>
        <v>-422309.84865483863</v>
      </c>
      <c r="S71" s="247">
        <f t="shared" si="78"/>
        <v>-502135.18502000009</v>
      </c>
      <c r="T71" s="247">
        <f t="shared" si="78"/>
        <v>-525239.65760967741</v>
      </c>
      <c r="U71" s="247">
        <f t="shared" si="78"/>
        <v>-519121.98681612883</v>
      </c>
      <c r="V71" s="247">
        <f t="shared" si="78"/>
        <v>-497413.15907666681</v>
      </c>
      <c r="W71" s="247">
        <f t="shared" si="78"/>
        <v>-405809.74148709676</v>
      </c>
      <c r="X71" s="247">
        <f t="shared" si="78"/>
        <v>-518911.00616333343</v>
      </c>
      <c r="Y71" s="247">
        <f t="shared" si="78"/>
        <v>-583251.74248709681</v>
      </c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</row>
    <row r="72" spans="1:231" x14ac:dyDescent="0.25">
      <c r="B72" s="230"/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  <c r="CC72" s="230"/>
      <c r="CD72" s="230"/>
      <c r="CE72" s="230"/>
      <c r="CF72" s="230"/>
      <c r="CG72" s="230"/>
      <c r="CH72" s="230"/>
      <c r="CI72" s="230"/>
      <c r="CJ72" s="230"/>
      <c r="CK72" s="230"/>
      <c r="CL72" s="230"/>
      <c r="CM72" s="230"/>
      <c r="CN72" s="230"/>
      <c r="CO72" s="230"/>
      <c r="CP72" s="230"/>
      <c r="CQ72" s="230"/>
      <c r="CR72" s="230"/>
      <c r="CS72" s="230"/>
      <c r="CT72" s="230"/>
      <c r="CU72" s="230"/>
      <c r="CV72" s="230"/>
      <c r="CW72" s="230"/>
      <c r="CX72" s="230"/>
      <c r="CY72" s="230"/>
      <c r="CZ72" s="230"/>
      <c r="DA72" s="230"/>
      <c r="DB72" s="230"/>
      <c r="DC72" s="230"/>
      <c r="DD72" s="230"/>
      <c r="DE72" s="230"/>
      <c r="DF72" s="230"/>
      <c r="DG72" s="230"/>
      <c r="DH72" s="230"/>
      <c r="DI72" s="230"/>
      <c r="DJ72" s="230"/>
      <c r="DK72" s="230"/>
      <c r="DL72" s="230"/>
      <c r="DM72" s="230"/>
      <c r="DN72" s="230"/>
      <c r="DO72" s="230"/>
      <c r="DP72" s="230"/>
      <c r="DQ72" s="230"/>
      <c r="DR72" s="230"/>
      <c r="DS72" s="230"/>
      <c r="DT72" s="230"/>
      <c r="DU72" s="230"/>
      <c r="DV72" s="230"/>
      <c r="DW72" s="230"/>
      <c r="DX72" s="230"/>
      <c r="DY72" s="230"/>
      <c r="DZ72" s="230"/>
      <c r="EA72" s="230"/>
      <c r="EB72" s="230"/>
      <c r="EC72" s="230"/>
      <c r="ED72" s="230"/>
      <c r="EE72" s="230"/>
      <c r="EF72" s="230"/>
      <c r="EG72" s="230"/>
      <c r="EH72" s="230"/>
      <c r="EI72" s="230"/>
      <c r="EJ72" s="230"/>
      <c r="EK72" s="230"/>
      <c r="EL72" s="230"/>
      <c r="EM72" s="230"/>
      <c r="EN72" s="230"/>
      <c r="EO72" s="230"/>
      <c r="EP72" s="230"/>
      <c r="EQ72" s="230"/>
      <c r="ER72" s="230"/>
      <c r="ES72" s="230"/>
      <c r="ET72" s="230"/>
      <c r="EU72" s="230"/>
      <c r="EV72" s="230"/>
      <c r="EW72" s="230"/>
      <c r="EX72" s="230"/>
      <c r="EY72" s="230"/>
      <c r="EZ72" s="230"/>
      <c r="FA72" s="230"/>
      <c r="FB72" s="230"/>
      <c r="FC72" s="230"/>
      <c r="FD72" s="230"/>
      <c r="FE72" s="230"/>
      <c r="FF72" s="230"/>
      <c r="FG72" s="230"/>
      <c r="FH72" s="230"/>
      <c r="FI72" s="230"/>
      <c r="FJ72" s="230"/>
      <c r="FK72" s="230"/>
      <c r="FL72" s="230"/>
      <c r="FM72" s="230"/>
      <c r="FN72" s="230"/>
      <c r="FO72" s="230"/>
      <c r="FP72" s="230"/>
      <c r="FQ72" s="230"/>
      <c r="FR72" s="230"/>
      <c r="FS72" s="230"/>
      <c r="FT72" s="230"/>
      <c r="FU72" s="230"/>
      <c r="FV72" s="230"/>
      <c r="FW72" s="230"/>
      <c r="FX72" s="230"/>
      <c r="FY72" s="230"/>
      <c r="FZ72" s="230"/>
      <c r="GA72" s="230"/>
      <c r="GB72" s="230"/>
      <c r="GC72" s="230"/>
      <c r="GD72" s="230"/>
      <c r="GE72" s="230"/>
      <c r="GF72" s="230"/>
      <c r="GG72" s="230"/>
      <c r="GH72" s="230"/>
      <c r="GI72" s="230"/>
      <c r="GJ72" s="230"/>
      <c r="GK72" s="230"/>
      <c r="GL72" s="230"/>
      <c r="GM72" s="230"/>
      <c r="GN72" s="230"/>
      <c r="GO72" s="230"/>
      <c r="GP72" s="230"/>
      <c r="GQ72" s="230"/>
      <c r="GR72" s="230"/>
      <c r="GS72" s="230"/>
      <c r="GT72" s="230"/>
      <c r="GU72" s="230"/>
      <c r="GV72" s="230"/>
      <c r="GW72" s="230"/>
      <c r="GX72" s="230"/>
      <c r="GY72" s="230"/>
      <c r="GZ72" s="230"/>
      <c r="HA72" s="230"/>
      <c r="HB72" s="230"/>
      <c r="HC72" s="230"/>
      <c r="HD72" s="230"/>
      <c r="HE72" s="230"/>
      <c r="HF72" s="230"/>
      <c r="HG72" s="230"/>
      <c r="HH72" s="230"/>
      <c r="HI72" s="230"/>
      <c r="HJ72" s="230"/>
      <c r="HK72" s="230"/>
      <c r="HL72" s="230"/>
      <c r="HM72" s="230"/>
      <c r="HN72" s="230"/>
      <c r="HO72" s="230"/>
      <c r="HP72" s="230"/>
      <c r="HQ72" s="230"/>
      <c r="HR72" s="230"/>
      <c r="HS72" s="230"/>
      <c r="HT72" s="230"/>
      <c r="HU72" s="230"/>
      <c r="HV72" s="230"/>
      <c r="HW72" s="230"/>
    </row>
    <row r="73" spans="1:231" x14ac:dyDescent="0.25">
      <c r="A73" s="230" t="s">
        <v>331</v>
      </c>
      <c r="B73" s="254">
        <v>0</v>
      </c>
      <c r="C73" s="254">
        <v>0</v>
      </c>
      <c r="D73" s="254">
        <v>0</v>
      </c>
      <c r="E73" s="254">
        <v>0</v>
      </c>
      <c r="F73" s="254">
        <v>0</v>
      </c>
      <c r="G73" s="254">
        <v>0</v>
      </c>
      <c r="H73" s="254">
        <v>0</v>
      </c>
      <c r="I73" s="254">
        <v>0</v>
      </c>
      <c r="J73" s="254">
        <v>0</v>
      </c>
      <c r="K73" s="254">
        <v>0</v>
      </c>
      <c r="L73" s="254">
        <v>0</v>
      </c>
      <c r="M73" s="254">
        <v>0</v>
      </c>
      <c r="N73" s="254">
        <v>0</v>
      </c>
      <c r="O73" s="254">
        <v>0</v>
      </c>
      <c r="P73" s="254">
        <v>0</v>
      </c>
      <c r="Q73" s="254">
        <v>0</v>
      </c>
      <c r="R73" s="254">
        <v>0</v>
      </c>
      <c r="S73" s="254">
        <v>0</v>
      </c>
      <c r="T73" s="254">
        <v>0</v>
      </c>
      <c r="U73" s="254">
        <v>0</v>
      </c>
      <c r="V73" s="254">
        <v>0</v>
      </c>
      <c r="W73" s="254">
        <v>0</v>
      </c>
      <c r="X73" s="254">
        <v>0</v>
      </c>
      <c r="Y73" s="254">
        <v>0</v>
      </c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  <c r="CC73" s="230"/>
      <c r="CD73" s="230"/>
      <c r="CE73" s="230"/>
      <c r="CF73" s="230"/>
      <c r="CG73" s="230"/>
      <c r="CH73" s="230"/>
      <c r="CI73" s="230"/>
      <c r="CJ73" s="230"/>
      <c r="CK73" s="230"/>
      <c r="CL73" s="230"/>
      <c r="CM73" s="230"/>
      <c r="CN73" s="230"/>
      <c r="CO73" s="230"/>
      <c r="CP73" s="230"/>
      <c r="CQ73" s="230"/>
      <c r="CR73" s="230"/>
      <c r="CS73" s="230"/>
      <c r="CT73" s="230"/>
      <c r="CU73" s="230"/>
      <c r="CV73" s="230"/>
      <c r="CW73" s="230"/>
      <c r="CX73" s="230"/>
      <c r="CY73" s="230"/>
      <c r="CZ73" s="230"/>
      <c r="DA73" s="230"/>
      <c r="DB73" s="230"/>
      <c r="DC73" s="230"/>
      <c r="DD73" s="230"/>
      <c r="DE73" s="230"/>
      <c r="DF73" s="230"/>
      <c r="DG73" s="230"/>
      <c r="DH73" s="230"/>
      <c r="DI73" s="230"/>
      <c r="DJ73" s="230"/>
      <c r="DK73" s="230"/>
      <c r="DL73" s="230"/>
      <c r="DM73" s="230"/>
      <c r="DN73" s="230"/>
      <c r="DO73" s="230"/>
      <c r="DP73" s="230"/>
      <c r="DQ73" s="230"/>
      <c r="DR73" s="230"/>
      <c r="DS73" s="230"/>
      <c r="DT73" s="230"/>
      <c r="DU73" s="230"/>
      <c r="DV73" s="230"/>
      <c r="DW73" s="230"/>
      <c r="DX73" s="230"/>
      <c r="DY73" s="230"/>
      <c r="DZ73" s="230"/>
      <c r="EA73" s="230"/>
      <c r="EB73" s="230"/>
      <c r="EC73" s="230"/>
      <c r="ED73" s="230"/>
      <c r="EE73" s="230"/>
      <c r="EF73" s="230"/>
      <c r="EG73" s="230"/>
      <c r="EH73" s="230"/>
      <c r="EI73" s="230"/>
      <c r="EJ73" s="230"/>
      <c r="EK73" s="230"/>
      <c r="EL73" s="230"/>
      <c r="EM73" s="230"/>
      <c r="EN73" s="230"/>
      <c r="EO73" s="230"/>
      <c r="EP73" s="230"/>
      <c r="EQ73" s="230"/>
      <c r="ER73" s="230"/>
      <c r="ES73" s="230"/>
      <c r="ET73" s="230"/>
      <c r="EU73" s="230"/>
      <c r="EV73" s="230"/>
      <c r="EW73" s="230"/>
      <c r="EX73" s="230"/>
      <c r="EY73" s="230"/>
      <c r="EZ73" s="230"/>
      <c r="FA73" s="230"/>
      <c r="FB73" s="230"/>
      <c r="FC73" s="230"/>
      <c r="FD73" s="230"/>
      <c r="FE73" s="230"/>
      <c r="FF73" s="230"/>
      <c r="FG73" s="230"/>
      <c r="FH73" s="230"/>
      <c r="FI73" s="230"/>
      <c r="FJ73" s="230"/>
      <c r="FK73" s="230"/>
      <c r="FL73" s="230"/>
      <c r="FM73" s="230"/>
      <c r="FN73" s="230"/>
      <c r="FO73" s="230"/>
      <c r="FP73" s="230"/>
      <c r="FQ73" s="230"/>
      <c r="FR73" s="230"/>
      <c r="FS73" s="230"/>
      <c r="FT73" s="230"/>
      <c r="FU73" s="230"/>
      <c r="FV73" s="230"/>
      <c r="FW73" s="230"/>
      <c r="FX73" s="230"/>
      <c r="FY73" s="230"/>
      <c r="FZ73" s="230"/>
      <c r="GA73" s="230"/>
      <c r="GB73" s="230"/>
      <c r="GC73" s="230"/>
      <c r="GD73" s="230"/>
      <c r="GE73" s="230"/>
      <c r="GF73" s="230"/>
      <c r="GG73" s="230"/>
      <c r="GH73" s="230"/>
      <c r="GI73" s="230"/>
      <c r="GJ73" s="230"/>
      <c r="GK73" s="230"/>
      <c r="GL73" s="230"/>
      <c r="GM73" s="230"/>
      <c r="GN73" s="230"/>
      <c r="GO73" s="230"/>
      <c r="GP73" s="230"/>
      <c r="GQ73" s="230"/>
      <c r="GR73" s="230"/>
      <c r="GS73" s="230"/>
      <c r="GT73" s="230"/>
      <c r="GU73" s="230"/>
      <c r="GV73" s="230"/>
      <c r="GW73" s="230"/>
      <c r="GX73" s="230"/>
      <c r="GY73" s="230"/>
      <c r="GZ73" s="230"/>
      <c r="HA73" s="230"/>
      <c r="HB73" s="230"/>
      <c r="HC73" s="230"/>
      <c r="HD73" s="230"/>
      <c r="HE73" s="230"/>
      <c r="HF73" s="230"/>
      <c r="HG73" s="230"/>
      <c r="HH73" s="230"/>
      <c r="HI73" s="230"/>
      <c r="HJ73" s="230"/>
      <c r="HK73" s="230"/>
      <c r="HL73" s="230"/>
      <c r="HM73" s="230"/>
      <c r="HN73" s="230"/>
      <c r="HO73" s="230"/>
      <c r="HP73" s="230"/>
      <c r="HQ73" s="230"/>
      <c r="HR73" s="230"/>
      <c r="HS73" s="230"/>
      <c r="HT73" s="230"/>
      <c r="HU73" s="230"/>
      <c r="HV73" s="230"/>
      <c r="HW73" s="230"/>
    </row>
    <row r="74" spans="1:231" x14ac:dyDescent="0.25">
      <c r="A74" s="230" t="s">
        <v>331</v>
      </c>
      <c r="B74" s="247">
        <f t="shared" ref="B74:Y74" si="79">+B73*B51</f>
        <v>0</v>
      </c>
      <c r="C74" s="247">
        <f t="shared" si="79"/>
        <v>0</v>
      </c>
      <c r="D74" s="247">
        <f t="shared" si="79"/>
        <v>0</v>
      </c>
      <c r="E74" s="247">
        <f t="shared" si="79"/>
        <v>0</v>
      </c>
      <c r="F74" s="247">
        <f t="shared" si="79"/>
        <v>0</v>
      </c>
      <c r="G74" s="247">
        <f t="shared" si="79"/>
        <v>0</v>
      </c>
      <c r="H74" s="247">
        <f t="shared" si="79"/>
        <v>0</v>
      </c>
      <c r="I74" s="247">
        <f t="shared" si="79"/>
        <v>0</v>
      </c>
      <c r="J74" s="247">
        <f t="shared" si="79"/>
        <v>0</v>
      </c>
      <c r="K74" s="247">
        <f t="shared" si="79"/>
        <v>0</v>
      </c>
      <c r="L74" s="247">
        <f t="shared" si="79"/>
        <v>0</v>
      </c>
      <c r="M74" s="247">
        <f t="shared" si="79"/>
        <v>0</v>
      </c>
      <c r="N74" s="247">
        <f t="shared" si="79"/>
        <v>0</v>
      </c>
      <c r="O74" s="247">
        <f t="shared" si="79"/>
        <v>0</v>
      </c>
      <c r="P74" s="247">
        <f t="shared" si="79"/>
        <v>0</v>
      </c>
      <c r="Q74" s="247">
        <f t="shared" si="79"/>
        <v>0</v>
      </c>
      <c r="R74" s="247">
        <f t="shared" si="79"/>
        <v>0</v>
      </c>
      <c r="S74" s="247">
        <f t="shared" si="79"/>
        <v>0</v>
      </c>
      <c r="T74" s="247">
        <f t="shared" si="79"/>
        <v>0</v>
      </c>
      <c r="U74" s="247">
        <f t="shared" si="79"/>
        <v>0</v>
      </c>
      <c r="V74" s="247">
        <f t="shared" si="79"/>
        <v>0</v>
      </c>
      <c r="W74" s="247">
        <f t="shared" si="79"/>
        <v>0</v>
      </c>
      <c r="X74" s="247">
        <f t="shared" si="79"/>
        <v>0</v>
      </c>
      <c r="Y74" s="247">
        <f t="shared" si="79"/>
        <v>0</v>
      </c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  <c r="EA74" s="230"/>
      <c r="EB74" s="230"/>
      <c r="EC74" s="230"/>
      <c r="ED74" s="230"/>
      <c r="EE74" s="230"/>
      <c r="EF74" s="230"/>
      <c r="EG74" s="230"/>
      <c r="EH74" s="230"/>
      <c r="EI74" s="230"/>
      <c r="EJ74" s="230"/>
      <c r="EK74" s="230"/>
      <c r="EL74" s="230"/>
      <c r="EM74" s="230"/>
      <c r="EN74" s="230"/>
      <c r="EO74" s="230"/>
      <c r="EP74" s="230"/>
      <c r="EQ74" s="230"/>
      <c r="ER74" s="230"/>
      <c r="ES74" s="230"/>
      <c r="ET74" s="230"/>
      <c r="EU74" s="230"/>
      <c r="EV74" s="230"/>
      <c r="EW74" s="230"/>
      <c r="EX74" s="230"/>
      <c r="EY74" s="230"/>
      <c r="EZ74" s="230"/>
      <c r="FA74" s="230"/>
      <c r="FB74" s="230"/>
      <c r="FC74" s="230"/>
      <c r="FD74" s="230"/>
      <c r="FE74" s="230"/>
      <c r="FF74" s="230"/>
      <c r="FG74" s="230"/>
      <c r="FH74" s="230"/>
      <c r="FI74" s="230"/>
      <c r="FJ74" s="230"/>
      <c r="FK74" s="230"/>
      <c r="FL74" s="230"/>
      <c r="FM74" s="230"/>
      <c r="FN74" s="230"/>
      <c r="FO74" s="230"/>
      <c r="FP74" s="230"/>
      <c r="FQ74" s="230"/>
      <c r="FR74" s="230"/>
      <c r="FS74" s="230"/>
      <c r="FT74" s="230"/>
      <c r="FU74" s="230"/>
      <c r="FV74" s="230"/>
      <c r="FW74" s="230"/>
      <c r="FX74" s="230"/>
      <c r="FY74" s="230"/>
      <c r="FZ74" s="230"/>
      <c r="GA74" s="230"/>
      <c r="GB74" s="230"/>
      <c r="GC74" s="230"/>
      <c r="GD74" s="230"/>
      <c r="GE74" s="230"/>
      <c r="GF74" s="230"/>
      <c r="GG74" s="230"/>
      <c r="GH74" s="230"/>
      <c r="GI74" s="230"/>
      <c r="GJ74" s="230"/>
      <c r="GK74" s="230"/>
      <c r="GL74" s="230"/>
      <c r="GM74" s="230"/>
      <c r="GN74" s="230"/>
      <c r="GO74" s="230"/>
      <c r="GP74" s="230"/>
      <c r="GQ74" s="230"/>
      <c r="GR74" s="230"/>
      <c r="GS74" s="230"/>
      <c r="GT74" s="230"/>
      <c r="GU74" s="230"/>
      <c r="GV74" s="230"/>
      <c r="GW74" s="230"/>
      <c r="GX74" s="230"/>
      <c r="GY74" s="230"/>
      <c r="GZ74" s="230"/>
      <c r="HA74" s="230"/>
      <c r="HB74" s="230"/>
      <c r="HC74" s="230"/>
      <c r="HD74" s="230"/>
      <c r="HE74" s="230"/>
      <c r="HF74" s="230"/>
      <c r="HG74" s="230"/>
      <c r="HH74" s="230"/>
      <c r="HI74" s="230"/>
      <c r="HJ74" s="230"/>
      <c r="HK74" s="230"/>
      <c r="HL74" s="230"/>
      <c r="HM74" s="230"/>
      <c r="HN74" s="230"/>
      <c r="HO74" s="230"/>
      <c r="HP74" s="230"/>
      <c r="HQ74" s="230"/>
      <c r="HR74" s="230"/>
      <c r="HS74" s="230"/>
      <c r="HT74" s="230"/>
      <c r="HU74" s="230"/>
      <c r="HV74" s="230"/>
      <c r="HW74" s="230"/>
    </row>
    <row r="75" spans="1:231" x14ac:dyDescent="0.25">
      <c r="B75" s="230"/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M75" s="230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 s="230"/>
      <c r="CF75" s="230"/>
      <c r="CG75" s="230"/>
      <c r="CH75" s="230"/>
      <c r="CI75" s="230"/>
      <c r="CJ75" s="230"/>
      <c r="CK75" s="230"/>
      <c r="CL75" s="230"/>
      <c r="CM75" s="230"/>
      <c r="CN75" s="230"/>
      <c r="CO75" s="230"/>
      <c r="CP75" s="230"/>
      <c r="CQ75" s="230"/>
      <c r="CR75" s="230"/>
      <c r="CS75" s="230"/>
      <c r="CT75" s="230"/>
      <c r="CU75" s="230"/>
      <c r="CV75" s="230"/>
      <c r="CW75" s="230"/>
      <c r="CX75" s="230"/>
      <c r="CY75" s="230"/>
      <c r="CZ75" s="230"/>
      <c r="DA75" s="230"/>
      <c r="DB75" s="230"/>
      <c r="DC75" s="230"/>
      <c r="DD75" s="230"/>
      <c r="DE75" s="230"/>
      <c r="DF75" s="230"/>
      <c r="DG75" s="230"/>
      <c r="DH75" s="230"/>
      <c r="DI75" s="230"/>
      <c r="DJ75" s="230"/>
      <c r="DK75" s="230"/>
      <c r="DL75" s="230"/>
      <c r="DM75" s="230"/>
      <c r="DN75" s="230"/>
      <c r="DO75" s="230"/>
      <c r="DP75" s="230"/>
      <c r="DQ75" s="230"/>
      <c r="DR75" s="230"/>
      <c r="DS75" s="230"/>
      <c r="DT75" s="230"/>
      <c r="DU75" s="230"/>
      <c r="DV75" s="230"/>
      <c r="DW75" s="230"/>
      <c r="DX75" s="230"/>
      <c r="DY75" s="230"/>
      <c r="DZ75" s="230"/>
      <c r="EA75" s="230"/>
      <c r="EB75" s="230"/>
      <c r="EC75" s="230"/>
      <c r="ED75" s="230"/>
      <c r="EE75" s="230"/>
      <c r="EF75" s="230"/>
      <c r="EG75" s="230"/>
      <c r="EH75" s="230"/>
      <c r="EI75" s="230"/>
      <c r="EJ75" s="230"/>
      <c r="EK75" s="230"/>
      <c r="EL75" s="230"/>
      <c r="EM75" s="230"/>
      <c r="EN75" s="230"/>
      <c r="EO75" s="230"/>
      <c r="EP75" s="230"/>
      <c r="EQ75" s="230"/>
      <c r="ER75" s="230"/>
      <c r="ES75" s="230"/>
      <c r="ET75" s="230"/>
      <c r="EU75" s="230"/>
      <c r="EV75" s="230"/>
      <c r="EW75" s="230"/>
      <c r="EX75" s="230"/>
      <c r="EY75" s="230"/>
      <c r="EZ75" s="230"/>
      <c r="FA75" s="230"/>
      <c r="FB75" s="230"/>
      <c r="FC75" s="230"/>
      <c r="FD75" s="230"/>
      <c r="FE75" s="230"/>
      <c r="FF75" s="230"/>
      <c r="FG75" s="230"/>
      <c r="FH75" s="230"/>
      <c r="FI75" s="230"/>
      <c r="FJ75" s="230"/>
      <c r="FK75" s="230"/>
      <c r="FL75" s="230"/>
      <c r="FM75" s="230"/>
      <c r="FN75" s="230"/>
      <c r="FO75" s="230"/>
      <c r="FP75" s="230"/>
      <c r="FQ75" s="230"/>
      <c r="FR75" s="230"/>
      <c r="FS75" s="230"/>
      <c r="FT75" s="230"/>
      <c r="FU75" s="230"/>
      <c r="FV75" s="230"/>
      <c r="FW75" s="230"/>
      <c r="FX75" s="230"/>
      <c r="FY75" s="230"/>
      <c r="FZ75" s="230"/>
      <c r="GA75" s="230"/>
      <c r="GB75" s="230"/>
      <c r="GC75" s="230"/>
      <c r="GD75" s="230"/>
      <c r="GE75" s="230"/>
      <c r="GF75" s="230"/>
      <c r="GG75" s="230"/>
      <c r="GH75" s="230"/>
      <c r="GI75" s="230"/>
      <c r="GJ75" s="230"/>
      <c r="GK75" s="230"/>
      <c r="GL75" s="230"/>
      <c r="GM75" s="230"/>
      <c r="GN75" s="230"/>
      <c r="GO75" s="230"/>
      <c r="GP75" s="230"/>
      <c r="GQ75" s="230"/>
      <c r="GR75" s="230"/>
      <c r="GS75" s="230"/>
      <c r="GT75" s="230"/>
      <c r="GU75" s="230"/>
      <c r="GV75" s="230"/>
      <c r="GW75" s="230"/>
      <c r="GX75" s="230"/>
      <c r="GY75" s="230"/>
      <c r="GZ75" s="230"/>
      <c r="HA75" s="230"/>
      <c r="HB75" s="230"/>
      <c r="HC75" s="230"/>
      <c r="HD75" s="230"/>
      <c r="HE75" s="230"/>
      <c r="HF75" s="230"/>
      <c r="HG75" s="230"/>
      <c r="HH75" s="230"/>
      <c r="HI75" s="230"/>
      <c r="HJ75" s="230"/>
      <c r="HK75" s="230"/>
      <c r="HL75" s="230"/>
      <c r="HM75" s="230"/>
      <c r="HN75" s="230"/>
      <c r="HO75" s="230"/>
      <c r="HP75" s="230"/>
      <c r="HQ75" s="230"/>
      <c r="HR75" s="230"/>
      <c r="HS75" s="230"/>
      <c r="HT75" s="230"/>
      <c r="HU75" s="230"/>
      <c r="HV75" s="230"/>
      <c r="HW75" s="230"/>
    </row>
    <row r="76" spans="1:231" x14ac:dyDescent="0.25">
      <c r="B76" s="230"/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0"/>
      <c r="DW76" s="230"/>
      <c r="DX76" s="230"/>
      <c r="DY76" s="230"/>
      <c r="DZ76" s="230"/>
      <c r="EA76" s="230"/>
      <c r="EB76" s="230"/>
      <c r="EC76" s="230"/>
      <c r="ED76" s="230"/>
      <c r="EE76" s="230"/>
      <c r="EF76" s="230"/>
      <c r="EG76" s="230"/>
      <c r="EH76" s="230"/>
      <c r="EI76" s="230"/>
      <c r="EJ76" s="230"/>
      <c r="EK76" s="230"/>
      <c r="EL76" s="230"/>
      <c r="EM76" s="230"/>
      <c r="EN76" s="230"/>
      <c r="EO76" s="230"/>
      <c r="EP76" s="230"/>
      <c r="EQ76" s="230"/>
      <c r="ER76" s="230"/>
      <c r="ES76" s="230"/>
      <c r="ET76" s="230"/>
      <c r="EU76" s="230"/>
      <c r="EV76" s="230"/>
      <c r="EW76" s="230"/>
      <c r="EX76" s="230"/>
      <c r="EY76" s="230"/>
      <c r="EZ76" s="230"/>
      <c r="FA76" s="230"/>
      <c r="FB76" s="230"/>
      <c r="FC76" s="230"/>
      <c r="FD76" s="230"/>
      <c r="FE76" s="230"/>
      <c r="FF76" s="230"/>
      <c r="FG76" s="230"/>
      <c r="FH76" s="230"/>
      <c r="FI76" s="230"/>
      <c r="FJ76" s="230"/>
      <c r="FK76" s="230"/>
      <c r="FL76" s="230"/>
      <c r="FM76" s="230"/>
      <c r="FN76" s="230"/>
      <c r="FO76" s="230"/>
      <c r="FP76" s="230"/>
      <c r="FQ76" s="230"/>
      <c r="FR76" s="230"/>
      <c r="FS76" s="230"/>
      <c r="FT76" s="230"/>
      <c r="FU76" s="230"/>
      <c r="FV76" s="230"/>
      <c r="FW76" s="230"/>
      <c r="FX76" s="230"/>
      <c r="FY76" s="230"/>
      <c r="FZ76" s="230"/>
      <c r="GA76" s="230"/>
      <c r="GB76" s="230"/>
      <c r="GC76" s="230"/>
      <c r="GD76" s="230"/>
      <c r="GE76" s="230"/>
      <c r="GF76" s="230"/>
      <c r="GG76" s="230"/>
      <c r="GH76" s="230"/>
      <c r="GI76" s="230"/>
      <c r="GJ76" s="230"/>
      <c r="GK76" s="230"/>
      <c r="GL76" s="230"/>
      <c r="GM76" s="230"/>
      <c r="GN76" s="230"/>
      <c r="GO76" s="230"/>
      <c r="GP76" s="230"/>
      <c r="GQ76" s="230"/>
      <c r="GR76" s="230"/>
      <c r="GS76" s="230"/>
      <c r="GT76" s="230"/>
      <c r="GU76" s="230"/>
      <c r="GV76" s="230"/>
      <c r="GW76" s="230"/>
      <c r="GX76" s="230"/>
      <c r="GY76" s="230"/>
      <c r="GZ76" s="230"/>
      <c r="HA76" s="230"/>
      <c r="HB76" s="230"/>
      <c r="HC76" s="230"/>
      <c r="HD76" s="230"/>
      <c r="HE76" s="230"/>
      <c r="HF76" s="230"/>
      <c r="HG76" s="230"/>
      <c r="HH76" s="230"/>
      <c r="HI76" s="230"/>
      <c r="HJ76" s="230"/>
      <c r="HK76" s="230"/>
      <c r="HL76" s="230"/>
      <c r="HM76" s="230"/>
      <c r="HN76" s="230"/>
      <c r="HO76" s="230"/>
      <c r="HP76" s="230"/>
      <c r="HQ76" s="230"/>
      <c r="HR76" s="230"/>
      <c r="HS76" s="230"/>
      <c r="HT76" s="230"/>
      <c r="HU76" s="230"/>
      <c r="HV76" s="230"/>
      <c r="HW76" s="230"/>
    </row>
    <row r="77" spans="1:231" x14ac:dyDescent="0.25">
      <c r="B77" s="230"/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0"/>
      <c r="BN77" s="230"/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/>
      <c r="CA77" s="230"/>
      <c r="CB77" s="230"/>
      <c r="CC77" s="230"/>
      <c r="CD77" s="230"/>
      <c r="CE77" s="230"/>
      <c r="CF77" s="230"/>
      <c r="CG77" s="230"/>
      <c r="CH77" s="230"/>
      <c r="CI77" s="230"/>
      <c r="CJ77" s="230"/>
      <c r="CK77" s="230"/>
      <c r="CL77" s="230"/>
      <c r="CM77" s="230"/>
      <c r="CN77" s="230"/>
      <c r="CO77" s="230"/>
      <c r="CP77" s="230"/>
      <c r="CQ77" s="230"/>
      <c r="CR77" s="230"/>
      <c r="CS77" s="230"/>
      <c r="CT77" s="230"/>
      <c r="CU77" s="230"/>
      <c r="CV77" s="230"/>
      <c r="CW77" s="230"/>
      <c r="CX77" s="230"/>
      <c r="CY77" s="230"/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  <c r="DK77" s="230"/>
      <c r="DL77" s="230"/>
      <c r="DM77" s="230"/>
      <c r="DN77" s="230"/>
      <c r="DO77" s="230"/>
      <c r="DP77" s="230"/>
      <c r="DQ77" s="230"/>
      <c r="DR77" s="230"/>
      <c r="DS77" s="230"/>
      <c r="DT77" s="230"/>
      <c r="DU77" s="230"/>
      <c r="DV77" s="230"/>
      <c r="DW77" s="230"/>
      <c r="DX77" s="230"/>
      <c r="DY77" s="230"/>
      <c r="DZ77" s="230"/>
      <c r="EA77" s="230"/>
      <c r="EB77" s="230"/>
      <c r="EC77" s="230"/>
      <c r="ED77" s="230"/>
      <c r="EE77" s="230"/>
      <c r="EF77" s="230"/>
      <c r="EG77" s="230"/>
      <c r="EH77" s="230"/>
      <c r="EI77" s="230"/>
      <c r="EJ77" s="230"/>
      <c r="EK77" s="230"/>
      <c r="EL77" s="230"/>
      <c r="EM77" s="230"/>
      <c r="EN77" s="230"/>
      <c r="EO77" s="230"/>
      <c r="EP77" s="230"/>
      <c r="EQ77" s="230"/>
      <c r="ER77" s="230"/>
      <c r="ES77" s="230"/>
      <c r="ET77" s="230"/>
      <c r="EU77" s="230"/>
      <c r="EV77" s="230"/>
      <c r="EW77" s="230"/>
      <c r="EX77" s="230"/>
      <c r="EY77" s="230"/>
      <c r="EZ77" s="230"/>
      <c r="FA77" s="230"/>
      <c r="FB77" s="230"/>
      <c r="FC77" s="230"/>
      <c r="FD77" s="230"/>
      <c r="FE77" s="230"/>
      <c r="FF77" s="230"/>
      <c r="FG77" s="230"/>
      <c r="FH77" s="230"/>
      <c r="FI77" s="230"/>
      <c r="FJ77" s="230"/>
      <c r="FK77" s="230"/>
      <c r="FL77" s="230"/>
      <c r="FM77" s="230"/>
      <c r="FN77" s="230"/>
      <c r="FO77" s="230"/>
      <c r="FP77" s="230"/>
      <c r="FQ77" s="230"/>
      <c r="FR77" s="230"/>
      <c r="FS77" s="230"/>
      <c r="FT77" s="230"/>
      <c r="FU77" s="230"/>
      <c r="FV77" s="230"/>
      <c r="FW77" s="230"/>
      <c r="FX77" s="230"/>
      <c r="FY77" s="230"/>
      <c r="FZ77" s="230"/>
      <c r="GA77" s="230"/>
      <c r="GB77" s="230"/>
      <c r="GC77" s="230"/>
      <c r="GD77" s="230"/>
      <c r="GE77" s="230"/>
      <c r="GF77" s="230"/>
      <c r="GG77" s="230"/>
      <c r="GH77" s="230"/>
      <c r="GI77" s="230"/>
      <c r="GJ77" s="230"/>
      <c r="GK77" s="230"/>
      <c r="GL77" s="230"/>
      <c r="GM77" s="230"/>
      <c r="GN77" s="230"/>
      <c r="GO77" s="230"/>
      <c r="GP77" s="230"/>
      <c r="GQ77" s="230"/>
      <c r="GR77" s="230"/>
      <c r="GS77" s="230"/>
      <c r="GT77" s="230"/>
      <c r="GU77" s="230"/>
      <c r="GV77" s="230"/>
      <c r="GW77" s="230"/>
      <c r="GX77" s="230"/>
      <c r="GY77" s="230"/>
      <c r="GZ77" s="230"/>
      <c r="HA77" s="230"/>
      <c r="HB77" s="230"/>
      <c r="HC77" s="230"/>
      <c r="HD77" s="230"/>
      <c r="HE77" s="230"/>
      <c r="HF77" s="230"/>
      <c r="HG77" s="230"/>
      <c r="HH77" s="230"/>
      <c r="HI77" s="230"/>
      <c r="HJ77" s="230"/>
      <c r="HK77" s="230"/>
      <c r="HL77" s="230"/>
      <c r="HM77" s="230"/>
      <c r="HN77" s="230"/>
      <c r="HO77" s="230"/>
      <c r="HP77" s="230"/>
      <c r="HQ77" s="230"/>
      <c r="HR77" s="230"/>
      <c r="HS77" s="230"/>
      <c r="HT77" s="230"/>
      <c r="HU77" s="230"/>
      <c r="HV77" s="230"/>
      <c r="HW77" s="230"/>
    </row>
    <row r="78" spans="1:231" x14ac:dyDescent="0.25">
      <c r="A78" s="230" t="s">
        <v>332</v>
      </c>
      <c r="B78" s="247">
        <f t="shared" ref="B78:Y78" si="80">+B31</f>
        <v>20589753.915100001</v>
      </c>
      <c r="C78" s="247">
        <f t="shared" si="80"/>
        <v>18498719.5024</v>
      </c>
      <c r="D78" s="247">
        <f t="shared" si="80"/>
        <v>18017203.6415</v>
      </c>
      <c r="E78" s="247">
        <f t="shared" si="80"/>
        <v>20520915.4078</v>
      </c>
      <c r="F78" s="247">
        <f t="shared" si="80"/>
        <v>23447195.014000002</v>
      </c>
      <c r="G78" s="247">
        <f t="shared" si="80"/>
        <v>26896084.043599997</v>
      </c>
      <c r="H78" s="247">
        <f t="shared" si="80"/>
        <v>28714228.166300002</v>
      </c>
      <c r="I78" s="247">
        <f t="shared" si="80"/>
        <v>28326883.047600005</v>
      </c>
      <c r="J78" s="247">
        <f t="shared" si="80"/>
        <v>26769726.981100008</v>
      </c>
      <c r="K78" s="247">
        <f t="shared" si="80"/>
        <v>22997640.521400001</v>
      </c>
      <c r="L78" s="247">
        <f t="shared" si="80"/>
        <v>18667097.642799996</v>
      </c>
      <c r="M78" s="247">
        <f t="shared" si="80"/>
        <v>21205150.874600001</v>
      </c>
      <c r="N78" s="247">
        <f t="shared" si="80"/>
        <v>20785922.884600002</v>
      </c>
      <c r="O78" s="247">
        <f t="shared" si="80"/>
        <v>18495987.090699997</v>
      </c>
      <c r="P78" s="247">
        <f t="shared" si="80"/>
        <v>18471724.623399999</v>
      </c>
      <c r="Q78" s="247">
        <f t="shared" si="80"/>
        <v>20765024.5211</v>
      </c>
      <c r="R78" s="247">
        <f t="shared" si="80"/>
        <v>24722463.564299997</v>
      </c>
      <c r="S78" s="247">
        <f t="shared" si="80"/>
        <v>26319724.830600001</v>
      </c>
      <c r="T78" s="247">
        <f t="shared" si="80"/>
        <v>27913287.641899999</v>
      </c>
      <c r="U78" s="247">
        <f t="shared" si="80"/>
        <v>27723639.847299997</v>
      </c>
      <c r="V78" s="247">
        <f t="shared" si="80"/>
        <v>26178064.052300006</v>
      </c>
      <c r="W78" s="247">
        <f t="shared" si="80"/>
        <v>22649234.864099998</v>
      </c>
      <c r="X78" s="247">
        <f t="shared" si="80"/>
        <v>18531427.324900001</v>
      </c>
      <c r="Y78" s="247">
        <f t="shared" si="80"/>
        <v>21143704.395099998</v>
      </c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/>
      <c r="CA78" s="230"/>
      <c r="CB78" s="230"/>
      <c r="CC78" s="230"/>
      <c r="CD78" s="230"/>
      <c r="CE78" s="230"/>
      <c r="CF78" s="230"/>
      <c r="CG78" s="230"/>
      <c r="CH78" s="230"/>
      <c r="CI78" s="230"/>
      <c r="CJ78" s="230"/>
      <c r="CK78" s="230"/>
      <c r="CL78" s="230"/>
      <c r="CM78" s="230"/>
      <c r="CN78" s="230"/>
      <c r="CO78" s="230"/>
      <c r="CP78" s="230"/>
      <c r="CQ78" s="230"/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230"/>
      <c r="DK78" s="230"/>
      <c r="DL78" s="230"/>
      <c r="DM78" s="230"/>
      <c r="DN78" s="230"/>
      <c r="DO78" s="230"/>
      <c r="DP78" s="230"/>
      <c r="DQ78" s="230"/>
      <c r="DR78" s="230"/>
      <c r="DS78" s="230"/>
      <c r="DT78" s="230"/>
      <c r="DU78" s="230"/>
      <c r="DV78" s="230"/>
      <c r="DW78" s="230"/>
      <c r="DX78" s="230"/>
      <c r="DY78" s="230"/>
      <c r="DZ78" s="230"/>
      <c r="EA78" s="230"/>
      <c r="EB78" s="230"/>
      <c r="EC78" s="230"/>
      <c r="ED78" s="230"/>
      <c r="EE78" s="230"/>
      <c r="EF78" s="230"/>
      <c r="EG78" s="230"/>
      <c r="EH78" s="230"/>
      <c r="EI78" s="230"/>
      <c r="EJ78" s="230"/>
      <c r="EK78" s="230"/>
      <c r="EL78" s="230"/>
      <c r="EM78" s="230"/>
      <c r="EN78" s="230"/>
      <c r="EO78" s="230"/>
      <c r="EP78" s="230"/>
      <c r="EQ78" s="230"/>
      <c r="ER78" s="230"/>
      <c r="ES78" s="230"/>
      <c r="ET78" s="230"/>
      <c r="EU78" s="230"/>
      <c r="EV78" s="230"/>
      <c r="EW78" s="230"/>
      <c r="EX78" s="230"/>
      <c r="EY78" s="230"/>
      <c r="EZ78" s="230"/>
      <c r="FA78" s="230"/>
      <c r="FB78" s="230"/>
      <c r="FC78" s="230"/>
      <c r="FD78" s="230"/>
      <c r="FE78" s="230"/>
      <c r="FF78" s="230"/>
      <c r="FG78" s="230"/>
      <c r="FH78" s="230"/>
      <c r="FI78" s="230"/>
      <c r="FJ78" s="230"/>
      <c r="FK78" s="230"/>
      <c r="FL78" s="230"/>
      <c r="FM78" s="230"/>
      <c r="FN78" s="230"/>
      <c r="FO78" s="230"/>
      <c r="FP78" s="230"/>
      <c r="FQ78" s="230"/>
      <c r="FR78" s="230"/>
      <c r="FS78" s="230"/>
      <c r="FT78" s="230"/>
      <c r="FU78" s="230"/>
      <c r="FV78" s="230"/>
      <c r="FW78" s="230"/>
      <c r="FX78" s="230"/>
      <c r="FY78" s="230"/>
      <c r="FZ78" s="230"/>
      <c r="GA78" s="230"/>
      <c r="GB78" s="230"/>
      <c r="GC78" s="230"/>
      <c r="GD78" s="230"/>
      <c r="GE78" s="230"/>
      <c r="GF78" s="230"/>
      <c r="GG78" s="230"/>
      <c r="GH78" s="230"/>
      <c r="GI78" s="230"/>
      <c r="GJ78" s="230"/>
      <c r="GK78" s="230"/>
      <c r="GL78" s="230"/>
      <c r="GM78" s="230"/>
      <c r="GN78" s="230"/>
      <c r="GO78" s="230"/>
      <c r="GP78" s="230"/>
      <c r="GQ78" s="230"/>
      <c r="GR78" s="230"/>
      <c r="GS78" s="230"/>
      <c r="GT78" s="230"/>
      <c r="GU78" s="230"/>
      <c r="GV78" s="230"/>
      <c r="GW78" s="230"/>
      <c r="GX78" s="230"/>
      <c r="GY78" s="230"/>
      <c r="GZ78" s="230"/>
      <c r="HA78" s="230"/>
      <c r="HB78" s="230"/>
      <c r="HC78" s="230"/>
      <c r="HD78" s="230"/>
      <c r="HE78" s="230"/>
      <c r="HF78" s="230"/>
      <c r="HG78" s="230"/>
      <c r="HH78" s="230"/>
      <c r="HI78" s="230"/>
      <c r="HJ78" s="230"/>
      <c r="HK78" s="230"/>
      <c r="HL78" s="230"/>
      <c r="HM78" s="230"/>
      <c r="HN78" s="230"/>
      <c r="HO78" s="230"/>
      <c r="HP78" s="230"/>
      <c r="HQ78" s="230"/>
      <c r="HR78" s="230"/>
      <c r="HS78" s="230"/>
      <c r="HT78" s="230"/>
      <c r="HU78" s="230"/>
      <c r="HV78" s="230"/>
      <c r="HW78" s="230"/>
    </row>
    <row r="79" spans="1:231" x14ac:dyDescent="0.25">
      <c r="A79" s="230" t="s">
        <v>333</v>
      </c>
      <c r="B79" s="247">
        <f t="shared" ref="B79:Y79" si="81">+B66*B38</f>
        <v>12213960.878</v>
      </c>
      <c r="C79" s="247">
        <f t="shared" si="81"/>
        <v>11031964.664000001</v>
      </c>
      <c r="D79" s="247">
        <f t="shared" si="81"/>
        <v>12213960.878</v>
      </c>
      <c r="E79" s="247">
        <f t="shared" si="81"/>
        <v>11819962.140000001</v>
      </c>
      <c r="F79" s="247">
        <f t="shared" si="81"/>
        <v>13775686.256000001</v>
      </c>
      <c r="G79" s="247">
        <f t="shared" si="81"/>
        <v>13331309.280000001</v>
      </c>
      <c r="H79" s="247">
        <f t="shared" si="81"/>
        <v>13775686.256000001</v>
      </c>
      <c r="I79" s="247">
        <f t="shared" si="81"/>
        <v>13775686.256000001</v>
      </c>
      <c r="J79" s="247">
        <f t="shared" si="81"/>
        <v>13331309.280000001</v>
      </c>
      <c r="K79" s="247">
        <f t="shared" si="81"/>
        <v>12213960.878</v>
      </c>
      <c r="L79" s="247">
        <f t="shared" si="81"/>
        <v>11081212.140000001</v>
      </c>
      <c r="M79" s="247">
        <f t="shared" si="81"/>
        <v>11450585.878</v>
      </c>
      <c r="N79" s="247">
        <f t="shared" si="81"/>
        <v>11450585.878</v>
      </c>
      <c r="O79" s="247">
        <f t="shared" si="81"/>
        <v>10342464.664000001</v>
      </c>
      <c r="P79" s="247">
        <f t="shared" si="81"/>
        <v>11450585.878</v>
      </c>
      <c r="Q79" s="247">
        <f t="shared" si="81"/>
        <v>9744322.1400000006</v>
      </c>
      <c r="R79" s="247">
        <f t="shared" si="81"/>
        <v>11630858.256000001</v>
      </c>
      <c r="S79" s="247">
        <f t="shared" si="81"/>
        <v>11255669.280000001</v>
      </c>
      <c r="T79" s="247">
        <f t="shared" si="81"/>
        <v>11630858.256000001</v>
      </c>
      <c r="U79" s="247">
        <f t="shared" si="81"/>
        <v>11630858.256000001</v>
      </c>
      <c r="V79" s="247">
        <f t="shared" si="81"/>
        <v>11255669.280000001</v>
      </c>
      <c r="W79" s="247">
        <f t="shared" si="81"/>
        <v>10069132.878</v>
      </c>
      <c r="X79" s="247">
        <f t="shared" si="81"/>
        <v>2964097.1400000006</v>
      </c>
      <c r="Y79" s="247">
        <f t="shared" si="81"/>
        <v>3062900.3780000005</v>
      </c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/>
      <c r="CA79" s="230"/>
      <c r="CB79" s="230"/>
      <c r="CC79" s="230"/>
      <c r="CD79" s="230"/>
      <c r="CE79" s="230"/>
      <c r="CF79" s="230"/>
      <c r="CG79" s="230"/>
      <c r="CH79" s="230"/>
      <c r="CI79" s="230"/>
      <c r="CJ79" s="230"/>
      <c r="CK79" s="230"/>
      <c r="CL79" s="230"/>
      <c r="CM79" s="230"/>
      <c r="CN79" s="230"/>
      <c r="CO79" s="230"/>
      <c r="CP79" s="230"/>
      <c r="CQ79" s="230"/>
      <c r="CR79" s="230"/>
      <c r="CS79" s="230"/>
      <c r="CT79" s="230"/>
      <c r="CU79" s="230"/>
      <c r="CV79" s="230"/>
      <c r="CW79" s="230"/>
      <c r="CX79" s="230"/>
      <c r="CY79" s="230"/>
      <c r="CZ79" s="230"/>
      <c r="DA79" s="230"/>
      <c r="DB79" s="230"/>
      <c r="DC79" s="230"/>
      <c r="DD79" s="230"/>
      <c r="DE79" s="230"/>
      <c r="DF79" s="230"/>
      <c r="DG79" s="230"/>
      <c r="DH79" s="230"/>
      <c r="DI79" s="230"/>
      <c r="DJ79" s="230"/>
      <c r="DK79" s="230"/>
      <c r="DL79" s="230"/>
      <c r="DM79" s="230"/>
      <c r="DN79" s="230"/>
      <c r="DO79" s="230"/>
      <c r="DP79" s="230"/>
      <c r="DQ79" s="230"/>
      <c r="DR79" s="230"/>
      <c r="DS79" s="230"/>
      <c r="DT79" s="230"/>
      <c r="DU79" s="230"/>
      <c r="DV79" s="230"/>
      <c r="DW79" s="230"/>
      <c r="DX79" s="230"/>
      <c r="DY79" s="230"/>
      <c r="DZ79" s="230"/>
      <c r="EA79" s="230"/>
      <c r="EB79" s="230"/>
      <c r="EC79" s="230"/>
      <c r="ED79" s="230"/>
      <c r="EE79" s="230"/>
      <c r="EF79" s="230"/>
      <c r="EG79" s="230"/>
      <c r="EH79" s="230"/>
      <c r="EI79" s="230"/>
      <c r="EJ79" s="230"/>
      <c r="EK79" s="230"/>
      <c r="EL79" s="230"/>
      <c r="EM79" s="230"/>
      <c r="EN79" s="230"/>
      <c r="EO79" s="230"/>
      <c r="EP79" s="230"/>
      <c r="EQ79" s="230"/>
      <c r="ER79" s="230"/>
      <c r="ES79" s="230"/>
      <c r="ET79" s="230"/>
      <c r="EU79" s="230"/>
      <c r="EV79" s="230"/>
      <c r="EW79" s="230"/>
      <c r="EX79" s="230"/>
      <c r="EY79" s="230"/>
      <c r="EZ79" s="230"/>
      <c r="FA79" s="230"/>
      <c r="FB79" s="230"/>
      <c r="FC79" s="230"/>
      <c r="FD79" s="230"/>
      <c r="FE79" s="230"/>
      <c r="FF79" s="230"/>
      <c r="FG79" s="230"/>
      <c r="FH79" s="230"/>
      <c r="FI79" s="230"/>
      <c r="FJ79" s="230"/>
      <c r="FK79" s="230"/>
      <c r="FL79" s="230"/>
      <c r="FM79" s="230"/>
      <c r="FN79" s="230"/>
      <c r="FO79" s="230"/>
      <c r="FP79" s="230"/>
      <c r="FQ79" s="230"/>
      <c r="FR79" s="230"/>
      <c r="FS79" s="230"/>
      <c r="FT79" s="230"/>
      <c r="FU79" s="230"/>
      <c r="FV79" s="230"/>
      <c r="FW79" s="230"/>
      <c r="FX79" s="230"/>
      <c r="FY79" s="230"/>
      <c r="FZ79" s="230"/>
      <c r="GA79" s="230"/>
      <c r="GB79" s="230"/>
      <c r="GC79" s="230"/>
      <c r="GD79" s="230"/>
      <c r="GE79" s="230"/>
      <c r="GF79" s="230"/>
      <c r="GG79" s="230"/>
      <c r="GH79" s="230"/>
      <c r="GI79" s="230"/>
      <c r="GJ79" s="230"/>
      <c r="GK79" s="230"/>
      <c r="GL79" s="230"/>
      <c r="GM79" s="230"/>
      <c r="GN79" s="230"/>
      <c r="GO79" s="230"/>
      <c r="GP79" s="230"/>
      <c r="GQ79" s="230"/>
      <c r="GR79" s="230"/>
      <c r="GS79" s="230"/>
      <c r="GT79" s="230"/>
      <c r="GU79" s="230"/>
      <c r="GV79" s="230"/>
      <c r="GW79" s="230"/>
      <c r="GX79" s="230"/>
      <c r="GY79" s="230"/>
      <c r="GZ79" s="230"/>
      <c r="HA79" s="230"/>
      <c r="HB79" s="230"/>
      <c r="HC79" s="230"/>
      <c r="HD79" s="230"/>
      <c r="HE79" s="230"/>
      <c r="HF79" s="230"/>
      <c r="HG79" s="230"/>
      <c r="HH79" s="230"/>
      <c r="HI79" s="230"/>
      <c r="HJ79" s="230"/>
      <c r="HK79" s="230"/>
      <c r="HL79" s="230"/>
      <c r="HM79" s="230"/>
      <c r="HN79" s="230"/>
      <c r="HO79" s="230"/>
      <c r="HP79" s="230"/>
      <c r="HQ79" s="230"/>
      <c r="HR79" s="230"/>
      <c r="HS79" s="230"/>
      <c r="HT79" s="230"/>
      <c r="HU79" s="230"/>
      <c r="HV79" s="230"/>
      <c r="HW79" s="230"/>
    </row>
    <row r="80" spans="1:231" x14ac:dyDescent="0.25">
      <c r="A80" s="230" t="s">
        <v>329</v>
      </c>
      <c r="B80" s="247">
        <f t="shared" ref="B80:Y80" si="82">+B70*B38</f>
        <v>12213960.878</v>
      </c>
      <c r="C80" s="247">
        <f t="shared" si="82"/>
        <v>11031964.664000001</v>
      </c>
      <c r="D80" s="247">
        <f t="shared" si="82"/>
        <v>12213960.878</v>
      </c>
      <c r="E80" s="247">
        <f t="shared" si="82"/>
        <v>11819962.140000001</v>
      </c>
      <c r="F80" s="247">
        <f t="shared" si="82"/>
        <v>13775686.256000001</v>
      </c>
      <c r="G80" s="247">
        <f t="shared" si="82"/>
        <v>13331309.280000001</v>
      </c>
      <c r="H80" s="247">
        <f t="shared" si="82"/>
        <v>13775686.256000001</v>
      </c>
      <c r="I80" s="247">
        <f t="shared" si="82"/>
        <v>13775686.256000001</v>
      </c>
      <c r="J80" s="247">
        <f t="shared" si="82"/>
        <v>13331309.280000001</v>
      </c>
      <c r="K80" s="247">
        <f t="shared" si="82"/>
        <v>12213960.878</v>
      </c>
      <c r="L80" s="247">
        <f t="shared" si="82"/>
        <v>11081212.140000001</v>
      </c>
      <c r="M80" s="247">
        <f t="shared" si="82"/>
        <v>11450585.878</v>
      </c>
      <c r="N80" s="247">
        <f t="shared" si="82"/>
        <v>11450585.878</v>
      </c>
      <c r="O80" s="247">
        <f t="shared" si="82"/>
        <v>10342464.664000001</v>
      </c>
      <c r="P80" s="247">
        <f t="shared" si="82"/>
        <v>11450585.878</v>
      </c>
      <c r="Q80" s="247">
        <f t="shared" si="82"/>
        <v>9744322.1400000006</v>
      </c>
      <c r="R80" s="247">
        <f t="shared" si="82"/>
        <v>11630858.256000001</v>
      </c>
      <c r="S80" s="247">
        <f t="shared" si="82"/>
        <v>11255669.280000001</v>
      </c>
      <c r="T80" s="247">
        <f t="shared" si="82"/>
        <v>11630858.256000001</v>
      </c>
      <c r="U80" s="247">
        <f t="shared" si="82"/>
        <v>11630858.256000001</v>
      </c>
      <c r="V80" s="247">
        <f t="shared" si="82"/>
        <v>11255669.280000001</v>
      </c>
      <c r="W80" s="247">
        <f t="shared" si="82"/>
        <v>10069132.878</v>
      </c>
      <c r="X80" s="247">
        <f t="shared" si="82"/>
        <v>2964097.1400000006</v>
      </c>
      <c r="Y80" s="247">
        <f t="shared" si="82"/>
        <v>3062900.3780000005</v>
      </c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  <c r="CI80" s="230"/>
      <c r="CJ80" s="230"/>
      <c r="CK80" s="230"/>
      <c r="CL80" s="230"/>
      <c r="CM80" s="230"/>
      <c r="CN80" s="230"/>
      <c r="CO80" s="230"/>
      <c r="CP80" s="230"/>
      <c r="CQ80" s="230"/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  <c r="DD80" s="230"/>
      <c r="DE80" s="230"/>
      <c r="DF80" s="230"/>
      <c r="DG80" s="230"/>
      <c r="DH80" s="230"/>
      <c r="DI80" s="230"/>
      <c r="DJ80" s="230"/>
      <c r="DK80" s="230"/>
      <c r="DL80" s="230"/>
      <c r="DM80" s="230"/>
      <c r="DN80" s="230"/>
      <c r="DO80" s="230"/>
      <c r="DP80" s="230"/>
      <c r="DQ80" s="230"/>
      <c r="DR80" s="230"/>
      <c r="DS80" s="230"/>
      <c r="DT80" s="230"/>
      <c r="DU80" s="230"/>
      <c r="DV80" s="230"/>
      <c r="DW80" s="230"/>
      <c r="DX80" s="230"/>
      <c r="DY80" s="230"/>
      <c r="DZ80" s="230"/>
      <c r="EA80" s="230"/>
      <c r="EB80" s="230"/>
      <c r="EC80" s="230"/>
      <c r="ED80" s="230"/>
      <c r="EE80" s="230"/>
      <c r="EF80" s="230"/>
      <c r="EG80" s="230"/>
      <c r="EH80" s="230"/>
      <c r="EI80" s="230"/>
      <c r="EJ80" s="230"/>
      <c r="EK80" s="230"/>
      <c r="EL80" s="230"/>
      <c r="EM80" s="230"/>
      <c r="EN80" s="230"/>
      <c r="EO80" s="230"/>
      <c r="EP80" s="230"/>
      <c r="EQ80" s="230"/>
      <c r="ER80" s="230"/>
      <c r="ES80" s="230"/>
      <c r="ET80" s="230"/>
      <c r="EU80" s="230"/>
      <c r="EV80" s="230"/>
      <c r="EW80" s="230"/>
      <c r="EX80" s="230"/>
      <c r="EY80" s="230"/>
      <c r="EZ80" s="230"/>
      <c r="FA80" s="230"/>
      <c r="FB80" s="230"/>
      <c r="FC80" s="230"/>
      <c r="FD80" s="230"/>
      <c r="FE80" s="230"/>
      <c r="FF80" s="230"/>
      <c r="FG80" s="230"/>
      <c r="FH80" s="230"/>
      <c r="FI80" s="230"/>
      <c r="FJ80" s="230"/>
      <c r="FK80" s="230"/>
      <c r="FL80" s="230"/>
      <c r="FM80" s="230"/>
      <c r="FN80" s="230"/>
      <c r="FO80" s="230"/>
      <c r="FP80" s="230"/>
      <c r="FQ80" s="230"/>
      <c r="FR80" s="230"/>
      <c r="FS80" s="230"/>
      <c r="FT80" s="230"/>
      <c r="FU80" s="230"/>
      <c r="FV80" s="230"/>
      <c r="FW80" s="230"/>
      <c r="FX80" s="230"/>
      <c r="FY80" s="230"/>
      <c r="FZ80" s="230"/>
      <c r="GA80" s="230"/>
      <c r="GB80" s="230"/>
      <c r="GC80" s="230"/>
      <c r="GD80" s="230"/>
      <c r="GE80" s="230"/>
      <c r="GF80" s="230"/>
      <c r="GG80" s="230"/>
      <c r="GH80" s="230"/>
      <c r="GI80" s="230"/>
      <c r="GJ80" s="230"/>
      <c r="GK80" s="230"/>
      <c r="GL80" s="230"/>
      <c r="GM80" s="230"/>
      <c r="GN80" s="230"/>
      <c r="GO80" s="230"/>
      <c r="GP80" s="230"/>
      <c r="GQ80" s="230"/>
      <c r="GR80" s="230"/>
      <c r="GS80" s="230"/>
      <c r="GT80" s="230"/>
      <c r="GU80" s="230"/>
      <c r="GV80" s="230"/>
      <c r="GW80" s="230"/>
      <c r="GX80" s="230"/>
      <c r="GY80" s="230"/>
      <c r="GZ80" s="230"/>
      <c r="HA80" s="230"/>
      <c r="HB80" s="230"/>
      <c r="HC80" s="230"/>
      <c r="HD80" s="230"/>
      <c r="HE80" s="230"/>
      <c r="HF80" s="230"/>
      <c r="HG80" s="230"/>
      <c r="HH80" s="230"/>
      <c r="HI80" s="230"/>
      <c r="HJ80" s="230"/>
      <c r="HK80" s="230"/>
      <c r="HL80" s="230"/>
      <c r="HM80" s="230"/>
      <c r="HN80" s="230"/>
      <c r="HO80" s="230"/>
      <c r="HP80" s="230"/>
      <c r="HQ80" s="230"/>
      <c r="HR80" s="230"/>
      <c r="HS80" s="230"/>
      <c r="HT80" s="230"/>
      <c r="HU80" s="230"/>
      <c r="HV80" s="230"/>
      <c r="HW80" s="230"/>
    </row>
    <row r="81" spans="1:231" x14ac:dyDescent="0.25">
      <c r="B81" s="230"/>
      <c r="C81" s="230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M81" s="230"/>
      <c r="AN81" s="230"/>
      <c r="AO81" s="230"/>
      <c r="AP81" s="230"/>
      <c r="AQ81" s="230"/>
      <c r="AR81" s="230"/>
      <c r="AS81" s="230"/>
      <c r="AT81" s="230"/>
      <c r="AU81" s="230"/>
      <c r="AV81" s="230"/>
      <c r="AW81" s="230"/>
      <c r="AX81" s="230"/>
      <c r="AZ81" s="230"/>
      <c r="BA81" s="230"/>
      <c r="BB81" s="230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0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  <c r="CC81" s="230"/>
      <c r="CD81" s="230"/>
      <c r="CE81" s="230"/>
      <c r="CF81" s="230"/>
      <c r="CG81" s="230"/>
      <c r="CH81" s="230"/>
      <c r="CI81" s="230"/>
      <c r="CJ81" s="230"/>
      <c r="CK81" s="230"/>
      <c r="CL81" s="230"/>
      <c r="CM81" s="230"/>
      <c r="CN81" s="230"/>
      <c r="CO81" s="230"/>
      <c r="CP81" s="230"/>
      <c r="CQ81" s="230"/>
      <c r="CR81" s="230"/>
      <c r="CS81" s="230"/>
      <c r="CT81" s="230"/>
      <c r="CU81" s="230"/>
      <c r="CV81" s="230"/>
      <c r="CW81" s="230"/>
      <c r="CX81" s="230"/>
      <c r="CY81" s="230"/>
      <c r="CZ81" s="230"/>
      <c r="DA81" s="230"/>
      <c r="DB81" s="230"/>
      <c r="DC81" s="230"/>
      <c r="DD81" s="230"/>
      <c r="DE81" s="230"/>
      <c r="DF81" s="230"/>
      <c r="DG81" s="230"/>
      <c r="DH81" s="230"/>
      <c r="DI81" s="230"/>
      <c r="DJ81" s="230"/>
      <c r="DK81" s="230"/>
      <c r="DL81" s="230"/>
      <c r="DM81" s="230"/>
      <c r="DN81" s="230"/>
      <c r="DO81" s="230"/>
      <c r="DP81" s="230"/>
      <c r="DQ81" s="230"/>
      <c r="DR81" s="230"/>
      <c r="DS81" s="230"/>
      <c r="DT81" s="230"/>
      <c r="DU81" s="230"/>
      <c r="DV81" s="230"/>
      <c r="DW81" s="230"/>
      <c r="DX81" s="230"/>
      <c r="DY81" s="230"/>
      <c r="DZ81" s="230"/>
      <c r="EA81" s="230"/>
      <c r="EB81" s="230"/>
      <c r="EC81" s="230"/>
      <c r="ED81" s="230"/>
      <c r="EE81" s="230"/>
      <c r="EF81" s="230"/>
      <c r="EG81" s="230"/>
      <c r="EH81" s="230"/>
      <c r="EI81" s="230"/>
      <c r="EJ81" s="230"/>
      <c r="EK81" s="230"/>
      <c r="EL81" s="230"/>
      <c r="EM81" s="230"/>
      <c r="EN81" s="230"/>
      <c r="EO81" s="230"/>
      <c r="EP81" s="230"/>
      <c r="EQ81" s="230"/>
      <c r="ER81" s="230"/>
      <c r="ES81" s="230"/>
      <c r="ET81" s="230"/>
      <c r="EU81" s="230"/>
      <c r="EV81" s="230"/>
      <c r="EW81" s="230"/>
      <c r="EX81" s="230"/>
      <c r="EY81" s="230"/>
      <c r="EZ81" s="230"/>
      <c r="FA81" s="230"/>
      <c r="FB81" s="230"/>
      <c r="FC81" s="230"/>
      <c r="FD81" s="230"/>
      <c r="FE81" s="230"/>
      <c r="FF81" s="230"/>
      <c r="FG81" s="230"/>
      <c r="FH81" s="230"/>
      <c r="FI81" s="230"/>
      <c r="FJ81" s="230"/>
      <c r="FK81" s="230"/>
      <c r="FL81" s="230"/>
      <c r="FM81" s="230"/>
      <c r="FN81" s="230"/>
      <c r="FO81" s="230"/>
      <c r="FP81" s="230"/>
      <c r="FQ81" s="230"/>
      <c r="FR81" s="230"/>
      <c r="FS81" s="230"/>
      <c r="FT81" s="230"/>
      <c r="FU81" s="230"/>
      <c r="FV81" s="230"/>
      <c r="FW81" s="230"/>
      <c r="FX81" s="230"/>
      <c r="FY81" s="230"/>
      <c r="FZ81" s="230"/>
      <c r="GA81" s="230"/>
      <c r="GB81" s="230"/>
      <c r="GC81" s="230"/>
      <c r="GD81" s="230"/>
      <c r="GE81" s="230"/>
      <c r="GF81" s="230"/>
      <c r="GG81" s="230"/>
      <c r="GH81" s="230"/>
      <c r="GI81" s="230"/>
      <c r="GJ81" s="230"/>
      <c r="GK81" s="230"/>
      <c r="GL81" s="230"/>
      <c r="GM81" s="230"/>
      <c r="GN81" s="230"/>
      <c r="GO81" s="230"/>
      <c r="GP81" s="230"/>
      <c r="GQ81" s="230"/>
      <c r="GR81" s="230"/>
      <c r="GS81" s="230"/>
      <c r="GT81" s="230"/>
      <c r="GU81" s="230"/>
      <c r="GV81" s="230"/>
      <c r="GW81" s="230"/>
      <c r="GX81" s="230"/>
      <c r="GY81" s="230"/>
      <c r="GZ81" s="230"/>
      <c r="HA81" s="230"/>
      <c r="HB81" s="230"/>
      <c r="HC81" s="230"/>
      <c r="HD81" s="230"/>
      <c r="HE81" s="230"/>
      <c r="HF81" s="230"/>
      <c r="HG81" s="230"/>
      <c r="HH81" s="230"/>
      <c r="HI81" s="230"/>
      <c r="HJ81" s="230"/>
      <c r="HK81" s="230"/>
      <c r="HL81" s="230"/>
      <c r="HM81" s="230"/>
      <c r="HN81" s="230"/>
      <c r="HO81" s="230"/>
      <c r="HP81" s="230"/>
      <c r="HQ81" s="230"/>
      <c r="HR81" s="230"/>
      <c r="HS81" s="230"/>
      <c r="HT81" s="230"/>
      <c r="HU81" s="230"/>
      <c r="HV81" s="230"/>
      <c r="HW81" s="230"/>
    </row>
    <row r="82" spans="1:231" x14ac:dyDescent="0.25"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M82" s="230"/>
      <c r="AN82" s="230"/>
      <c r="AO82" s="230"/>
      <c r="AP82" s="230"/>
      <c r="AQ82" s="230"/>
      <c r="AR82" s="230"/>
      <c r="AS82" s="230"/>
      <c r="AT82" s="230"/>
      <c r="AU82" s="230"/>
      <c r="AV82" s="230"/>
      <c r="AW82" s="230"/>
      <c r="AX82" s="230"/>
      <c r="AZ82" s="230"/>
      <c r="BA82" s="230"/>
      <c r="BB82" s="230"/>
      <c r="BC82" s="230"/>
      <c r="BD82" s="230"/>
      <c r="BE82" s="230"/>
      <c r="BF82" s="230"/>
      <c r="BG82" s="230"/>
      <c r="BH82" s="230"/>
      <c r="BI82" s="230"/>
      <c r="BJ82" s="230"/>
      <c r="BK82" s="230"/>
      <c r="BL82" s="230"/>
      <c r="BM82" s="230"/>
      <c r="BN82" s="230"/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230"/>
      <c r="CB82" s="230"/>
      <c r="CC82" s="230"/>
      <c r="CD82" s="230"/>
      <c r="CE82" s="230"/>
      <c r="CF82" s="230"/>
      <c r="CG82" s="230"/>
      <c r="CH82" s="230"/>
      <c r="CI82" s="230"/>
      <c r="CJ82" s="230"/>
      <c r="CK82" s="230"/>
      <c r="CL82" s="230"/>
      <c r="CM82" s="230"/>
      <c r="CN82" s="230"/>
      <c r="CO82" s="230"/>
      <c r="CP82" s="230"/>
      <c r="CQ82" s="230"/>
      <c r="CR82" s="230"/>
      <c r="CS82" s="230"/>
      <c r="CT82" s="230"/>
      <c r="CU82" s="230"/>
      <c r="CV82" s="230"/>
      <c r="CW82" s="230"/>
      <c r="CX82" s="230"/>
      <c r="CY82" s="230"/>
      <c r="CZ82" s="230"/>
      <c r="DA82" s="230"/>
      <c r="DB82" s="230"/>
      <c r="DC82" s="230"/>
      <c r="DD82" s="230"/>
      <c r="DE82" s="230"/>
      <c r="DF82" s="230"/>
      <c r="DG82" s="230"/>
      <c r="DH82" s="230"/>
      <c r="DI82" s="230"/>
      <c r="DJ82" s="230"/>
      <c r="DK82" s="230"/>
      <c r="DL82" s="230"/>
      <c r="DM82" s="230"/>
      <c r="DN82" s="230"/>
      <c r="DO82" s="230"/>
      <c r="DP82" s="230"/>
      <c r="DQ82" s="230"/>
      <c r="DR82" s="230"/>
      <c r="DS82" s="230"/>
      <c r="DT82" s="230"/>
      <c r="DU82" s="230"/>
      <c r="DV82" s="230"/>
      <c r="DW82" s="230"/>
      <c r="DX82" s="230"/>
      <c r="DY82" s="230"/>
      <c r="DZ82" s="230"/>
      <c r="EA82" s="230"/>
      <c r="EB82" s="230"/>
      <c r="EC82" s="230"/>
      <c r="ED82" s="230"/>
      <c r="EE82" s="230"/>
      <c r="EF82" s="230"/>
      <c r="EG82" s="230"/>
      <c r="EH82" s="230"/>
      <c r="EI82" s="230"/>
      <c r="EJ82" s="230"/>
      <c r="EK82" s="230"/>
      <c r="EL82" s="230"/>
      <c r="EM82" s="230"/>
      <c r="EN82" s="230"/>
      <c r="EO82" s="230"/>
      <c r="EP82" s="230"/>
      <c r="EQ82" s="230"/>
      <c r="ER82" s="230"/>
      <c r="ES82" s="230"/>
      <c r="ET82" s="230"/>
      <c r="EU82" s="230"/>
      <c r="EV82" s="230"/>
      <c r="EW82" s="230"/>
      <c r="EX82" s="230"/>
      <c r="EY82" s="230"/>
      <c r="EZ82" s="230"/>
      <c r="FA82" s="230"/>
      <c r="FB82" s="230"/>
      <c r="FC82" s="230"/>
      <c r="FD82" s="230"/>
      <c r="FE82" s="230"/>
      <c r="FF82" s="230"/>
      <c r="FG82" s="230"/>
      <c r="FH82" s="230"/>
      <c r="FI82" s="230"/>
      <c r="FJ82" s="230"/>
      <c r="FK82" s="230"/>
      <c r="FL82" s="230"/>
      <c r="FM82" s="230"/>
      <c r="FN82" s="230"/>
      <c r="FO82" s="230"/>
      <c r="FP82" s="230"/>
      <c r="FQ82" s="230"/>
      <c r="FR82" s="230"/>
      <c r="FS82" s="230"/>
      <c r="FT82" s="230"/>
      <c r="FU82" s="230"/>
      <c r="FV82" s="230"/>
      <c r="FW82" s="230"/>
      <c r="FX82" s="230"/>
      <c r="FY82" s="230"/>
      <c r="FZ82" s="230"/>
      <c r="GA82" s="230"/>
      <c r="GB82" s="230"/>
      <c r="GC82" s="230"/>
      <c r="GD82" s="230"/>
      <c r="GE82" s="230"/>
      <c r="GF82" s="230"/>
      <c r="GG82" s="230"/>
      <c r="GH82" s="230"/>
      <c r="GI82" s="230"/>
      <c r="GJ82" s="230"/>
      <c r="GK82" s="230"/>
      <c r="GL82" s="230"/>
      <c r="GM82" s="230"/>
      <c r="GN82" s="230"/>
      <c r="GO82" s="230"/>
      <c r="GP82" s="230"/>
      <c r="GQ82" s="230"/>
      <c r="GR82" s="230"/>
      <c r="GS82" s="230"/>
      <c r="GT82" s="230"/>
      <c r="GU82" s="230"/>
      <c r="GV82" s="230"/>
      <c r="GW82" s="230"/>
      <c r="GX82" s="230"/>
      <c r="GY82" s="230"/>
      <c r="GZ82" s="230"/>
      <c r="HA82" s="230"/>
      <c r="HB82" s="230"/>
      <c r="HC82" s="230"/>
      <c r="HD82" s="230"/>
      <c r="HE82" s="230"/>
      <c r="HF82" s="230"/>
      <c r="HG82" s="230"/>
      <c r="HH82" s="230"/>
      <c r="HI82" s="230"/>
      <c r="HJ82" s="230"/>
      <c r="HK82" s="230"/>
      <c r="HL82" s="230"/>
      <c r="HM82" s="230"/>
      <c r="HN82" s="230"/>
      <c r="HO82" s="230"/>
      <c r="HP82" s="230"/>
      <c r="HQ82" s="230"/>
      <c r="HR82" s="230"/>
      <c r="HS82" s="230"/>
      <c r="HT82" s="230"/>
      <c r="HU82" s="230"/>
      <c r="HV82" s="230"/>
      <c r="HW82" s="230"/>
    </row>
    <row r="83" spans="1:231" x14ac:dyDescent="0.25">
      <c r="B83" s="230"/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  <c r="CC83" s="230"/>
      <c r="CD83" s="230"/>
      <c r="CE83" s="230"/>
      <c r="CF83" s="230"/>
      <c r="CG83" s="230"/>
      <c r="CH83" s="230"/>
      <c r="CI83" s="230"/>
      <c r="CJ83" s="230"/>
      <c r="CK83" s="230"/>
      <c r="CL83" s="230"/>
      <c r="CM83" s="230"/>
      <c r="CN83" s="230"/>
      <c r="CO83" s="230"/>
      <c r="CP83" s="230"/>
      <c r="CQ83" s="230"/>
      <c r="CR83" s="230"/>
      <c r="CS83" s="230"/>
      <c r="CT83" s="230"/>
      <c r="CU83" s="230"/>
      <c r="CV83" s="230"/>
      <c r="CW83" s="230"/>
      <c r="CX83" s="230"/>
      <c r="CY83" s="230"/>
      <c r="CZ83" s="230"/>
      <c r="DA83" s="230"/>
      <c r="DB83" s="230"/>
      <c r="DC83" s="230"/>
      <c r="DD83" s="230"/>
      <c r="DE83" s="230"/>
      <c r="DF83" s="230"/>
      <c r="DG83" s="230"/>
      <c r="DH83" s="230"/>
      <c r="DI83" s="230"/>
      <c r="DJ83" s="230"/>
      <c r="DK83" s="230"/>
      <c r="DL83" s="230"/>
      <c r="DM83" s="230"/>
      <c r="DN83" s="230"/>
      <c r="DO83" s="230"/>
      <c r="DP83" s="230"/>
      <c r="DQ83" s="230"/>
      <c r="DR83" s="230"/>
      <c r="DS83" s="230"/>
      <c r="DT83" s="230"/>
      <c r="DU83" s="230"/>
      <c r="DV83" s="230"/>
      <c r="DW83" s="230"/>
      <c r="DX83" s="230"/>
      <c r="DY83" s="230"/>
      <c r="DZ83" s="230"/>
      <c r="EA83" s="230"/>
      <c r="EB83" s="230"/>
      <c r="EC83" s="230"/>
      <c r="ED83" s="230"/>
      <c r="EE83" s="230"/>
      <c r="EF83" s="230"/>
      <c r="EG83" s="230"/>
      <c r="EH83" s="230"/>
      <c r="EI83" s="230"/>
      <c r="EJ83" s="230"/>
      <c r="EK83" s="230"/>
      <c r="EL83" s="230"/>
      <c r="EM83" s="230"/>
      <c r="EN83" s="230"/>
      <c r="EO83" s="230"/>
      <c r="EP83" s="230"/>
      <c r="EQ83" s="230"/>
      <c r="ER83" s="230"/>
      <c r="ES83" s="230"/>
      <c r="ET83" s="230"/>
      <c r="EU83" s="230"/>
      <c r="EV83" s="230"/>
      <c r="EW83" s="230"/>
      <c r="EX83" s="230"/>
      <c r="EY83" s="230"/>
      <c r="EZ83" s="230"/>
      <c r="FA83" s="230"/>
      <c r="FB83" s="230"/>
      <c r="FC83" s="230"/>
      <c r="FD83" s="230"/>
      <c r="FE83" s="230"/>
      <c r="FF83" s="230"/>
      <c r="FG83" s="230"/>
      <c r="FH83" s="230"/>
      <c r="FI83" s="230"/>
      <c r="FJ83" s="230"/>
      <c r="FK83" s="230"/>
      <c r="FL83" s="230"/>
      <c r="FM83" s="230"/>
      <c r="FN83" s="230"/>
      <c r="FO83" s="230"/>
      <c r="FP83" s="230"/>
      <c r="FQ83" s="230"/>
      <c r="FR83" s="230"/>
      <c r="FS83" s="230"/>
      <c r="FT83" s="230"/>
      <c r="FU83" s="230"/>
      <c r="FV83" s="230"/>
      <c r="FW83" s="230"/>
      <c r="FX83" s="230"/>
      <c r="FY83" s="230"/>
      <c r="FZ83" s="230"/>
      <c r="GA83" s="230"/>
      <c r="GB83" s="230"/>
      <c r="GC83" s="230"/>
      <c r="GD83" s="230"/>
      <c r="GE83" s="230"/>
      <c r="GF83" s="230"/>
      <c r="GG83" s="230"/>
      <c r="GH83" s="230"/>
      <c r="GI83" s="230"/>
      <c r="GJ83" s="230"/>
      <c r="GK83" s="230"/>
      <c r="GL83" s="230"/>
      <c r="GM83" s="230"/>
      <c r="GN83" s="230"/>
      <c r="GO83" s="230"/>
      <c r="GP83" s="230"/>
      <c r="GQ83" s="230"/>
      <c r="GR83" s="230"/>
      <c r="GS83" s="230"/>
      <c r="GT83" s="230"/>
      <c r="GU83" s="230"/>
      <c r="GV83" s="230"/>
      <c r="GW83" s="230"/>
      <c r="GX83" s="230"/>
      <c r="GY83" s="230"/>
      <c r="GZ83" s="230"/>
      <c r="HA83" s="230"/>
      <c r="HB83" s="230"/>
      <c r="HC83" s="230"/>
      <c r="HD83" s="230"/>
      <c r="HE83" s="230"/>
      <c r="HF83" s="230"/>
      <c r="HG83" s="230"/>
      <c r="HH83" s="230"/>
      <c r="HI83" s="230"/>
      <c r="HJ83" s="230"/>
      <c r="HK83" s="230"/>
      <c r="HL83" s="230"/>
      <c r="HM83" s="230"/>
      <c r="HN83" s="230"/>
      <c r="HO83" s="230"/>
      <c r="HP83" s="230"/>
      <c r="HQ83" s="230"/>
      <c r="HR83" s="230"/>
      <c r="HS83" s="230"/>
      <c r="HT83" s="230"/>
      <c r="HU83" s="230"/>
      <c r="HV83" s="230"/>
      <c r="HW83" s="230"/>
    </row>
    <row r="84" spans="1:231" x14ac:dyDescent="0.25">
      <c r="B84" s="252">
        <f t="shared" ref="B84:Y84" si="83">+B64</f>
        <v>44197</v>
      </c>
      <c r="C84" s="252">
        <f t="shared" si="83"/>
        <v>44228</v>
      </c>
      <c r="D84" s="252">
        <f t="shared" si="83"/>
        <v>44256</v>
      </c>
      <c r="E84" s="252">
        <f t="shared" si="83"/>
        <v>44287</v>
      </c>
      <c r="F84" s="252">
        <f t="shared" si="83"/>
        <v>44317</v>
      </c>
      <c r="G84" s="252">
        <f t="shared" si="83"/>
        <v>44348</v>
      </c>
      <c r="H84" s="252">
        <f t="shared" si="83"/>
        <v>44378</v>
      </c>
      <c r="I84" s="252">
        <f t="shared" si="83"/>
        <v>44409</v>
      </c>
      <c r="J84" s="252">
        <f t="shared" si="83"/>
        <v>44440</v>
      </c>
      <c r="K84" s="252">
        <f t="shared" si="83"/>
        <v>44470</v>
      </c>
      <c r="L84" s="252">
        <f t="shared" si="83"/>
        <v>44501</v>
      </c>
      <c r="M84" s="252">
        <f t="shared" si="83"/>
        <v>44531</v>
      </c>
      <c r="N84" s="252">
        <f t="shared" si="83"/>
        <v>44562</v>
      </c>
      <c r="O84" s="252">
        <f t="shared" si="83"/>
        <v>44593</v>
      </c>
      <c r="P84" s="252">
        <f t="shared" si="83"/>
        <v>44621</v>
      </c>
      <c r="Q84" s="252">
        <f t="shared" si="83"/>
        <v>44652</v>
      </c>
      <c r="R84" s="252">
        <f t="shared" si="83"/>
        <v>44682</v>
      </c>
      <c r="S84" s="252">
        <f t="shared" si="83"/>
        <v>44713</v>
      </c>
      <c r="T84" s="252">
        <f t="shared" si="83"/>
        <v>44743</v>
      </c>
      <c r="U84" s="252">
        <f t="shared" si="83"/>
        <v>44774</v>
      </c>
      <c r="V84" s="252">
        <f t="shared" si="83"/>
        <v>44805</v>
      </c>
      <c r="W84" s="252">
        <f t="shared" si="83"/>
        <v>44835</v>
      </c>
      <c r="X84" s="252">
        <f t="shared" si="83"/>
        <v>44866</v>
      </c>
      <c r="Y84" s="252">
        <f t="shared" si="83"/>
        <v>44896</v>
      </c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3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  <c r="BO84" s="252"/>
      <c r="BP84" s="252"/>
      <c r="BQ84" s="252"/>
      <c r="BR84" s="252"/>
      <c r="BS84" s="252"/>
      <c r="BT84" s="252"/>
      <c r="BU84" s="252"/>
      <c r="BV84" s="252"/>
      <c r="BW84" s="252"/>
      <c r="BX84" s="252"/>
      <c r="BY84" s="252"/>
      <c r="BZ84" s="252"/>
      <c r="CA84" s="252"/>
      <c r="CB84" s="252"/>
      <c r="CC84" s="252"/>
      <c r="CD84" s="252"/>
      <c r="CE84" s="252"/>
      <c r="CF84" s="252"/>
      <c r="CG84" s="252"/>
      <c r="CH84" s="252"/>
      <c r="CI84" s="252"/>
      <c r="CJ84" s="252"/>
      <c r="CK84" s="252"/>
      <c r="CL84" s="252"/>
      <c r="CM84" s="252"/>
      <c r="CN84" s="252"/>
      <c r="CO84" s="252"/>
      <c r="CP84" s="252"/>
      <c r="CQ84" s="252"/>
      <c r="CR84" s="252"/>
      <c r="CS84" s="252"/>
      <c r="CT84" s="252"/>
      <c r="CU84" s="252"/>
      <c r="CV84" s="252"/>
      <c r="CW84" s="252"/>
      <c r="CX84" s="252"/>
      <c r="CY84" s="252"/>
      <c r="CZ84" s="252"/>
      <c r="DA84" s="252"/>
      <c r="DB84" s="252"/>
      <c r="DC84" s="252"/>
      <c r="DD84" s="252"/>
      <c r="DE84" s="252"/>
      <c r="DF84" s="252"/>
      <c r="DG84" s="252"/>
      <c r="DH84" s="252"/>
      <c r="DI84" s="252"/>
      <c r="DJ84" s="252"/>
      <c r="DK84" s="252"/>
      <c r="DL84" s="252"/>
      <c r="DM84" s="252"/>
      <c r="DN84" s="252"/>
      <c r="DO84" s="252"/>
      <c r="DP84" s="252"/>
      <c r="DQ84" s="252"/>
      <c r="DR84" s="252"/>
      <c r="DS84" s="252"/>
      <c r="DT84" s="252"/>
      <c r="DU84" s="252"/>
      <c r="DV84" s="252"/>
      <c r="DW84" s="252"/>
      <c r="DX84" s="252"/>
      <c r="DY84" s="252"/>
      <c r="DZ84" s="252"/>
      <c r="EA84" s="252"/>
      <c r="EB84" s="252"/>
      <c r="EC84" s="252"/>
      <c r="ED84" s="252"/>
      <c r="EE84" s="252"/>
      <c r="EF84" s="252"/>
      <c r="EG84" s="252"/>
      <c r="EH84" s="252"/>
      <c r="EI84" s="252"/>
      <c r="EJ84" s="252"/>
      <c r="EK84" s="252"/>
      <c r="EL84" s="252"/>
      <c r="EM84" s="252"/>
      <c r="EN84" s="252"/>
      <c r="EO84" s="252"/>
      <c r="EP84" s="252"/>
      <c r="EQ84" s="252"/>
      <c r="ER84" s="252"/>
      <c r="ES84" s="252"/>
      <c r="ET84" s="252"/>
      <c r="EU84" s="252"/>
      <c r="EV84" s="252"/>
      <c r="EW84" s="252"/>
      <c r="EX84" s="252"/>
      <c r="EY84" s="252"/>
      <c r="EZ84" s="252"/>
      <c r="FA84" s="252"/>
      <c r="FB84" s="252"/>
      <c r="FC84" s="252"/>
      <c r="FD84" s="252"/>
      <c r="FE84" s="252"/>
      <c r="FF84" s="252"/>
      <c r="FG84" s="252"/>
      <c r="FH84" s="252"/>
      <c r="FI84" s="252"/>
      <c r="FJ84" s="252"/>
      <c r="FK84" s="252"/>
      <c r="FL84" s="252"/>
      <c r="FM84" s="252"/>
      <c r="FN84" s="252"/>
      <c r="FO84" s="252"/>
      <c r="FP84" s="252"/>
      <c r="FQ84" s="252"/>
      <c r="FR84" s="252"/>
      <c r="FS84" s="252"/>
      <c r="FT84" s="252"/>
      <c r="FU84" s="252"/>
      <c r="FV84" s="252"/>
      <c r="FW84" s="252"/>
      <c r="FX84" s="252"/>
      <c r="FY84" s="252"/>
      <c r="FZ84" s="252"/>
      <c r="GA84" s="252"/>
      <c r="GB84" s="252"/>
      <c r="GC84" s="252"/>
      <c r="GD84" s="252"/>
      <c r="GE84" s="252"/>
      <c r="GF84" s="252"/>
      <c r="GG84" s="252"/>
      <c r="GH84" s="252"/>
      <c r="GI84" s="252"/>
      <c r="GJ84" s="252"/>
      <c r="GK84" s="252"/>
      <c r="GL84" s="252"/>
      <c r="GM84" s="252"/>
      <c r="GN84" s="252"/>
      <c r="GO84" s="252"/>
      <c r="GP84" s="252"/>
      <c r="GQ84" s="252"/>
      <c r="GR84" s="252"/>
      <c r="GS84" s="252"/>
      <c r="GT84" s="252"/>
      <c r="GU84" s="252"/>
      <c r="GV84" s="252"/>
      <c r="GW84" s="252"/>
      <c r="GX84" s="252"/>
      <c r="GY84" s="252"/>
      <c r="GZ84" s="252"/>
      <c r="HA84" s="252"/>
      <c r="HB84" s="252"/>
      <c r="HC84" s="252"/>
      <c r="HD84" s="252"/>
      <c r="HE84" s="252"/>
      <c r="HF84" s="252"/>
      <c r="HG84" s="252"/>
      <c r="HH84" s="252"/>
      <c r="HI84" s="252"/>
      <c r="HJ84" s="252"/>
      <c r="HK84" s="252"/>
      <c r="HL84" s="252"/>
      <c r="HM84" s="252"/>
      <c r="HN84" s="252"/>
      <c r="HO84" s="252"/>
      <c r="HP84" s="252"/>
      <c r="HQ84" s="252"/>
      <c r="HR84" s="252"/>
      <c r="HS84" s="252"/>
      <c r="HT84" s="252"/>
      <c r="HU84" s="252"/>
      <c r="HV84" s="252"/>
      <c r="HW84" s="252"/>
    </row>
    <row r="85" spans="1:231" x14ac:dyDescent="0.25">
      <c r="A85" s="230" t="s">
        <v>334</v>
      </c>
      <c r="B85" s="247">
        <v>178045.68527918783</v>
      </c>
      <c r="C85" s="247">
        <v>178045.68527918783</v>
      </c>
      <c r="D85" s="247">
        <v>178045.68527918783</v>
      </c>
      <c r="E85" s="247">
        <v>203045.68527918783</v>
      </c>
      <c r="F85" s="247">
        <v>203045.68527918783</v>
      </c>
      <c r="G85" s="247">
        <v>203045.68527918783</v>
      </c>
      <c r="H85" s="247">
        <v>203045.68527918783</v>
      </c>
      <c r="I85" s="247">
        <v>203045.68527918783</v>
      </c>
      <c r="J85" s="247">
        <v>203045.68527918783</v>
      </c>
      <c r="K85" s="247">
        <v>203045.68527918783</v>
      </c>
      <c r="L85" s="247">
        <v>203045.68527918783</v>
      </c>
      <c r="M85" s="247">
        <v>203045.68527918783</v>
      </c>
      <c r="N85" s="247">
        <v>178045.68527918783</v>
      </c>
      <c r="O85" s="247">
        <v>178045.68527918783</v>
      </c>
      <c r="P85" s="247">
        <v>178045.68527918783</v>
      </c>
      <c r="Q85" s="247">
        <v>203045.68527918783</v>
      </c>
      <c r="R85" s="247">
        <v>203045.68527918783</v>
      </c>
      <c r="S85" s="247">
        <v>203045.68527918783</v>
      </c>
      <c r="T85" s="247">
        <v>203045.68527918783</v>
      </c>
      <c r="U85" s="247">
        <v>203045.68527918783</v>
      </c>
      <c r="V85" s="247">
        <v>203045.68527918783</v>
      </c>
      <c r="W85" s="247">
        <v>203045.68527918783</v>
      </c>
      <c r="X85" s="247">
        <v>203045.68527918783</v>
      </c>
      <c r="Y85" s="247">
        <v>203045.68527918783</v>
      </c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8"/>
      <c r="AZ85" s="247"/>
      <c r="BA85" s="247"/>
      <c r="BB85" s="247"/>
      <c r="BC85" s="247"/>
      <c r="BD85" s="247"/>
      <c r="BE85" s="247"/>
      <c r="BF85" s="247"/>
      <c r="BG85" s="247"/>
      <c r="BH85" s="247"/>
      <c r="BI85" s="247"/>
      <c r="BJ85" s="247"/>
      <c r="BK85" s="247"/>
      <c r="BL85" s="247"/>
      <c r="BM85" s="247"/>
      <c r="BN85" s="247"/>
      <c r="BO85" s="247"/>
      <c r="BP85" s="247"/>
      <c r="BQ85" s="247"/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7"/>
      <c r="CG85" s="247"/>
      <c r="CH85" s="247"/>
      <c r="CI85" s="247"/>
      <c r="CJ85" s="247"/>
      <c r="CK85" s="247"/>
      <c r="CL85" s="247"/>
      <c r="CM85" s="247"/>
      <c r="CN85" s="247"/>
      <c r="CO85" s="247"/>
      <c r="CP85" s="247"/>
      <c r="CQ85" s="247"/>
      <c r="CR85" s="247"/>
      <c r="CS85" s="247"/>
      <c r="CT85" s="247"/>
      <c r="CU85" s="247"/>
      <c r="CV85" s="247"/>
      <c r="CW85" s="247"/>
      <c r="CX85" s="247"/>
      <c r="CY85" s="247"/>
      <c r="CZ85" s="247"/>
      <c r="DA85" s="247"/>
      <c r="DB85" s="247"/>
      <c r="DC85" s="247"/>
      <c r="DD85" s="247"/>
      <c r="DE85" s="247"/>
      <c r="DF85" s="247"/>
      <c r="DG85" s="247"/>
      <c r="DH85" s="247"/>
      <c r="DI85" s="247"/>
      <c r="DJ85" s="247"/>
      <c r="DK85" s="247"/>
      <c r="DL85" s="247"/>
      <c r="DM85" s="247"/>
      <c r="DN85" s="247"/>
      <c r="DO85" s="247"/>
      <c r="DP85" s="247"/>
      <c r="DQ85" s="247"/>
      <c r="DR85" s="247"/>
      <c r="DS85" s="247"/>
      <c r="DT85" s="247"/>
      <c r="DU85" s="247"/>
      <c r="DV85" s="247"/>
      <c r="DW85" s="247"/>
      <c r="DX85" s="247"/>
      <c r="DY85" s="247"/>
      <c r="DZ85" s="247"/>
      <c r="EA85" s="247"/>
      <c r="EB85" s="247"/>
      <c r="EC85" s="247"/>
      <c r="ED85" s="247"/>
      <c r="EE85" s="247"/>
      <c r="EF85" s="247"/>
      <c r="EG85" s="247"/>
      <c r="EH85" s="247"/>
      <c r="EI85" s="247"/>
      <c r="EJ85" s="247"/>
      <c r="EK85" s="247"/>
      <c r="EL85" s="247"/>
      <c r="EM85" s="247"/>
      <c r="EN85" s="247"/>
      <c r="EO85" s="247"/>
      <c r="EP85" s="247"/>
      <c r="EQ85" s="247"/>
      <c r="ER85" s="247"/>
      <c r="ES85" s="247"/>
      <c r="ET85" s="247"/>
      <c r="EU85" s="247"/>
      <c r="EV85" s="247"/>
      <c r="EW85" s="247"/>
      <c r="EX85" s="247"/>
      <c r="EY85" s="247"/>
      <c r="EZ85" s="247"/>
      <c r="FA85" s="247"/>
      <c r="FB85" s="247"/>
      <c r="FC85" s="247"/>
      <c r="FD85" s="247"/>
      <c r="FE85" s="247"/>
      <c r="FF85" s="247"/>
      <c r="FG85" s="247"/>
      <c r="FH85" s="247"/>
      <c r="FI85" s="247"/>
      <c r="FJ85" s="247"/>
      <c r="FK85" s="247"/>
      <c r="FL85" s="247"/>
      <c r="FM85" s="247"/>
      <c r="FN85" s="247"/>
      <c r="FO85" s="247"/>
      <c r="FP85" s="247"/>
      <c r="FQ85" s="247"/>
      <c r="FR85" s="247"/>
      <c r="FS85" s="247"/>
      <c r="FT85" s="247"/>
      <c r="FU85" s="247"/>
      <c r="FV85" s="247"/>
      <c r="FW85" s="247"/>
      <c r="FX85" s="247"/>
      <c r="FY85" s="247"/>
      <c r="FZ85" s="247"/>
      <c r="GA85" s="247"/>
      <c r="GB85" s="247"/>
      <c r="GC85" s="247"/>
      <c r="GD85" s="247"/>
      <c r="GE85" s="247"/>
      <c r="GF85" s="247"/>
      <c r="GG85" s="247"/>
      <c r="GH85" s="247"/>
      <c r="GI85" s="247"/>
      <c r="GJ85" s="247"/>
      <c r="GK85" s="247"/>
      <c r="GL85" s="247"/>
      <c r="GM85" s="247"/>
      <c r="GN85" s="247"/>
      <c r="GO85" s="247"/>
      <c r="GP85" s="247"/>
      <c r="GQ85" s="247"/>
      <c r="GR85" s="247"/>
      <c r="GS85" s="247"/>
      <c r="GT85" s="247"/>
      <c r="GU85" s="247"/>
      <c r="GV85" s="247"/>
      <c r="GW85" s="247"/>
      <c r="GX85" s="247"/>
      <c r="GY85" s="247"/>
      <c r="GZ85" s="247"/>
      <c r="HA85" s="247"/>
      <c r="HB85" s="247"/>
      <c r="HC85" s="247"/>
      <c r="HD85" s="247"/>
      <c r="HE85" s="247"/>
      <c r="HF85" s="247"/>
      <c r="HG85" s="247"/>
      <c r="HH85" s="247"/>
      <c r="HI85" s="247"/>
      <c r="HJ85" s="247"/>
      <c r="HK85" s="247"/>
      <c r="HL85" s="247"/>
      <c r="HM85" s="247"/>
      <c r="HN85" s="247"/>
      <c r="HO85" s="247"/>
      <c r="HP85" s="247"/>
      <c r="HQ85" s="247"/>
      <c r="HR85" s="247"/>
      <c r="HS85" s="247"/>
      <c r="HT85" s="247"/>
      <c r="HU85" s="247"/>
      <c r="HV85" s="247"/>
      <c r="HW85" s="247"/>
    </row>
    <row r="86" spans="1:231" x14ac:dyDescent="0.25">
      <c r="A86" s="230" t="s">
        <v>393</v>
      </c>
      <c r="B86" s="247">
        <v>187876.781055589</v>
      </c>
      <c r="C86" s="247">
        <v>187876.781055589</v>
      </c>
      <c r="D86" s="247">
        <v>187876.781055589</v>
      </c>
      <c r="E86" s="247">
        <v>187876.781055589</v>
      </c>
      <c r="F86" s="247">
        <v>187876.781055589</v>
      </c>
      <c r="G86" s="247">
        <v>187876.781055589</v>
      </c>
      <c r="H86" s="247">
        <v>187876.781055589</v>
      </c>
      <c r="I86" s="247">
        <v>187876.781055589</v>
      </c>
      <c r="J86" s="247">
        <v>187876.781055589</v>
      </c>
      <c r="K86" s="247">
        <v>187876.781055589</v>
      </c>
      <c r="L86" s="247">
        <v>187876.781055589</v>
      </c>
      <c r="M86" s="247">
        <v>187876.781055589</v>
      </c>
      <c r="N86" s="247">
        <v>187876.781055589</v>
      </c>
      <c r="O86" s="247">
        <v>187876.781055589</v>
      </c>
      <c r="P86" s="247">
        <v>187876.781055589</v>
      </c>
      <c r="Q86" s="247">
        <v>207876.781055589</v>
      </c>
      <c r="R86" s="247">
        <v>207876.781055589</v>
      </c>
      <c r="S86" s="247">
        <v>207876.781055589</v>
      </c>
      <c r="T86" s="247">
        <v>207876.781055589</v>
      </c>
      <c r="U86" s="247">
        <v>207876.781055589</v>
      </c>
      <c r="V86" s="247">
        <v>207876.781055589</v>
      </c>
      <c r="W86" s="247">
        <v>207876.781055589</v>
      </c>
      <c r="X86" s="247">
        <v>257876.781055589</v>
      </c>
      <c r="Y86" s="247">
        <v>257876.781055589</v>
      </c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8"/>
      <c r="AZ86" s="247"/>
      <c r="BA86" s="247"/>
      <c r="BB86" s="247"/>
      <c r="BC86" s="247"/>
      <c r="BD86" s="247"/>
      <c r="BE86" s="247"/>
      <c r="BF86" s="247"/>
      <c r="BG86" s="247"/>
      <c r="BH86" s="247"/>
      <c r="BI86" s="247"/>
      <c r="BJ86" s="247"/>
      <c r="BK86" s="247"/>
      <c r="BL86" s="247"/>
      <c r="BM86" s="247"/>
      <c r="BN86" s="247"/>
      <c r="BO86" s="247"/>
      <c r="BP86" s="247"/>
      <c r="BQ86" s="247"/>
      <c r="BR86" s="247"/>
      <c r="BS86" s="247"/>
      <c r="BT86" s="247"/>
      <c r="BU86" s="247"/>
      <c r="BV86" s="247"/>
      <c r="BW86" s="247"/>
      <c r="BX86" s="247"/>
      <c r="BY86" s="247"/>
      <c r="BZ86" s="247"/>
      <c r="CA86" s="247"/>
      <c r="CB86" s="247"/>
      <c r="CC86" s="247"/>
      <c r="CD86" s="247"/>
      <c r="CE86" s="247"/>
      <c r="CF86" s="247"/>
      <c r="CG86" s="247"/>
      <c r="CH86" s="247"/>
      <c r="CI86" s="247"/>
      <c r="CJ86" s="247"/>
      <c r="CK86" s="247"/>
      <c r="CL86" s="247"/>
      <c r="CM86" s="247"/>
      <c r="CN86" s="247"/>
      <c r="CO86" s="247"/>
      <c r="CP86" s="247"/>
      <c r="CQ86" s="247"/>
      <c r="CR86" s="247"/>
      <c r="CS86" s="247"/>
      <c r="CT86" s="247"/>
      <c r="CU86" s="247"/>
      <c r="CV86" s="247"/>
      <c r="CW86" s="247"/>
      <c r="CX86" s="247"/>
      <c r="CY86" s="247"/>
      <c r="CZ86" s="247"/>
      <c r="DA86" s="247"/>
      <c r="DB86" s="247"/>
      <c r="DC86" s="247"/>
      <c r="DD86" s="247"/>
      <c r="DE86" s="247"/>
      <c r="DF86" s="247"/>
      <c r="DG86" s="247"/>
      <c r="DH86" s="247"/>
      <c r="DI86" s="247"/>
      <c r="DJ86" s="247"/>
      <c r="DK86" s="247"/>
      <c r="DL86" s="247"/>
      <c r="DM86" s="247"/>
      <c r="DN86" s="247"/>
      <c r="DO86" s="247"/>
      <c r="DP86" s="247"/>
      <c r="DQ86" s="247"/>
      <c r="DR86" s="247"/>
      <c r="DS86" s="247"/>
      <c r="DT86" s="247"/>
      <c r="DU86" s="247"/>
      <c r="DV86" s="247"/>
      <c r="DW86" s="247"/>
      <c r="DX86" s="247"/>
      <c r="DY86" s="247"/>
      <c r="DZ86" s="247"/>
      <c r="EA86" s="247"/>
      <c r="EB86" s="247"/>
      <c r="EC86" s="247"/>
      <c r="ED86" s="247"/>
      <c r="EE86" s="247"/>
      <c r="EF86" s="247"/>
      <c r="EG86" s="247"/>
      <c r="EH86" s="247"/>
      <c r="EI86" s="247"/>
      <c r="EJ86" s="247"/>
      <c r="EK86" s="247"/>
      <c r="EL86" s="247"/>
      <c r="EM86" s="247"/>
      <c r="EN86" s="247"/>
      <c r="EO86" s="247"/>
      <c r="EP86" s="247"/>
      <c r="EQ86" s="247"/>
      <c r="ER86" s="247"/>
      <c r="ES86" s="247"/>
      <c r="ET86" s="247"/>
      <c r="EU86" s="247"/>
      <c r="EV86" s="247"/>
      <c r="EW86" s="247"/>
      <c r="EX86" s="247"/>
      <c r="EY86" s="247"/>
      <c r="EZ86" s="247"/>
      <c r="FA86" s="247"/>
      <c r="FB86" s="247"/>
      <c r="FC86" s="247"/>
      <c r="FD86" s="247"/>
      <c r="FE86" s="247"/>
      <c r="FF86" s="247"/>
      <c r="FG86" s="247"/>
      <c r="FH86" s="247"/>
      <c r="FI86" s="247"/>
      <c r="FJ86" s="247"/>
      <c r="FK86" s="247"/>
      <c r="FL86" s="247"/>
      <c r="FM86" s="247"/>
      <c r="FN86" s="247"/>
      <c r="FO86" s="247"/>
      <c r="FP86" s="247"/>
      <c r="FQ86" s="247"/>
      <c r="FR86" s="247"/>
      <c r="FS86" s="247"/>
      <c r="FT86" s="247"/>
      <c r="FU86" s="247"/>
      <c r="FV86" s="247"/>
      <c r="FW86" s="247"/>
      <c r="FX86" s="247"/>
      <c r="FY86" s="247"/>
      <c r="FZ86" s="247"/>
      <c r="GA86" s="247"/>
      <c r="GB86" s="247"/>
      <c r="GC86" s="247"/>
      <c r="GD86" s="247"/>
      <c r="GE86" s="247"/>
      <c r="GF86" s="247"/>
      <c r="GG86" s="247"/>
      <c r="GH86" s="247"/>
      <c r="GI86" s="247"/>
      <c r="GJ86" s="247"/>
      <c r="GK86" s="247"/>
      <c r="GL86" s="247"/>
      <c r="GM86" s="247"/>
      <c r="GN86" s="247"/>
      <c r="GO86" s="247"/>
      <c r="GP86" s="247"/>
      <c r="GQ86" s="247"/>
      <c r="GR86" s="247"/>
      <c r="GS86" s="247"/>
      <c r="GT86" s="247"/>
      <c r="GU86" s="247"/>
      <c r="GV86" s="247"/>
      <c r="GW86" s="247"/>
      <c r="GX86" s="247"/>
      <c r="GY86" s="247"/>
      <c r="GZ86" s="247"/>
      <c r="HA86" s="247"/>
      <c r="HB86" s="247"/>
      <c r="HC86" s="247"/>
      <c r="HD86" s="247"/>
      <c r="HE86" s="247"/>
      <c r="HF86" s="247"/>
      <c r="HG86" s="247"/>
      <c r="HH86" s="247"/>
      <c r="HI86" s="247"/>
      <c r="HJ86" s="247"/>
      <c r="HK86" s="247"/>
      <c r="HL86" s="247"/>
      <c r="HM86" s="247"/>
      <c r="HN86" s="247"/>
      <c r="HO86" s="247"/>
      <c r="HP86" s="247"/>
      <c r="HQ86" s="247"/>
      <c r="HR86" s="247"/>
      <c r="HS86" s="247"/>
      <c r="HT86" s="247"/>
      <c r="HU86" s="247"/>
      <c r="HV86" s="247"/>
      <c r="HW86" s="247"/>
    </row>
    <row r="87" spans="1:231" x14ac:dyDescent="0.25">
      <c r="A87" s="230" t="s">
        <v>394</v>
      </c>
      <c r="B87" s="247">
        <v>205880.82901554403</v>
      </c>
      <c r="C87" s="247">
        <v>205880.82901554403</v>
      </c>
      <c r="D87" s="247">
        <v>205880.82901554403</v>
      </c>
      <c r="E87" s="247">
        <v>205880.82901554403</v>
      </c>
      <c r="F87" s="247">
        <v>205880.82901554403</v>
      </c>
      <c r="G87" s="247">
        <v>205880.82901554403</v>
      </c>
      <c r="H87" s="247">
        <v>205880.82901554403</v>
      </c>
      <c r="I87" s="247">
        <v>205880.82901554403</v>
      </c>
      <c r="J87" s="247">
        <v>205880.82901554403</v>
      </c>
      <c r="K87" s="247">
        <v>205880.82901554403</v>
      </c>
      <c r="L87" s="247">
        <v>205880.82901554403</v>
      </c>
      <c r="M87" s="247">
        <v>205880.82901554403</v>
      </c>
      <c r="N87" s="247">
        <v>205880.82901554403</v>
      </c>
      <c r="O87" s="247">
        <v>205880.82901554403</v>
      </c>
      <c r="P87" s="247">
        <v>205880.82901554403</v>
      </c>
      <c r="Q87" s="247">
        <v>205880.82901554403</v>
      </c>
      <c r="R87" s="247">
        <v>205880.82901554403</v>
      </c>
      <c r="S87" s="247">
        <v>205880.82901554403</v>
      </c>
      <c r="T87" s="247">
        <v>205880.82901554403</v>
      </c>
      <c r="U87" s="247">
        <v>205880.82901554403</v>
      </c>
      <c r="V87" s="247">
        <v>205880.82901554403</v>
      </c>
      <c r="W87" s="247">
        <v>205880.82901554403</v>
      </c>
      <c r="X87" s="247">
        <v>310880.82901554403</v>
      </c>
      <c r="Y87" s="247">
        <v>310880.82901554403</v>
      </c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8"/>
      <c r="AZ87" s="247"/>
      <c r="BA87" s="247"/>
      <c r="BB87" s="247"/>
      <c r="BC87" s="247"/>
      <c r="BD87" s="247"/>
      <c r="BE87" s="247"/>
      <c r="BF87" s="247"/>
      <c r="BG87" s="247"/>
      <c r="BH87" s="247"/>
      <c r="BI87" s="247"/>
      <c r="BJ87" s="247"/>
      <c r="BK87" s="247"/>
      <c r="BL87" s="247"/>
      <c r="BM87" s="247"/>
      <c r="BN87" s="247"/>
      <c r="BO87" s="247"/>
      <c r="BP87" s="247"/>
      <c r="BQ87" s="247"/>
      <c r="BR87" s="247"/>
      <c r="BS87" s="247"/>
      <c r="BT87" s="247"/>
      <c r="BU87" s="247"/>
      <c r="BV87" s="247"/>
      <c r="BW87" s="247"/>
      <c r="BX87" s="247"/>
      <c r="BY87" s="247"/>
      <c r="BZ87" s="247"/>
      <c r="CA87" s="247"/>
      <c r="CB87" s="247"/>
      <c r="CC87" s="247"/>
      <c r="CD87" s="247"/>
      <c r="CE87" s="247"/>
      <c r="CF87" s="247"/>
      <c r="CG87" s="247"/>
      <c r="CH87" s="247"/>
      <c r="CI87" s="247"/>
      <c r="CJ87" s="247"/>
      <c r="CK87" s="247"/>
      <c r="CL87" s="247"/>
      <c r="CM87" s="247"/>
      <c r="CN87" s="247"/>
      <c r="CO87" s="247"/>
      <c r="CP87" s="247"/>
      <c r="CQ87" s="247"/>
      <c r="CR87" s="247"/>
      <c r="CS87" s="247"/>
      <c r="CT87" s="247"/>
      <c r="CU87" s="247"/>
      <c r="CV87" s="247"/>
      <c r="CW87" s="247"/>
      <c r="CX87" s="247"/>
      <c r="CY87" s="247"/>
      <c r="CZ87" s="247"/>
      <c r="DA87" s="247"/>
      <c r="DB87" s="247"/>
      <c r="DC87" s="247"/>
      <c r="DD87" s="247"/>
      <c r="DE87" s="247"/>
      <c r="DF87" s="247"/>
      <c r="DG87" s="247"/>
      <c r="DH87" s="247"/>
      <c r="DI87" s="247"/>
      <c r="DJ87" s="247"/>
      <c r="DK87" s="247"/>
      <c r="DL87" s="247"/>
      <c r="DM87" s="247"/>
      <c r="DN87" s="247"/>
      <c r="DO87" s="247"/>
      <c r="DP87" s="247"/>
      <c r="DQ87" s="247"/>
      <c r="DR87" s="247"/>
      <c r="DS87" s="247"/>
      <c r="DT87" s="247"/>
      <c r="DU87" s="247"/>
      <c r="DV87" s="247"/>
      <c r="DW87" s="247"/>
      <c r="DX87" s="247"/>
      <c r="DY87" s="247"/>
      <c r="DZ87" s="247"/>
      <c r="EA87" s="247"/>
      <c r="EB87" s="247"/>
      <c r="EC87" s="247"/>
      <c r="ED87" s="247"/>
      <c r="EE87" s="247"/>
      <c r="EF87" s="247"/>
      <c r="EG87" s="247"/>
      <c r="EH87" s="247"/>
      <c r="EI87" s="247"/>
      <c r="EJ87" s="247"/>
      <c r="EK87" s="247"/>
      <c r="EL87" s="247"/>
      <c r="EM87" s="247"/>
      <c r="EN87" s="247"/>
      <c r="EO87" s="247"/>
      <c r="EP87" s="247"/>
      <c r="EQ87" s="247"/>
      <c r="ER87" s="247"/>
      <c r="ES87" s="247"/>
      <c r="ET87" s="247"/>
      <c r="EU87" s="247"/>
      <c r="EV87" s="247"/>
      <c r="EW87" s="247"/>
      <c r="EX87" s="247"/>
      <c r="EY87" s="247"/>
      <c r="EZ87" s="247"/>
      <c r="FA87" s="247"/>
      <c r="FB87" s="247"/>
      <c r="FC87" s="247"/>
      <c r="FD87" s="247"/>
      <c r="FE87" s="247"/>
      <c r="FF87" s="247"/>
      <c r="FG87" s="247"/>
      <c r="FH87" s="247"/>
      <c r="FI87" s="247"/>
      <c r="FJ87" s="247"/>
      <c r="FK87" s="247"/>
      <c r="FL87" s="247"/>
      <c r="FM87" s="247"/>
      <c r="FN87" s="247"/>
      <c r="FO87" s="247"/>
      <c r="FP87" s="247"/>
      <c r="FQ87" s="247"/>
      <c r="FR87" s="247"/>
      <c r="FS87" s="247"/>
      <c r="FT87" s="247"/>
      <c r="FU87" s="247"/>
      <c r="FV87" s="247"/>
      <c r="FW87" s="247"/>
      <c r="FX87" s="247"/>
      <c r="FY87" s="247"/>
      <c r="FZ87" s="247"/>
      <c r="GA87" s="247"/>
      <c r="GB87" s="247"/>
      <c r="GC87" s="247"/>
      <c r="GD87" s="247"/>
      <c r="GE87" s="247"/>
      <c r="GF87" s="247"/>
      <c r="GG87" s="247"/>
      <c r="GH87" s="247"/>
      <c r="GI87" s="247"/>
      <c r="GJ87" s="247"/>
      <c r="GK87" s="247"/>
      <c r="GL87" s="247"/>
      <c r="GM87" s="247"/>
      <c r="GN87" s="247"/>
      <c r="GO87" s="247"/>
      <c r="GP87" s="247"/>
      <c r="GQ87" s="247"/>
      <c r="GR87" s="247"/>
      <c r="GS87" s="247"/>
      <c r="GT87" s="247"/>
      <c r="GU87" s="247"/>
      <c r="GV87" s="247"/>
      <c r="GW87" s="247"/>
      <c r="GX87" s="247"/>
      <c r="GY87" s="247"/>
      <c r="GZ87" s="247"/>
      <c r="HA87" s="247"/>
      <c r="HB87" s="247"/>
      <c r="HC87" s="247"/>
      <c r="HD87" s="247"/>
      <c r="HE87" s="247"/>
      <c r="HF87" s="247"/>
      <c r="HG87" s="247"/>
      <c r="HH87" s="247"/>
      <c r="HI87" s="247"/>
      <c r="HJ87" s="247"/>
      <c r="HK87" s="247"/>
      <c r="HL87" s="247"/>
      <c r="HM87" s="247"/>
      <c r="HN87" s="247"/>
      <c r="HO87" s="247"/>
      <c r="HP87" s="247"/>
      <c r="HQ87" s="247"/>
      <c r="HR87" s="247"/>
      <c r="HS87" s="247"/>
      <c r="HT87" s="247"/>
      <c r="HU87" s="247"/>
      <c r="HV87" s="247"/>
      <c r="HW87" s="247"/>
    </row>
    <row r="88" spans="1:231" x14ac:dyDescent="0.25">
      <c r="A88" s="230" t="s">
        <v>335</v>
      </c>
      <c r="B88" s="247">
        <f t="shared" ref="B88:Y88" si="84">+B85+B86+B87</f>
        <v>571803.29535032087</v>
      </c>
      <c r="C88" s="247">
        <f t="shared" si="84"/>
        <v>571803.29535032087</v>
      </c>
      <c r="D88" s="247">
        <f t="shared" si="84"/>
        <v>571803.29535032087</v>
      </c>
      <c r="E88" s="247">
        <f t="shared" si="84"/>
        <v>596803.29535032087</v>
      </c>
      <c r="F88" s="247">
        <f t="shared" si="84"/>
        <v>596803.29535032087</v>
      </c>
      <c r="G88" s="247">
        <f t="shared" si="84"/>
        <v>596803.29535032087</v>
      </c>
      <c r="H88" s="247">
        <f t="shared" si="84"/>
        <v>596803.29535032087</v>
      </c>
      <c r="I88" s="247">
        <f t="shared" si="84"/>
        <v>596803.29535032087</v>
      </c>
      <c r="J88" s="247">
        <f t="shared" si="84"/>
        <v>596803.29535032087</v>
      </c>
      <c r="K88" s="247">
        <f t="shared" si="84"/>
        <v>596803.29535032087</v>
      </c>
      <c r="L88" s="247">
        <f t="shared" si="84"/>
        <v>596803.29535032087</v>
      </c>
      <c r="M88" s="247">
        <f t="shared" si="84"/>
        <v>596803.29535032087</v>
      </c>
      <c r="N88" s="247">
        <f t="shared" si="84"/>
        <v>571803.29535032087</v>
      </c>
      <c r="O88" s="247">
        <f t="shared" si="84"/>
        <v>571803.29535032087</v>
      </c>
      <c r="P88" s="247">
        <f t="shared" si="84"/>
        <v>571803.29535032087</v>
      </c>
      <c r="Q88" s="247">
        <f t="shared" si="84"/>
        <v>616803.29535032087</v>
      </c>
      <c r="R88" s="247">
        <f t="shared" si="84"/>
        <v>616803.29535032087</v>
      </c>
      <c r="S88" s="247">
        <f t="shared" si="84"/>
        <v>616803.29535032087</v>
      </c>
      <c r="T88" s="247">
        <f t="shared" si="84"/>
        <v>616803.29535032087</v>
      </c>
      <c r="U88" s="247">
        <f t="shared" si="84"/>
        <v>616803.29535032087</v>
      </c>
      <c r="V88" s="247">
        <f t="shared" si="84"/>
        <v>616803.29535032087</v>
      </c>
      <c r="W88" s="247">
        <f t="shared" si="84"/>
        <v>616803.29535032087</v>
      </c>
      <c r="X88" s="247">
        <f t="shared" si="84"/>
        <v>771803.29535032087</v>
      </c>
      <c r="Y88" s="247">
        <f t="shared" si="84"/>
        <v>771803.29535032087</v>
      </c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8"/>
      <c r="AZ88" s="247"/>
      <c r="BA88" s="247"/>
      <c r="BB88" s="247"/>
      <c r="BC88" s="247"/>
      <c r="BD88" s="247"/>
      <c r="BE88" s="247"/>
      <c r="BF88" s="247"/>
      <c r="BG88" s="247"/>
      <c r="BH88" s="247"/>
      <c r="BI88" s="247"/>
      <c r="BJ88" s="247"/>
      <c r="BK88" s="247"/>
      <c r="BL88" s="247"/>
      <c r="BM88" s="247"/>
      <c r="BN88" s="247"/>
      <c r="BO88" s="247"/>
      <c r="BP88" s="247"/>
      <c r="BQ88" s="247"/>
      <c r="BR88" s="247"/>
      <c r="BS88" s="247"/>
      <c r="BT88" s="247"/>
      <c r="BU88" s="247"/>
      <c r="BV88" s="247"/>
      <c r="BW88" s="247"/>
      <c r="BX88" s="247"/>
      <c r="BY88" s="247"/>
      <c r="BZ88" s="247"/>
      <c r="CA88" s="247"/>
      <c r="CB88" s="247"/>
      <c r="CC88" s="247"/>
      <c r="CD88" s="247"/>
      <c r="CE88" s="247"/>
      <c r="CF88" s="247"/>
      <c r="CG88" s="247"/>
      <c r="CH88" s="247"/>
      <c r="CI88" s="247"/>
      <c r="CJ88" s="247"/>
      <c r="CK88" s="247"/>
      <c r="CL88" s="247"/>
      <c r="CM88" s="247"/>
      <c r="CN88" s="247"/>
      <c r="CO88" s="247"/>
      <c r="CP88" s="247"/>
      <c r="CQ88" s="247"/>
      <c r="CR88" s="247"/>
      <c r="CS88" s="247"/>
      <c r="CT88" s="247"/>
      <c r="CU88" s="247"/>
      <c r="CV88" s="247"/>
      <c r="CW88" s="247"/>
      <c r="CX88" s="247"/>
      <c r="CY88" s="247"/>
      <c r="CZ88" s="247"/>
      <c r="DA88" s="247"/>
      <c r="DB88" s="247"/>
      <c r="DC88" s="247"/>
      <c r="DD88" s="247"/>
      <c r="DE88" s="247"/>
      <c r="DF88" s="247"/>
      <c r="DG88" s="247"/>
      <c r="DH88" s="247"/>
      <c r="DI88" s="247"/>
      <c r="DJ88" s="247"/>
      <c r="DK88" s="247"/>
      <c r="DL88" s="247"/>
      <c r="DM88" s="247"/>
      <c r="DN88" s="247"/>
      <c r="DO88" s="247"/>
      <c r="DP88" s="247"/>
      <c r="DQ88" s="247"/>
      <c r="DR88" s="247"/>
      <c r="DS88" s="247"/>
      <c r="DT88" s="247"/>
      <c r="DU88" s="247"/>
      <c r="DV88" s="247"/>
      <c r="DW88" s="247"/>
      <c r="DX88" s="247"/>
      <c r="DY88" s="247"/>
      <c r="DZ88" s="247"/>
      <c r="EA88" s="247"/>
      <c r="EB88" s="247"/>
      <c r="EC88" s="247"/>
      <c r="ED88" s="247"/>
      <c r="EE88" s="247"/>
      <c r="EF88" s="247"/>
      <c r="EG88" s="247"/>
      <c r="EH88" s="247"/>
      <c r="EI88" s="247"/>
      <c r="EJ88" s="247"/>
      <c r="EK88" s="247"/>
      <c r="EL88" s="247"/>
      <c r="EM88" s="247"/>
      <c r="EN88" s="247"/>
      <c r="EO88" s="247"/>
      <c r="EP88" s="247"/>
      <c r="EQ88" s="247"/>
      <c r="ER88" s="247"/>
      <c r="ES88" s="247"/>
      <c r="ET88" s="247"/>
      <c r="EU88" s="247"/>
      <c r="EV88" s="247"/>
      <c r="EW88" s="247"/>
      <c r="EX88" s="247"/>
      <c r="EY88" s="247"/>
      <c r="EZ88" s="247"/>
      <c r="FA88" s="247"/>
      <c r="FB88" s="247"/>
      <c r="FC88" s="247"/>
      <c r="FD88" s="247"/>
      <c r="FE88" s="247"/>
      <c r="FF88" s="247"/>
      <c r="FG88" s="247"/>
      <c r="FH88" s="247"/>
      <c r="FI88" s="247"/>
      <c r="FJ88" s="247"/>
      <c r="FK88" s="247"/>
      <c r="FL88" s="247"/>
      <c r="FM88" s="247"/>
      <c r="FN88" s="247"/>
      <c r="FO88" s="247"/>
      <c r="FP88" s="247"/>
      <c r="FQ88" s="247"/>
      <c r="FR88" s="247"/>
      <c r="FS88" s="247"/>
      <c r="FT88" s="247"/>
      <c r="FU88" s="247"/>
      <c r="FV88" s="247"/>
      <c r="FW88" s="247"/>
      <c r="FX88" s="247"/>
      <c r="FY88" s="247"/>
      <c r="FZ88" s="247"/>
      <c r="GA88" s="247"/>
      <c r="GB88" s="247"/>
      <c r="GC88" s="247"/>
      <c r="GD88" s="247"/>
      <c r="GE88" s="247"/>
      <c r="GF88" s="247"/>
      <c r="GG88" s="247"/>
      <c r="GH88" s="247"/>
      <c r="GI88" s="247"/>
      <c r="GJ88" s="247"/>
      <c r="GK88" s="247"/>
      <c r="GL88" s="247"/>
      <c r="GM88" s="247"/>
      <c r="GN88" s="247"/>
      <c r="GO88" s="247"/>
      <c r="GP88" s="247"/>
      <c r="GQ88" s="247"/>
      <c r="GR88" s="247"/>
      <c r="GS88" s="247"/>
      <c r="GT88" s="247"/>
      <c r="GU88" s="247"/>
      <c r="GV88" s="247"/>
      <c r="GW88" s="247"/>
      <c r="GX88" s="247"/>
      <c r="GY88" s="247"/>
      <c r="GZ88" s="247"/>
      <c r="HA88" s="247"/>
      <c r="HB88" s="247"/>
      <c r="HC88" s="247"/>
      <c r="HD88" s="247"/>
      <c r="HE88" s="247"/>
      <c r="HF88" s="247"/>
      <c r="HG88" s="247"/>
      <c r="HH88" s="247"/>
      <c r="HI88" s="247"/>
      <c r="HJ88" s="247"/>
      <c r="HK88" s="247"/>
      <c r="HL88" s="247"/>
      <c r="HM88" s="247"/>
      <c r="HN88" s="247"/>
      <c r="HO88" s="247"/>
      <c r="HP88" s="247"/>
      <c r="HQ88" s="247"/>
      <c r="HR88" s="247"/>
      <c r="HS88" s="247"/>
      <c r="HT88" s="247"/>
      <c r="HU88" s="247"/>
      <c r="HV88" s="247"/>
      <c r="HW88" s="247"/>
    </row>
    <row r="91" spans="1:231" s="257" customFormat="1" x14ac:dyDescent="0.25">
      <c r="A91" s="255" t="s">
        <v>25</v>
      </c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  <c r="BZ91" s="258"/>
      <c r="CA91" s="258"/>
      <c r="CB91" s="258"/>
      <c r="CC91" s="258"/>
      <c r="CD91" s="258"/>
      <c r="CE91" s="258"/>
      <c r="CF91" s="258"/>
      <c r="CG91" s="258"/>
      <c r="CH91" s="258"/>
      <c r="CI91" s="258"/>
      <c r="CJ91" s="258"/>
      <c r="CK91" s="258"/>
      <c r="CL91" s="258"/>
      <c r="CM91" s="258"/>
      <c r="CN91" s="258"/>
      <c r="CO91" s="258"/>
      <c r="CP91" s="258"/>
      <c r="CQ91" s="258"/>
      <c r="CR91" s="258"/>
      <c r="CS91" s="258"/>
      <c r="CT91" s="258"/>
      <c r="CU91" s="258"/>
      <c r="CV91" s="258"/>
      <c r="CW91" s="258"/>
      <c r="CX91" s="258"/>
      <c r="CY91" s="258"/>
      <c r="CZ91" s="258"/>
      <c r="DA91" s="258"/>
      <c r="DB91" s="258"/>
      <c r="DC91" s="258"/>
      <c r="DD91" s="258"/>
      <c r="DE91" s="258"/>
      <c r="DF91" s="258"/>
      <c r="DG91" s="258"/>
      <c r="DH91" s="258"/>
      <c r="DI91" s="258"/>
      <c r="DJ91" s="258"/>
      <c r="DK91" s="258"/>
      <c r="DL91" s="258"/>
      <c r="DM91" s="258"/>
      <c r="DN91" s="258"/>
      <c r="DO91" s="258"/>
      <c r="DP91" s="258"/>
      <c r="DQ91" s="258"/>
      <c r="DR91" s="258"/>
      <c r="DS91" s="258"/>
      <c r="DT91" s="258"/>
      <c r="DU91" s="258"/>
      <c r="DV91" s="258"/>
      <c r="DW91" s="258"/>
      <c r="DX91" s="258"/>
      <c r="DY91" s="258"/>
      <c r="DZ91" s="258"/>
      <c r="EA91" s="258"/>
      <c r="EB91" s="258"/>
      <c r="EC91" s="258"/>
      <c r="ED91" s="258"/>
      <c r="EE91" s="258"/>
      <c r="EF91" s="258"/>
      <c r="EG91" s="258"/>
      <c r="EH91" s="258"/>
      <c r="EI91" s="258"/>
      <c r="EJ91" s="258"/>
      <c r="EK91" s="258"/>
      <c r="EL91" s="258"/>
      <c r="EM91" s="258"/>
      <c r="EN91" s="258"/>
      <c r="EO91" s="258"/>
      <c r="EP91" s="258"/>
      <c r="EQ91" s="258"/>
      <c r="ER91" s="258"/>
      <c r="ES91" s="258"/>
      <c r="ET91" s="258"/>
      <c r="EU91" s="258"/>
      <c r="EV91" s="258"/>
      <c r="EW91" s="258"/>
      <c r="EX91" s="258"/>
      <c r="EY91" s="258"/>
      <c r="EZ91" s="258"/>
      <c r="FA91" s="258"/>
      <c r="FB91" s="258"/>
      <c r="FC91" s="258"/>
      <c r="FD91" s="258"/>
      <c r="FE91" s="258"/>
      <c r="FF91" s="258"/>
      <c r="FG91" s="258"/>
      <c r="FH91" s="258"/>
      <c r="FI91" s="258"/>
      <c r="FJ91" s="258"/>
      <c r="FK91" s="258"/>
      <c r="FL91" s="258"/>
      <c r="FM91" s="258"/>
      <c r="FN91" s="258"/>
      <c r="FO91" s="258"/>
      <c r="FP91" s="258"/>
      <c r="FQ91" s="258"/>
      <c r="FR91" s="258"/>
      <c r="FS91" s="258"/>
      <c r="FT91" s="258"/>
      <c r="FU91" s="258"/>
      <c r="FV91" s="258"/>
      <c r="FW91" s="258"/>
      <c r="FX91" s="258"/>
      <c r="FY91" s="258"/>
      <c r="FZ91" s="258"/>
      <c r="GA91" s="258"/>
      <c r="GB91" s="258"/>
      <c r="GC91" s="258"/>
      <c r="GD91" s="258"/>
      <c r="GE91" s="258"/>
      <c r="GF91" s="258"/>
      <c r="GG91" s="258"/>
      <c r="GH91" s="258"/>
      <c r="GI91" s="258"/>
      <c r="GJ91" s="258"/>
      <c r="GK91" s="258"/>
      <c r="GL91" s="258"/>
      <c r="GM91" s="258"/>
      <c r="GN91" s="258"/>
      <c r="GO91" s="258"/>
      <c r="GP91" s="258"/>
      <c r="GQ91" s="258"/>
      <c r="GR91" s="258"/>
      <c r="GS91" s="258"/>
      <c r="GT91" s="258"/>
      <c r="GU91" s="258"/>
      <c r="GV91" s="258"/>
      <c r="GW91" s="258"/>
      <c r="GX91" s="258"/>
      <c r="GY91" s="258"/>
      <c r="GZ91" s="258"/>
      <c r="HA91" s="258"/>
      <c r="HB91" s="258"/>
      <c r="HC91" s="258"/>
      <c r="HD91" s="258"/>
      <c r="HE91" s="258"/>
      <c r="HF91" s="258"/>
      <c r="HG91" s="258"/>
      <c r="HH91" s="258"/>
      <c r="HI91" s="258"/>
      <c r="HJ91" s="258"/>
      <c r="HK91" s="258"/>
      <c r="HL91" s="258"/>
      <c r="HM91" s="258"/>
      <c r="HN91" s="258"/>
      <c r="HO91" s="258"/>
      <c r="HP91" s="258"/>
      <c r="HQ91" s="258"/>
      <c r="HR91" s="258"/>
      <c r="HS91" s="258"/>
      <c r="HT91" s="258"/>
      <c r="HU91" s="258"/>
      <c r="HV91" s="258"/>
      <c r="HW91" s="258"/>
    </row>
    <row r="92" spans="1:231" s="257" customFormat="1" x14ac:dyDescent="0.25">
      <c r="A92" s="255" t="s">
        <v>25</v>
      </c>
      <c r="B92" s="256"/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  <c r="BY92" s="258"/>
      <c r="BZ92" s="258"/>
      <c r="CA92" s="258"/>
      <c r="CB92" s="258"/>
      <c r="CC92" s="258"/>
      <c r="CD92" s="258"/>
      <c r="CE92" s="258"/>
      <c r="CF92" s="258"/>
      <c r="CG92" s="258"/>
      <c r="CH92" s="258"/>
      <c r="CI92" s="258"/>
      <c r="CJ92" s="258"/>
      <c r="CK92" s="258"/>
      <c r="CL92" s="258"/>
      <c r="CM92" s="258"/>
      <c r="CN92" s="258"/>
      <c r="CO92" s="258"/>
      <c r="CP92" s="258"/>
      <c r="CQ92" s="258"/>
      <c r="CR92" s="258"/>
      <c r="CS92" s="258"/>
      <c r="CT92" s="258"/>
      <c r="CU92" s="258"/>
      <c r="CV92" s="258"/>
      <c r="CW92" s="258"/>
      <c r="CX92" s="258"/>
      <c r="CY92" s="258"/>
      <c r="CZ92" s="258"/>
      <c r="DA92" s="258"/>
      <c r="DB92" s="258"/>
      <c r="DC92" s="258"/>
      <c r="DD92" s="258"/>
      <c r="DE92" s="258"/>
      <c r="DF92" s="258"/>
      <c r="DG92" s="258"/>
      <c r="DH92" s="258"/>
      <c r="DI92" s="258"/>
      <c r="DJ92" s="258"/>
      <c r="DK92" s="258"/>
      <c r="DL92" s="258"/>
      <c r="DM92" s="258"/>
      <c r="DN92" s="258"/>
      <c r="DO92" s="258"/>
      <c r="DP92" s="258"/>
      <c r="DQ92" s="258"/>
      <c r="DR92" s="258"/>
      <c r="DS92" s="258"/>
      <c r="DT92" s="258"/>
      <c r="DU92" s="258"/>
      <c r="DV92" s="258"/>
      <c r="DW92" s="258"/>
      <c r="DX92" s="258"/>
      <c r="DY92" s="258"/>
      <c r="DZ92" s="258"/>
      <c r="EA92" s="258"/>
      <c r="EB92" s="258"/>
      <c r="EC92" s="258"/>
      <c r="ED92" s="258"/>
      <c r="EE92" s="258"/>
      <c r="EF92" s="258"/>
      <c r="EG92" s="258"/>
      <c r="EH92" s="258"/>
      <c r="EI92" s="258"/>
      <c r="EJ92" s="258"/>
      <c r="EK92" s="258"/>
      <c r="EL92" s="258"/>
      <c r="EM92" s="258"/>
      <c r="EN92" s="258"/>
      <c r="EO92" s="258"/>
      <c r="EP92" s="258"/>
      <c r="EQ92" s="258"/>
      <c r="ER92" s="258"/>
      <c r="ES92" s="258"/>
      <c r="ET92" s="258"/>
      <c r="EU92" s="258"/>
      <c r="EV92" s="258"/>
      <c r="EW92" s="258"/>
      <c r="EX92" s="258"/>
      <c r="EY92" s="258"/>
      <c r="EZ92" s="258"/>
      <c r="FA92" s="258"/>
      <c r="FB92" s="258"/>
      <c r="FC92" s="258"/>
      <c r="FD92" s="258"/>
      <c r="FE92" s="258"/>
      <c r="FF92" s="258"/>
      <c r="FG92" s="258"/>
      <c r="FH92" s="258"/>
      <c r="FI92" s="258"/>
      <c r="FJ92" s="258"/>
      <c r="FK92" s="258"/>
      <c r="FL92" s="258"/>
      <c r="FM92" s="258"/>
      <c r="FN92" s="258"/>
      <c r="FO92" s="258"/>
      <c r="FP92" s="258"/>
      <c r="FQ92" s="258"/>
      <c r="FR92" s="258"/>
      <c r="FS92" s="258"/>
      <c r="FT92" s="258"/>
      <c r="FU92" s="258"/>
      <c r="FV92" s="258"/>
      <c r="FW92" s="258"/>
      <c r="FX92" s="258"/>
      <c r="FY92" s="258"/>
      <c r="FZ92" s="258"/>
      <c r="GA92" s="258"/>
      <c r="GB92" s="258"/>
      <c r="GC92" s="258"/>
      <c r="GD92" s="258"/>
      <c r="GE92" s="258"/>
      <c r="GF92" s="258"/>
      <c r="GG92" s="258"/>
      <c r="GH92" s="258"/>
      <c r="GI92" s="258"/>
      <c r="GJ92" s="258"/>
      <c r="GK92" s="258"/>
      <c r="GL92" s="258"/>
      <c r="GM92" s="258"/>
      <c r="GN92" s="258"/>
      <c r="GO92" s="258"/>
      <c r="GP92" s="258"/>
      <c r="GQ92" s="258"/>
      <c r="GR92" s="258"/>
      <c r="GS92" s="258"/>
      <c r="GT92" s="258"/>
      <c r="GU92" s="258"/>
      <c r="GV92" s="258"/>
      <c r="GW92" s="258"/>
      <c r="GX92" s="258"/>
      <c r="GY92" s="258"/>
      <c r="GZ92" s="258"/>
      <c r="HA92" s="258"/>
      <c r="HB92" s="258"/>
      <c r="HC92" s="258"/>
      <c r="HD92" s="258"/>
      <c r="HE92" s="258"/>
      <c r="HF92" s="258"/>
      <c r="HG92" s="258"/>
      <c r="HH92" s="258"/>
      <c r="HI92" s="258"/>
      <c r="HJ92" s="258"/>
      <c r="HK92" s="258"/>
      <c r="HL92" s="258"/>
      <c r="HM92" s="258"/>
      <c r="HN92" s="258"/>
      <c r="HO92" s="258"/>
      <c r="HP92" s="258"/>
      <c r="HQ92" s="258"/>
      <c r="HR92" s="258"/>
      <c r="HS92" s="258"/>
      <c r="HT92" s="258"/>
      <c r="HU92" s="258"/>
      <c r="HV92" s="258"/>
      <c r="HW92" s="258"/>
    </row>
    <row r="93" spans="1:231" s="257" customFormat="1" x14ac:dyDescent="0.25">
      <c r="A93" s="255" t="s">
        <v>355</v>
      </c>
      <c r="B93" s="256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  <c r="BZ93" s="258"/>
      <c r="CA93" s="258"/>
      <c r="CB93" s="258"/>
      <c r="CC93" s="258"/>
      <c r="CD93" s="258"/>
      <c r="CE93" s="258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258"/>
      <c r="CQ93" s="258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258"/>
      <c r="DC93" s="258"/>
      <c r="DD93" s="258"/>
      <c r="DE93" s="258"/>
      <c r="DF93" s="258"/>
      <c r="DG93" s="258"/>
      <c r="DH93" s="258"/>
      <c r="DI93" s="258"/>
      <c r="DJ93" s="258"/>
      <c r="DK93" s="258"/>
      <c r="DL93" s="258"/>
      <c r="DM93" s="258"/>
      <c r="DN93" s="258"/>
      <c r="DO93" s="258"/>
      <c r="DP93" s="258"/>
      <c r="DQ93" s="258"/>
      <c r="DR93" s="258"/>
      <c r="DS93" s="258"/>
      <c r="DT93" s="258"/>
      <c r="DU93" s="258"/>
      <c r="DV93" s="258"/>
      <c r="DW93" s="258"/>
      <c r="DX93" s="258"/>
      <c r="DY93" s="258"/>
      <c r="DZ93" s="258"/>
      <c r="EA93" s="258"/>
      <c r="EB93" s="258"/>
      <c r="EC93" s="258"/>
      <c r="ED93" s="258"/>
      <c r="EE93" s="258"/>
      <c r="EF93" s="258"/>
      <c r="EG93" s="258"/>
      <c r="EH93" s="258"/>
      <c r="EI93" s="258"/>
      <c r="EJ93" s="258"/>
      <c r="EK93" s="258"/>
      <c r="EL93" s="258"/>
      <c r="EM93" s="258"/>
      <c r="EN93" s="258"/>
      <c r="EO93" s="258"/>
      <c r="EP93" s="258"/>
      <c r="EQ93" s="258"/>
      <c r="ER93" s="258"/>
      <c r="ES93" s="258"/>
      <c r="ET93" s="258"/>
      <c r="EU93" s="258"/>
      <c r="EV93" s="258"/>
      <c r="EW93" s="258"/>
      <c r="EX93" s="258"/>
      <c r="EY93" s="258"/>
      <c r="EZ93" s="258"/>
      <c r="FA93" s="258"/>
      <c r="FB93" s="258"/>
      <c r="FC93" s="258"/>
      <c r="FD93" s="258"/>
      <c r="FE93" s="258"/>
      <c r="FF93" s="258"/>
      <c r="FG93" s="258"/>
      <c r="FH93" s="258"/>
      <c r="FI93" s="258"/>
      <c r="FJ93" s="258"/>
      <c r="FK93" s="258"/>
      <c r="FL93" s="258"/>
      <c r="FM93" s="258"/>
      <c r="FN93" s="258"/>
      <c r="FO93" s="258"/>
      <c r="FP93" s="258"/>
      <c r="FQ93" s="258"/>
      <c r="FR93" s="258"/>
      <c r="FS93" s="258"/>
      <c r="FT93" s="258"/>
      <c r="FU93" s="258"/>
      <c r="FV93" s="258"/>
      <c r="FW93" s="258"/>
      <c r="FX93" s="258"/>
      <c r="FY93" s="258"/>
      <c r="FZ93" s="258"/>
      <c r="GA93" s="258"/>
      <c r="GB93" s="258"/>
      <c r="GC93" s="258"/>
      <c r="GD93" s="258"/>
      <c r="GE93" s="258"/>
      <c r="GF93" s="258"/>
      <c r="GG93" s="258"/>
      <c r="GH93" s="258"/>
      <c r="GI93" s="258"/>
      <c r="GJ93" s="258"/>
      <c r="GK93" s="258"/>
      <c r="GL93" s="258"/>
      <c r="GM93" s="258"/>
      <c r="GN93" s="258"/>
      <c r="GO93" s="258"/>
      <c r="GP93" s="258"/>
      <c r="GQ93" s="258"/>
      <c r="GR93" s="258"/>
      <c r="GS93" s="258"/>
      <c r="GT93" s="258"/>
      <c r="GU93" s="258"/>
      <c r="GV93" s="258"/>
      <c r="GW93" s="258"/>
      <c r="GX93" s="258"/>
      <c r="GY93" s="258"/>
      <c r="GZ93" s="258"/>
      <c r="HA93" s="258"/>
      <c r="HB93" s="258"/>
      <c r="HC93" s="258"/>
      <c r="HD93" s="258"/>
      <c r="HE93" s="258"/>
      <c r="HF93" s="258"/>
      <c r="HG93" s="258"/>
      <c r="HH93" s="258"/>
      <c r="HI93" s="258"/>
      <c r="HJ93" s="258"/>
      <c r="HK93" s="258"/>
      <c r="HL93" s="258"/>
      <c r="HM93" s="258"/>
      <c r="HN93" s="258"/>
      <c r="HO93" s="258"/>
      <c r="HP93" s="258"/>
      <c r="HQ93" s="258"/>
      <c r="HR93" s="258"/>
      <c r="HS93" s="258"/>
      <c r="HT93" s="258"/>
      <c r="HU93" s="258"/>
      <c r="HV93" s="258"/>
      <c r="HW93" s="258"/>
    </row>
    <row r="94" spans="1:231" s="257" customFormat="1" x14ac:dyDescent="0.25">
      <c r="A94" s="255" t="s">
        <v>355</v>
      </c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  <c r="BY94" s="258"/>
      <c r="BZ94" s="258"/>
      <c r="CA94" s="258"/>
      <c r="CB94" s="258"/>
      <c r="CC94" s="258"/>
      <c r="CD94" s="258"/>
      <c r="CE94" s="258"/>
      <c r="CF94" s="258"/>
      <c r="CG94" s="258"/>
      <c r="CH94" s="258"/>
      <c r="CI94" s="258"/>
      <c r="CJ94" s="258"/>
      <c r="CK94" s="258"/>
      <c r="CL94" s="258"/>
      <c r="CM94" s="258"/>
      <c r="CN94" s="258"/>
      <c r="CO94" s="258"/>
      <c r="CP94" s="258"/>
      <c r="CQ94" s="258"/>
      <c r="CR94" s="258"/>
      <c r="CS94" s="258"/>
      <c r="CT94" s="258"/>
      <c r="CU94" s="258"/>
      <c r="CV94" s="258"/>
      <c r="CW94" s="258"/>
      <c r="CX94" s="258"/>
      <c r="CY94" s="258"/>
      <c r="CZ94" s="258"/>
      <c r="DA94" s="258"/>
      <c r="DB94" s="258"/>
      <c r="DC94" s="258"/>
      <c r="DD94" s="258"/>
      <c r="DE94" s="258"/>
      <c r="DF94" s="258"/>
      <c r="DG94" s="258"/>
      <c r="DH94" s="258"/>
      <c r="DI94" s="258"/>
      <c r="DJ94" s="258"/>
      <c r="DK94" s="258"/>
      <c r="DL94" s="258"/>
      <c r="DM94" s="258"/>
      <c r="DN94" s="258"/>
      <c r="DO94" s="258"/>
      <c r="DP94" s="258"/>
      <c r="DQ94" s="258"/>
      <c r="DR94" s="258"/>
      <c r="DS94" s="258"/>
      <c r="DT94" s="258"/>
      <c r="DU94" s="258"/>
      <c r="DV94" s="258"/>
      <c r="DW94" s="258"/>
      <c r="DX94" s="258"/>
      <c r="DY94" s="258"/>
      <c r="DZ94" s="258"/>
      <c r="EA94" s="258"/>
      <c r="EB94" s="258"/>
      <c r="EC94" s="258"/>
      <c r="ED94" s="258"/>
      <c r="EE94" s="258"/>
      <c r="EF94" s="258"/>
      <c r="EG94" s="258"/>
      <c r="EH94" s="258"/>
      <c r="EI94" s="258"/>
      <c r="EJ94" s="258"/>
      <c r="EK94" s="258"/>
      <c r="EL94" s="258"/>
      <c r="EM94" s="258"/>
      <c r="EN94" s="258"/>
      <c r="EO94" s="258"/>
      <c r="EP94" s="258"/>
      <c r="EQ94" s="258"/>
      <c r="ER94" s="258"/>
      <c r="ES94" s="258"/>
      <c r="ET94" s="258"/>
      <c r="EU94" s="258"/>
      <c r="EV94" s="258"/>
      <c r="EW94" s="258"/>
      <c r="EX94" s="258"/>
      <c r="EY94" s="258"/>
      <c r="EZ94" s="258"/>
      <c r="FA94" s="258"/>
      <c r="FB94" s="258"/>
      <c r="FC94" s="258"/>
      <c r="FD94" s="258"/>
      <c r="FE94" s="258"/>
      <c r="FF94" s="258"/>
      <c r="FG94" s="258"/>
      <c r="FH94" s="258"/>
      <c r="FI94" s="258"/>
      <c r="FJ94" s="258"/>
      <c r="FK94" s="258"/>
      <c r="FL94" s="258"/>
      <c r="FM94" s="258"/>
      <c r="FN94" s="258"/>
      <c r="FO94" s="258"/>
      <c r="FP94" s="258"/>
      <c r="FQ94" s="258"/>
      <c r="FR94" s="258"/>
      <c r="FS94" s="258"/>
      <c r="FT94" s="258"/>
      <c r="FU94" s="258"/>
      <c r="FV94" s="258"/>
      <c r="FW94" s="258"/>
      <c r="FX94" s="258"/>
      <c r="FY94" s="258"/>
      <c r="FZ94" s="258"/>
      <c r="GA94" s="258"/>
      <c r="GB94" s="258"/>
      <c r="GC94" s="258"/>
      <c r="GD94" s="258"/>
      <c r="GE94" s="258"/>
      <c r="GF94" s="258"/>
      <c r="GG94" s="258"/>
      <c r="GH94" s="258"/>
      <c r="GI94" s="258"/>
      <c r="GJ94" s="258"/>
      <c r="GK94" s="258"/>
      <c r="GL94" s="258"/>
      <c r="GM94" s="258"/>
      <c r="GN94" s="258"/>
      <c r="GO94" s="258"/>
      <c r="GP94" s="258"/>
      <c r="GQ94" s="258"/>
      <c r="GR94" s="258"/>
      <c r="GS94" s="258"/>
      <c r="GT94" s="258"/>
      <c r="GU94" s="258"/>
      <c r="GV94" s="258"/>
      <c r="GW94" s="258"/>
      <c r="GX94" s="258"/>
      <c r="GY94" s="258"/>
      <c r="GZ94" s="258"/>
      <c r="HA94" s="258"/>
      <c r="HB94" s="258"/>
      <c r="HC94" s="258"/>
      <c r="HD94" s="258"/>
      <c r="HE94" s="258"/>
      <c r="HF94" s="258"/>
      <c r="HG94" s="258"/>
      <c r="HH94" s="258"/>
      <c r="HI94" s="258"/>
      <c r="HJ94" s="258"/>
      <c r="HK94" s="258"/>
      <c r="HL94" s="258"/>
      <c r="HM94" s="258"/>
      <c r="HN94" s="258"/>
      <c r="HO94" s="258"/>
      <c r="HP94" s="258"/>
      <c r="HQ94" s="258"/>
      <c r="HR94" s="258"/>
      <c r="HS94" s="258"/>
      <c r="HT94" s="258"/>
      <c r="HU94" s="258"/>
      <c r="HV94" s="258"/>
      <c r="HW94" s="258"/>
    </row>
    <row r="95" spans="1:231" s="257" customFormat="1" x14ac:dyDescent="0.25">
      <c r="A95" s="255" t="s">
        <v>356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  <c r="BZ95" s="258"/>
      <c r="CA95" s="258"/>
      <c r="CB95" s="258"/>
      <c r="CC95" s="258"/>
      <c r="CD95" s="258"/>
      <c r="CE95" s="258"/>
      <c r="CF95" s="258"/>
      <c r="CG95" s="258"/>
      <c r="CH95" s="258"/>
      <c r="CI95" s="258"/>
      <c r="CJ95" s="258"/>
      <c r="CK95" s="258"/>
      <c r="CL95" s="258"/>
      <c r="CM95" s="258"/>
      <c r="CN95" s="258"/>
      <c r="CO95" s="258"/>
      <c r="CP95" s="258"/>
      <c r="CQ95" s="258"/>
      <c r="CR95" s="258"/>
      <c r="CS95" s="258"/>
      <c r="CT95" s="258"/>
      <c r="CU95" s="258"/>
      <c r="CV95" s="258"/>
      <c r="CW95" s="258"/>
      <c r="CX95" s="258"/>
      <c r="CY95" s="258"/>
      <c r="CZ95" s="258"/>
      <c r="DA95" s="258"/>
      <c r="DB95" s="258"/>
      <c r="DC95" s="258"/>
      <c r="DD95" s="258"/>
      <c r="DE95" s="258"/>
      <c r="DF95" s="258"/>
      <c r="DG95" s="258"/>
      <c r="DH95" s="258"/>
      <c r="DI95" s="258"/>
      <c r="DJ95" s="258"/>
      <c r="DK95" s="258"/>
      <c r="DL95" s="258"/>
      <c r="DM95" s="258"/>
      <c r="DN95" s="258"/>
      <c r="DO95" s="258"/>
      <c r="DP95" s="258"/>
      <c r="DQ95" s="258"/>
      <c r="DR95" s="258"/>
      <c r="DS95" s="258"/>
      <c r="DT95" s="258"/>
      <c r="DU95" s="258"/>
      <c r="DV95" s="258"/>
      <c r="DW95" s="258"/>
      <c r="DX95" s="258"/>
      <c r="DY95" s="258"/>
      <c r="DZ95" s="258"/>
      <c r="EA95" s="258"/>
      <c r="EB95" s="258"/>
      <c r="EC95" s="258"/>
      <c r="ED95" s="258"/>
      <c r="EE95" s="258"/>
      <c r="EF95" s="258"/>
      <c r="EG95" s="258"/>
      <c r="EH95" s="258"/>
      <c r="EI95" s="258"/>
      <c r="EJ95" s="258"/>
      <c r="EK95" s="258"/>
      <c r="EL95" s="258"/>
      <c r="EM95" s="258"/>
      <c r="EN95" s="258"/>
      <c r="EO95" s="258"/>
      <c r="EP95" s="258"/>
      <c r="EQ95" s="258"/>
      <c r="ER95" s="258"/>
      <c r="ES95" s="258"/>
      <c r="ET95" s="258"/>
      <c r="EU95" s="258"/>
      <c r="EV95" s="258"/>
      <c r="EW95" s="258"/>
      <c r="EX95" s="258"/>
      <c r="EY95" s="258"/>
      <c r="EZ95" s="258"/>
      <c r="FA95" s="258"/>
      <c r="FB95" s="258"/>
      <c r="FC95" s="258"/>
      <c r="FD95" s="258"/>
      <c r="FE95" s="258"/>
      <c r="FF95" s="258"/>
      <c r="FG95" s="258"/>
      <c r="FH95" s="258"/>
      <c r="FI95" s="258"/>
      <c r="FJ95" s="258"/>
      <c r="FK95" s="258"/>
      <c r="FL95" s="258"/>
      <c r="FM95" s="258"/>
      <c r="FN95" s="258"/>
      <c r="FO95" s="258"/>
      <c r="FP95" s="258"/>
      <c r="FQ95" s="258"/>
      <c r="FR95" s="258"/>
      <c r="FS95" s="258"/>
      <c r="FT95" s="258"/>
      <c r="FU95" s="258"/>
      <c r="FV95" s="258"/>
      <c r="FW95" s="258"/>
      <c r="FX95" s="258"/>
      <c r="FY95" s="258"/>
      <c r="FZ95" s="258"/>
      <c r="GA95" s="258"/>
      <c r="GB95" s="258"/>
      <c r="GC95" s="258"/>
      <c r="GD95" s="258"/>
      <c r="GE95" s="258"/>
      <c r="GF95" s="258"/>
      <c r="GG95" s="258"/>
      <c r="GH95" s="258"/>
      <c r="GI95" s="258"/>
      <c r="GJ95" s="258"/>
      <c r="GK95" s="258"/>
      <c r="GL95" s="258"/>
      <c r="GM95" s="258"/>
      <c r="GN95" s="258"/>
      <c r="GO95" s="258"/>
      <c r="GP95" s="258"/>
      <c r="GQ95" s="258"/>
      <c r="GR95" s="258"/>
      <c r="GS95" s="258"/>
      <c r="GT95" s="258"/>
      <c r="GU95" s="258"/>
      <c r="GV95" s="258"/>
      <c r="GW95" s="258"/>
      <c r="GX95" s="258"/>
      <c r="GY95" s="258"/>
      <c r="GZ95" s="258"/>
      <c r="HA95" s="258"/>
      <c r="HB95" s="258"/>
      <c r="HC95" s="258"/>
      <c r="HD95" s="258"/>
      <c r="HE95" s="258"/>
      <c r="HF95" s="258"/>
      <c r="HG95" s="258"/>
      <c r="HH95" s="258"/>
      <c r="HI95" s="258"/>
      <c r="HJ95" s="258"/>
      <c r="HK95" s="258"/>
      <c r="HL95" s="258"/>
      <c r="HM95" s="258"/>
      <c r="HN95" s="258"/>
      <c r="HO95" s="258"/>
      <c r="HP95" s="258"/>
      <c r="HQ95" s="258"/>
      <c r="HR95" s="258"/>
      <c r="HS95" s="258"/>
      <c r="HT95" s="258"/>
      <c r="HU95" s="258"/>
      <c r="HV95" s="258"/>
      <c r="HW95" s="258"/>
    </row>
    <row r="96" spans="1:231" s="257" customFormat="1" x14ac:dyDescent="0.25">
      <c r="A96" s="255" t="s">
        <v>367</v>
      </c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M96" s="258"/>
      <c r="AN96" s="258"/>
      <c r="AO96" s="258"/>
      <c r="AP96" s="258"/>
      <c r="AQ96" s="258"/>
      <c r="AR96" s="258"/>
      <c r="AS96" s="258"/>
      <c r="AT96" s="258"/>
      <c r="AU96" s="258"/>
      <c r="AV96" s="258"/>
      <c r="AW96" s="258"/>
      <c r="AX96" s="258"/>
      <c r="AY96" s="258"/>
      <c r="AZ96" s="258"/>
      <c r="BA96" s="258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8"/>
      <c r="BV96" s="258"/>
      <c r="BW96" s="258"/>
      <c r="BX96" s="258"/>
      <c r="BY96" s="258"/>
      <c r="BZ96" s="258"/>
      <c r="CA96" s="258"/>
      <c r="CB96" s="258"/>
      <c r="CC96" s="258"/>
      <c r="CD96" s="258"/>
      <c r="CE96" s="258"/>
      <c r="CF96" s="258"/>
      <c r="CG96" s="258"/>
      <c r="CH96" s="258"/>
      <c r="CI96" s="258"/>
      <c r="CJ96" s="258"/>
      <c r="CK96" s="258"/>
      <c r="CL96" s="258"/>
      <c r="CM96" s="258"/>
      <c r="CN96" s="258"/>
      <c r="CO96" s="258"/>
      <c r="CP96" s="258"/>
      <c r="CQ96" s="258"/>
      <c r="CR96" s="258"/>
      <c r="CS96" s="258"/>
      <c r="CT96" s="258"/>
      <c r="CU96" s="258"/>
      <c r="CV96" s="258"/>
      <c r="CW96" s="258"/>
      <c r="CX96" s="258"/>
      <c r="CY96" s="258"/>
      <c r="CZ96" s="258"/>
      <c r="DA96" s="258"/>
      <c r="DB96" s="258"/>
      <c r="DC96" s="258"/>
      <c r="DD96" s="258"/>
      <c r="DE96" s="258"/>
      <c r="DF96" s="258"/>
      <c r="DG96" s="258"/>
      <c r="DH96" s="258"/>
      <c r="DI96" s="258"/>
      <c r="DJ96" s="258"/>
      <c r="DK96" s="258"/>
      <c r="DL96" s="258"/>
      <c r="DM96" s="258"/>
      <c r="DN96" s="258"/>
      <c r="DO96" s="258"/>
      <c r="DP96" s="258"/>
      <c r="DQ96" s="258"/>
      <c r="DR96" s="258"/>
      <c r="DS96" s="258"/>
      <c r="DT96" s="258"/>
      <c r="DU96" s="258"/>
      <c r="DV96" s="258"/>
      <c r="DW96" s="258"/>
      <c r="DX96" s="258"/>
      <c r="DY96" s="258"/>
      <c r="DZ96" s="258"/>
      <c r="EA96" s="258"/>
      <c r="EB96" s="258"/>
      <c r="EC96" s="258"/>
      <c r="ED96" s="258"/>
      <c r="EE96" s="258"/>
      <c r="EF96" s="258"/>
      <c r="EG96" s="258"/>
      <c r="EH96" s="258"/>
      <c r="EI96" s="258"/>
      <c r="EJ96" s="258"/>
      <c r="EK96" s="258"/>
      <c r="EL96" s="258"/>
      <c r="EM96" s="258"/>
      <c r="EN96" s="258"/>
      <c r="EO96" s="258"/>
      <c r="EP96" s="258"/>
      <c r="EQ96" s="258"/>
      <c r="ER96" s="258"/>
      <c r="ES96" s="258"/>
      <c r="ET96" s="258"/>
      <c r="EU96" s="258"/>
      <c r="EV96" s="258"/>
      <c r="EW96" s="258"/>
      <c r="EX96" s="258"/>
      <c r="EY96" s="258"/>
      <c r="EZ96" s="258"/>
      <c r="FA96" s="258"/>
      <c r="FB96" s="258"/>
      <c r="FC96" s="258"/>
      <c r="FD96" s="258"/>
      <c r="FE96" s="258"/>
      <c r="FF96" s="258"/>
      <c r="FG96" s="258"/>
      <c r="FH96" s="258"/>
      <c r="FI96" s="258"/>
      <c r="FJ96" s="258"/>
      <c r="FK96" s="258"/>
      <c r="FL96" s="258"/>
      <c r="FM96" s="258"/>
      <c r="FN96" s="258"/>
      <c r="FO96" s="258"/>
      <c r="FP96" s="258"/>
      <c r="FQ96" s="258"/>
      <c r="FR96" s="258"/>
      <c r="FS96" s="258"/>
      <c r="FT96" s="258"/>
      <c r="FU96" s="258"/>
      <c r="FV96" s="258"/>
      <c r="FW96" s="258"/>
      <c r="FX96" s="258"/>
      <c r="FY96" s="258"/>
      <c r="FZ96" s="258"/>
      <c r="GA96" s="258"/>
      <c r="GB96" s="258"/>
      <c r="GC96" s="258"/>
      <c r="GD96" s="258"/>
      <c r="GE96" s="258"/>
      <c r="GF96" s="258"/>
      <c r="GG96" s="258"/>
      <c r="GH96" s="258"/>
      <c r="GI96" s="258"/>
      <c r="GJ96" s="258"/>
      <c r="GK96" s="258"/>
      <c r="GL96" s="258"/>
      <c r="GM96" s="258"/>
      <c r="GN96" s="258"/>
      <c r="GO96" s="258"/>
      <c r="GP96" s="258"/>
      <c r="GQ96" s="258"/>
      <c r="GR96" s="258"/>
      <c r="GS96" s="258"/>
      <c r="GT96" s="258"/>
      <c r="GU96" s="258"/>
      <c r="GV96" s="258"/>
      <c r="GW96" s="258"/>
      <c r="GX96" s="258"/>
      <c r="GY96" s="258"/>
      <c r="GZ96" s="258"/>
      <c r="HA96" s="258"/>
      <c r="HB96" s="258"/>
      <c r="HC96" s="258"/>
      <c r="HD96" s="258"/>
      <c r="HE96" s="258"/>
      <c r="HF96" s="258"/>
      <c r="HG96" s="258"/>
      <c r="HH96" s="258"/>
      <c r="HI96" s="258"/>
      <c r="HJ96" s="258"/>
      <c r="HK96" s="258"/>
      <c r="HL96" s="258"/>
      <c r="HM96" s="258"/>
      <c r="HN96" s="258"/>
      <c r="HO96" s="258"/>
      <c r="HP96" s="258"/>
      <c r="HQ96" s="258"/>
      <c r="HR96" s="258"/>
      <c r="HS96" s="258"/>
      <c r="HT96" s="258"/>
      <c r="HU96" s="258"/>
      <c r="HV96" s="258"/>
      <c r="HW96" s="258"/>
    </row>
    <row r="97" spans="1:231" s="257" customFormat="1" x14ac:dyDescent="0.25">
      <c r="A97" s="255"/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  <c r="BZ97" s="258"/>
      <c r="CA97" s="258"/>
      <c r="CB97" s="258"/>
      <c r="CC97" s="258"/>
      <c r="CD97" s="258"/>
      <c r="CE97" s="258"/>
      <c r="CF97" s="258"/>
      <c r="CG97" s="258"/>
      <c r="CH97" s="258"/>
      <c r="CI97" s="258"/>
      <c r="CJ97" s="258"/>
      <c r="CK97" s="258"/>
      <c r="CL97" s="258"/>
      <c r="CM97" s="258"/>
      <c r="CN97" s="258"/>
      <c r="CO97" s="258"/>
      <c r="CP97" s="258"/>
      <c r="CQ97" s="258"/>
      <c r="CR97" s="258"/>
      <c r="CS97" s="258"/>
      <c r="CT97" s="258"/>
      <c r="CU97" s="258"/>
      <c r="CV97" s="258"/>
      <c r="CW97" s="258"/>
      <c r="CX97" s="258"/>
      <c r="CY97" s="258"/>
      <c r="CZ97" s="258"/>
      <c r="DA97" s="258"/>
      <c r="DB97" s="258"/>
      <c r="DC97" s="258"/>
      <c r="DD97" s="258"/>
      <c r="DE97" s="258"/>
      <c r="DF97" s="258"/>
      <c r="DG97" s="258"/>
      <c r="DH97" s="258"/>
      <c r="DI97" s="258"/>
      <c r="DJ97" s="258"/>
      <c r="DK97" s="258"/>
      <c r="DL97" s="258"/>
      <c r="DM97" s="258"/>
      <c r="DN97" s="258"/>
      <c r="DO97" s="258"/>
      <c r="DP97" s="258"/>
      <c r="DQ97" s="258"/>
      <c r="DR97" s="258"/>
      <c r="DS97" s="258"/>
      <c r="DT97" s="258"/>
      <c r="DU97" s="258"/>
      <c r="DV97" s="258"/>
      <c r="DW97" s="258"/>
      <c r="DX97" s="258"/>
      <c r="DY97" s="258"/>
      <c r="DZ97" s="258"/>
      <c r="EA97" s="258"/>
      <c r="EB97" s="258"/>
      <c r="EC97" s="258"/>
      <c r="ED97" s="258"/>
      <c r="EE97" s="258"/>
      <c r="EF97" s="258"/>
      <c r="EG97" s="258"/>
      <c r="EH97" s="258"/>
      <c r="EI97" s="258"/>
      <c r="EJ97" s="258"/>
      <c r="EK97" s="258"/>
      <c r="EL97" s="258"/>
      <c r="EM97" s="258"/>
      <c r="EN97" s="258"/>
      <c r="EO97" s="258"/>
      <c r="EP97" s="258"/>
      <c r="EQ97" s="258"/>
      <c r="ER97" s="258"/>
      <c r="ES97" s="258"/>
      <c r="ET97" s="258"/>
      <c r="EU97" s="258"/>
      <c r="EV97" s="258"/>
      <c r="EW97" s="258"/>
      <c r="EX97" s="258"/>
      <c r="EY97" s="258"/>
      <c r="EZ97" s="258"/>
      <c r="FA97" s="258"/>
      <c r="FB97" s="258"/>
      <c r="FC97" s="258"/>
      <c r="FD97" s="258"/>
      <c r="FE97" s="258"/>
      <c r="FF97" s="258"/>
      <c r="FG97" s="258"/>
      <c r="FH97" s="258"/>
      <c r="FI97" s="258"/>
      <c r="FJ97" s="258"/>
      <c r="FK97" s="258"/>
      <c r="FL97" s="258"/>
      <c r="FM97" s="258"/>
      <c r="FN97" s="258"/>
      <c r="FO97" s="258"/>
      <c r="FP97" s="258"/>
      <c r="FQ97" s="258"/>
      <c r="FR97" s="258"/>
      <c r="FS97" s="258"/>
      <c r="FT97" s="258"/>
      <c r="FU97" s="258"/>
      <c r="FV97" s="258"/>
      <c r="FW97" s="258"/>
      <c r="FX97" s="258"/>
      <c r="FY97" s="258"/>
      <c r="FZ97" s="258"/>
      <c r="GA97" s="258"/>
      <c r="GB97" s="258"/>
      <c r="GC97" s="258"/>
      <c r="GD97" s="258"/>
      <c r="GE97" s="258"/>
      <c r="GF97" s="258"/>
      <c r="GG97" s="258"/>
      <c r="GH97" s="258"/>
      <c r="GI97" s="258"/>
      <c r="GJ97" s="258"/>
      <c r="GK97" s="258"/>
      <c r="GL97" s="258"/>
      <c r="GM97" s="258"/>
      <c r="GN97" s="258"/>
      <c r="GO97" s="258"/>
      <c r="GP97" s="258"/>
      <c r="GQ97" s="258"/>
      <c r="GR97" s="258"/>
      <c r="GS97" s="258"/>
      <c r="GT97" s="258"/>
      <c r="GU97" s="258"/>
      <c r="GV97" s="258"/>
      <c r="GW97" s="258"/>
      <c r="GX97" s="258"/>
      <c r="GY97" s="258"/>
      <c r="GZ97" s="258"/>
      <c r="HA97" s="258"/>
      <c r="HB97" s="258"/>
      <c r="HC97" s="258"/>
      <c r="HD97" s="258"/>
      <c r="HE97" s="258"/>
      <c r="HF97" s="258"/>
      <c r="HG97" s="258"/>
      <c r="HH97" s="258"/>
      <c r="HI97" s="258"/>
      <c r="HJ97" s="258"/>
      <c r="HK97" s="258"/>
      <c r="HL97" s="258"/>
      <c r="HM97" s="258"/>
      <c r="HN97" s="258"/>
      <c r="HO97" s="258"/>
      <c r="HP97" s="258"/>
      <c r="HQ97" s="258"/>
      <c r="HR97" s="258"/>
      <c r="HS97" s="258"/>
      <c r="HT97" s="258"/>
      <c r="HU97" s="258"/>
      <c r="HV97" s="258"/>
      <c r="HW97" s="258"/>
    </row>
    <row r="98" spans="1:231" s="257" customFormat="1" x14ac:dyDescent="0.25">
      <c r="A98" s="255" t="s">
        <v>336</v>
      </c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  <c r="BY98" s="258"/>
      <c r="BZ98" s="258"/>
      <c r="CA98" s="258"/>
      <c r="CB98" s="258"/>
      <c r="CC98" s="258"/>
      <c r="CD98" s="258"/>
      <c r="CE98" s="258"/>
      <c r="CF98" s="258"/>
      <c r="CG98" s="258"/>
      <c r="CH98" s="258"/>
      <c r="CI98" s="258"/>
      <c r="CJ98" s="258"/>
      <c r="CK98" s="258"/>
      <c r="CL98" s="258"/>
      <c r="CM98" s="258"/>
      <c r="CN98" s="258"/>
      <c r="CO98" s="258"/>
      <c r="CP98" s="258"/>
      <c r="CQ98" s="258"/>
      <c r="CR98" s="258"/>
      <c r="CS98" s="258"/>
      <c r="CT98" s="258"/>
      <c r="CU98" s="258"/>
      <c r="CV98" s="258"/>
      <c r="CW98" s="258"/>
      <c r="CX98" s="258"/>
      <c r="CY98" s="258"/>
      <c r="CZ98" s="258"/>
      <c r="DA98" s="258"/>
      <c r="DB98" s="258"/>
      <c r="DC98" s="258"/>
      <c r="DD98" s="258"/>
      <c r="DE98" s="258"/>
      <c r="DF98" s="258"/>
      <c r="DG98" s="258"/>
      <c r="DH98" s="258"/>
      <c r="DI98" s="258"/>
      <c r="DJ98" s="258"/>
      <c r="DK98" s="258"/>
      <c r="DL98" s="258"/>
      <c r="DM98" s="258"/>
      <c r="DN98" s="258"/>
      <c r="DO98" s="258"/>
      <c r="DP98" s="258"/>
      <c r="DQ98" s="258"/>
      <c r="DR98" s="258"/>
      <c r="DS98" s="258"/>
      <c r="DT98" s="258"/>
      <c r="DU98" s="258"/>
      <c r="DV98" s="258"/>
      <c r="DW98" s="258"/>
      <c r="DX98" s="258"/>
      <c r="DY98" s="258"/>
      <c r="DZ98" s="258"/>
      <c r="EA98" s="258"/>
      <c r="EB98" s="258"/>
      <c r="EC98" s="258"/>
      <c r="ED98" s="258"/>
      <c r="EE98" s="258"/>
      <c r="EF98" s="258"/>
      <c r="EG98" s="258"/>
      <c r="EH98" s="258"/>
      <c r="EI98" s="258"/>
      <c r="EJ98" s="258"/>
      <c r="EK98" s="258"/>
      <c r="EL98" s="258"/>
      <c r="EM98" s="258"/>
      <c r="EN98" s="258"/>
      <c r="EO98" s="258"/>
      <c r="EP98" s="258"/>
      <c r="EQ98" s="258"/>
      <c r="ER98" s="258"/>
      <c r="ES98" s="258"/>
      <c r="ET98" s="258"/>
      <c r="EU98" s="258"/>
      <c r="EV98" s="258"/>
      <c r="EW98" s="258"/>
      <c r="EX98" s="258"/>
      <c r="EY98" s="258"/>
      <c r="EZ98" s="258"/>
      <c r="FA98" s="258"/>
      <c r="FB98" s="258"/>
      <c r="FC98" s="258"/>
      <c r="FD98" s="258"/>
      <c r="FE98" s="258"/>
      <c r="FF98" s="258"/>
      <c r="FG98" s="258"/>
      <c r="FH98" s="258"/>
      <c r="FI98" s="258"/>
      <c r="FJ98" s="258"/>
      <c r="FK98" s="258"/>
      <c r="FL98" s="258"/>
      <c r="FM98" s="258"/>
      <c r="FN98" s="258"/>
      <c r="FO98" s="258"/>
      <c r="FP98" s="258"/>
      <c r="FQ98" s="258"/>
      <c r="FR98" s="258"/>
      <c r="FS98" s="258"/>
      <c r="FT98" s="258"/>
      <c r="FU98" s="258"/>
      <c r="FV98" s="258"/>
      <c r="FW98" s="258"/>
      <c r="FX98" s="258"/>
      <c r="FY98" s="258"/>
      <c r="FZ98" s="258"/>
      <c r="GA98" s="258"/>
      <c r="GB98" s="258"/>
      <c r="GC98" s="258"/>
      <c r="GD98" s="258"/>
      <c r="GE98" s="258"/>
      <c r="GF98" s="258"/>
      <c r="GG98" s="258"/>
      <c r="GH98" s="258"/>
      <c r="GI98" s="258"/>
      <c r="GJ98" s="258"/>
      <c r="GK98" s="258"/>
      <c r="GL98" s="258"/>
      <c r="GM98" s="258"/>
      <c r="GN98" s="258"/>
      <c r="GO98" s="258"/>
      <c r="GP98" s="258"/>
      <c r="GQ98" s="258"/>
      <c r="GR98" s="258"/>
      <c r="GS98" s="258"/>
      <c r="GT98" s="258"/>
      <c r="GU98" s="258"/>
      <c r="GV98" s="258"/>
      <c r="GW98" s="258"/>
      <c r="GX98" s="258"/>
      <c r="GY98" s="258"/>
      <c r="GZ98" s="258"/>
      <c r="HA98" s="258"/>
      <c r="HB98" s="258"/>
      <c r="HC98" s="258"/>
      <c r="HD98" s="258"/>
      <c r="HE98" s="258"/>
      <c r="HF98" s="258"/>
      <c r="HG98" s="258"/>
      <c r="HH98" s="258"/>
      <c r="HI98" s="258"/>
      <c r="HJ98" s="258"/>
      <c r="HK98" s="258"/>
      <c r="HL98" s="258"/>
      <c r="HM98" s="258"/>
      <c r="HN98" s="258"/>
      <c r="HO98" s="258"/>
      <c r="HP98" s="258"/>
      <c r="HQ98" s="258"/>
      <c r="HR98" s="258"/>
      <c r="HS98" s="258"/>
      <c r="HT98" s="258"/>
      <c r="HU98" s="258"/>
      <c r="HV98" s="258"/>
      <c r="HW98" s="258"/>
    </row>
    <row r="99" spans="1:231" s="258" customFormat="1" x14ac:dyDescent="0.25">
      <c r="A99" s="255" t="s">
        <v>337</v>
      </c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7"/>
      <c r="Z99" s="257"/>
      <c r="AL99" s="257"/>
    </row>
    <row r="100" spans="1:231" s="258" customFormat="1" x14ac:dyDescent="0.25">
      <c r="A100" s="255" t="s">
        <v>338</v>
      </c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7"/>
      <c r="Z100" s="257"/>
      <c r="AL100" s="257"/>
    </row>
    <row r="101" spans="1:231" s="258" customFormat="1" x14ac:dyDescent="0.25">
      <c r="A101" s="255" t="s">
        <v>339</v>
      </c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7"/>
      <c r="Z101" s="257"/>
      <c r="AL101" s="257"/>
    </row>
    <row r="102" spans="1:231" s="258" customFormat="1" x14ac:dyDescent="0.25">
      <c r="A102" s="255" t="s">
        <v>340</v>
      </c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7"/>
      <c r="Z102" s="257"/>
      <c r="AL102" s="257"/>
    </row>
    <row r="103" spans="1:231" s="231" customFormat="1" x14ac:dyDescent="0.25">
      <c r="A103" s="259"/>
      <c r="N103" s="230"/>
      <c r="Z103" s="230"/>
      <c r="AL103" s="230"/>
    </row>
    <row r="104" spans="1:231" s="231" customFormat="1" x14ac:dyDescent="0.25">
      <c r="A104" s="230" t="s">
        <v>368</v>
      </c>
      <c r="N104" s="230"/>
      <c r="Z104" s="230"/>
      <c r="AL104" s="230"/>
    </row>
    <row r="105" spans="1:231" s="231" customFormat="1" x14ac:dyDescent="0.25">
      <c r="A105" s="230" t="s">
        <v>369</v>
      </c>
      <c r="N105" s="230"/>
      <c r="Z105" s="230"/>
      <c r="AL105" s="230"/>
    </row>
    <row r="107" spans="1:231" s="231" customFormat="1" x14ac:dyDescent="0.25">
      <c r="A107" s="230"/>
      <c r="N107" s="230"/>
      <c r="Z107" s="230"/>
      <c r="AL107" s="230"/>
    </row>
    <row r="124" spans="1:38" s="231" customFormat="1" x14ac:dyDescent="0.25">
      <c r="A124" s="230"/>
      <c r="N124" s="230"/>
      <c r="Z124" s="230"/>
      <c r="AL124" s="230"/>
    </row>
    <row r="125" spans="1:38" s="231" customFormat="1" ht="12.75" customHeight="1" x14ac:dyDescent="0.25">
      <c r="A125" s="230"/>
      <c r="O125" s="231" t="s">
        <v>370</v>
      </c>
      <c r="R125" s="233"/>
      <c r="S125" s="233"/>
      <c r="Z125" s="230"/>
      <c r="AL125" s="230"/>
    </row>
    <row r="126" spans="1:38" s="231" customFormat="1" ht="39.6" x14ac:dyDescent="0.25">
      <c r="A126" s="230"/>
      <c r="O126" s="260" t="s">
        <v>65</v>
      </c>
      <c r="P126" s="260" t="s">
        <v>341</v>
      </c>
      <c r="Q126" s="260" t="s">
        <v>342</v>
      </c>
      <c r="R126" s="260" t="s">
        <v>347</v>
      </c>
      <c r="S126" s="260" t="s">
        <v>348</v>
      </c>
      <c r="Z126" s="230"/>
      <c r="AL126" s="230"/>
    </row>
    <row r="127" spans="1:38" s="231" customFormat="1" x14ac:dyDescent="0.25">
      <c r="A127" s="230"/>
      <c r="O127" s="260"/>
      <c r="P127" s="260"/>
      <c r="Q127" s="260"/>
      <c r="R127" s="260"/>
      <c r="S127" s="260"/>
      <c r="Z127" s="230"/>
      <c r="AL127" s="230"/>
    </row>
    <row r="128" spans="1:38" s="231" customFormat="1" x14ac:dyDescent="0.25">
      <c r="A128" s="230"/>
      <c r="O128" s="261" t="s">
        <v>371</v>
      </c>
      <c r="P128" s="262" t="e">
        <f>SUM(#REF!)/SUM(#REF!)</f>
        <v>#REF!</v>
      </c>
      <c r="Q128" s="262" t="e">
        <f>SUM(#REF!)/SUM(#REF!)</f>
        <v>#REF!</v>
      </c>
      <c r="R128" s="262">
        <v>0.75</v>
      </c>
      <c r="S128" s="262"/>
      <c r="T128" s="254" t="e">
        <f>+Q128-R128</f>
        <v>#REF!</v>
      </c>
      <c r="Z128" s="230"/>
      <c r="AL128" s="230"/>
    </row>
    <row r="129" spans="1:38" s="231" customFormat="1" x14ac:dyDescent="0.25">
      <c r="A129" s="230"/>
      <c r="O129" s="261" t="s">
        <v>372</v>
      </c>
      <c r="P129" s="262" t="e">
        <f>SUM(#REF!)/SUM(#REF!)</f>
        <v>#REF!</v>
      </c>
      <c r="Q129" s="262" t="e">
        <f>SUM(#REF!)/SUM(#REF!)</f>
        <v>#REF!</v>
      </c>
      <c r="R129" s="262">
        <v>0.5</v>
      </c>
      <c r="S129" s="262">
        <v>0.75</v>
      </c>
      <c r="T129" s="254" t="e">
        <f>+Q129-S129</f>
        <v>#REF!</v>
      </c>
      <c r="Z129" s="230"/>
      <c r="AL129" s="230"/>
    </row>
    <row r="130" spans="1:38" s="231" customFormat="1" x14ac:dyDescent="0.25">
      <c r="A130" s="230"/>
      <c r="O130" s="261" t="s">
        <v>373</v>
      </c>
      <c r="P130" s="262" t="e">
        <f>SUM(#REF!)/SUM(#REF!)</f>
        <v>#REF!</v>
      </c>
      <c r="Q130" s="262" t="e">
        <f>SUM(#REF!)/SUM(#REF!)</f>
        <v>#REF!</v>
      </c>
      <c r="R130" s="262">
        <v>0.25</v>
      </c>
      <c r="S130" s="262">
        <v>0.5</v>
      </c>
      <c r="T130" s="254" t="e">
        <f>+Q130-S130</f>
        <v>#REF!</v>
      </c>
      <c r="Z130" s="230"/>
      <c r="AL130" s="230"/>
    </row>
    <row r="131" spans="1:38" s="231" customFormat="1" x14ac:dyDescent="0.25">
      <c r="A131" s="230"/>
      <c r="Z131" s="230"/>
      <c r="AL131" s="230"/>
    </row>
    <row r="132" spans="1:38" s="231" customFormat="1" x14ac:dyDescent="0.25">
      <c r="A132" s="230"/>
      <c r="Z132" s="230"/>
      <c r="AL132" s="230"/>
    </row>
    <row r="133" spans="1:38" s="231" customFormat="1" x14ac:dyDescent="0.25">
      <c r="A133" s="230"/>
      <c r="O133" s="233" t="s">
        <v>343</v>
      </c>
      <c r="P133" s="233" t="s">
        <v>344</v>
      </c>
      <c r="Q133" s="233" t="s">
        <v>345</v>
      </c>
      <c r="Z133" s="230"/>
      <c r="AL133" s="230"/>
    </row>
    <row r="134" spans="1:38" s="231" customFormat="1" x14ac:dyDescent="0.25">
      <c r="A134" s="230"/>
      <c r="O134" s="261" t="s">
        <v>374</v>
      </c>
      <c r="P134" s="233" t="s">
        <v>25</v>
      </c>
      <c r="Q134" s="263"/>
      <c r="Z134" s="230"/>
      <c r="AL134" s="230"/>
    </row>
    <row r="135" spans="1:38" s="231" customFormat="1" x14ac:dyDescent="0.25">
      <c r="A135" s="230"/>
      <c r="O135" s="261" t="s">
        <v>375</v>
      </c>
      <c r="P135" s="233" t="s">
        <v>25</v>
      </c>
      <c r="Q135" s="263"/>
      <c r="R135" s="234"/>
      <c r="Z135" s="230"/>
      <c r="AL135" s="230"/>
    </row>
    <row r="136" spans="1:38" s="231" customFormat="1" x14ac:dyDescent="0.25">
      <c r="A136" s="230"/>
      <c r="O136" s="261" t="s">
        <v>376</v>
      </c>
      <c r="P136" s="233" t="s">
        <v>357</v>
      </c>
      <c r="Q136" s="263"/>
      <c r="Z136" s="230"/>
      <c r="AL136" s="230"/>
    </row>
    <row r="137" spans="1:38" s="231" customFormat="1" x14ac:dyDescent="0.25">
      <c r="A137" s="230"/>
      <c r="O137" s="261" t="s">
        <v>374</v>
      </c>
      <c r="P137" s="233" t="s">
        <v>357</v>
      </c>
      <c r="Q137" s="263"/>
      <c r="Z137" s="230"/>
      <c r="AL137" s="230"/>
    </row>
    <row r="138" spans="1:38" s="231" customFormat="1" x14ac:dyDescent="0.25">
      <c r="A138" s="230"/>
      <c r="O138" s="261" t="s">
        <v>374</v>
      </c>
      <c r="P138" s="233" t="s">
        <v>285</v>
      </c>
      <c r="Q138" s="263"/>
      <c r="Z138" s="230"/>
      <c r="AL138" s="230"/>
    </row>
    <row r="139" spans="1:38" s="231" customFormat="1" x14ac:dyDescent="0.25">
      <c r="A139" s="230"/>
      <c r="O139" s="261" t="s">
        <v>375</v>
      </c>
      <c r="P139" s="233" t="s">
        <v>377</v>
      </c>
      <c r="Q139" s="263"/>
      <c r="Z139" s="230"/>
      <c r="AL139" s="230"/>
    </row>
    <row r="140" spans="1:38" s="231" customFormat="1" x14ac:dyDescent="0.25">
      <c r="A140" s="230"/>
      <c r="N140" s="230"/>
      <c r="Z140" s="230"/>
      <c r="AL140" s="230"/>
    </row>
    <row r="141" spans="1:38" s="231" customFormat="1" x14ac:dyDescent="0.25">
      <c r="A141" s="230"/>
      <c r="N141" s="230"/>
      <c r="Z141" s="230"/>
      <c r="AL141" s="230"/>
    </row>
    <row r="142" spans="1:38" s="231" customFormat="1" x14ac:dyDescent="0.25">
      <c r="A142" s="230"/>
      <c r="N142" s="230"/>
      <c r="Z142" s="230"/>
      <c r="AL142" s="230"/>
    </row>
    <row r="175" spans="1:231" x14ac:dyDescent="0.25">
      <c r="A175" s="230" t="s">
        <v>313</v>
      </c>
      <c r="B175" s="230">
        <v>31</v>
      </c>
      <c r="C175" s="230">
        <v>28</v>
      </c>
      <c r="D175" s="230">
        <v>31</v>
      </c>
      <c r="E175" s="230">
        <v>30</v>
      </c>
      <c r="F175" s="230">
        <v>31</v>
      </c>
      <c r="G175" s="230">
        <v>30</v>
      </c>
      <c r="H175" s="230">
        <v>31</v>
      </c>
      <c r="I175" s="230">
        <v>31</v>
      </c>
      <c r="J175" s="230">
        <v>30</v>
      </c>
      <c r="K175" s="230">
        <v>31</v>
      </c>
      <c r="L175" s="230">
        <v>30</v>
      </c>
      <c r="M175" s="230">
        <v>31</v>
      </c>
      <c r="N175" s="230">
        <v>31</v>
      </c>
      <c r="O175" s="230">
        <v>28</v>
      </c>
      <c r="P175" s="230">
        <v>31</v>
      </c>
      <c r="Q175" s="230">
        <v>30</v>
      </c>
      <c r="R175" s="230">
        <v>31</v>
      </c>
      <c r="S175" s="230">
        <v>30</v>
      </c>
      <c r="T175" s="230">
        <v>31</v>
      </c>
      <c r="U175" s="230">
        <v>31</v>
      </c>
      <c r="V175" s="230">
        <v>30</v>
      </c>
      <c r="W175" s="230">
        <v>31</v>
      </c>
      <c r="X175" s="230">
        <v>30</v>
      </c>
      <c r="Y175" s="230">
        <v>31</v>
      </c>
      <c r="Z175" s="230">
        <v>31</v>
      </c>
      <c r="AA175" s="230">
        <v>28</v>
      </c>
      <c r="AB175" s="230">
        <v>31</v>
      </c>
      <c r="AC175" s="230">
        <v>30</v>
      </c>
      <c r="AD175" s="230">
        <v>31</v>
      </c>
      <c r="AE175" s="230">
        <v>30</v>
      </c>
      <c r="AF175" s="230">
        <v>31</v>
      </c>
      <c r="AG175" s="230">
        <v>31</v>
      </c>
      <c r="AH175" s="230">
        <v>30</v>
      </c>
      <c r="AI175" s="230">
        <v>31</v>
      </c>
      <c r="AJ175" s="230">
        <v>30</v>
      </c>
      <c r="AK175" s="230">
        <v>31</v>
      </c>
      <c r="AL175" s="230">
        <v>31</v>
      </c>
      <c r="AM175" s="230">
        <v>29</v>
      </c>
      <c r="AN175" s="230">
        <v>31</v>
      </c>
      <c r="AO175" s="230">
        <v>30</v>
      </c>
      <c r="AP175" s="230">
        <v>31</v>
      </c>
      <c r="AQ175" s="230">
        <v>30</v>
      </c>
      <c r="AR175" s="230">
        <v>31</v>
      </c>
      <c r="AS175" s="230">
        <v>31</v>
      </c>
      <c r="AT175" s="230">
        <v>30</v>
      </c>
      <c r="AU175" s="230">
        <v>31</v>
      </c>
      <c r="AV175" s="230">
        <v>30</v>
      </c>
      <c r="AW175" s="230">
        <v>31</v>
      </c>
      <c r="AX175" s="230"/>
      <c r="AY175" s="231">
        <v>31</v>
      </c>
      <c r="AZ175" s="230">
        <v>28</v>
      </c>
      <c r="BA175" s="230">
        <v>31</v>
      </c>
      <c r="BB175" s="230">
        <v>30</v>
      </c>
      <c r="BC175" s="230">
        <v>31</v>
      </c>
      <c r="BD175" s="230">
        <v>30</v>
      </c>
      <c r="BE175" s="230">
        <v>31</v>
      </c>
      <c r="BF175" s="230">
        <v>31</v>
      </c>
      <c r="BG175" s="230">
        <v>30</v>
      </c>
      <c r="BH175" s="230">
        <v>31</v>
      </c>
      <c r="BI175" s="230">
        <v>30</v>
      </c>
      <c r="BJ175" s="230">
        <v>31</v>
      </c>
      <c r="BK175" s="230"/>
      <c r="BL175" s="230">
        <v>31</v>
      </c>
      <c r="BM175" s="230">
        <v>28</v>
      </c>
      <c r="BN175" s="230">
        <v>31</v>
      </c>
      <c r="BO175" s="230">
        <v>30</v>
      </c>
      <c r="BP175" s="230">
        <v>31</v>
      </c>
      <c r="BQ175" s="230">
        <v>30</v>
      </c>
      <c r="BR175" s="230">
        <v>31</v>
      </c>
      <c r="BS175" s="230">
        <v>31</v>
      </c>
      <c r="BT175" s="230">
        <v>30</v>
      </c>
      <c r="BU175" s="230">
        <v>31</v>
      </c>
      <c r="BV175" s="230">
        <v>30</v>
      </c>
      <c r="BW175" s="230">
        <v>31</v>
      </c>
      <c r="BX175" s="230"/>
      <c r="BY175" s="230">
        <v>31</v>
      </c>
      <c r="BZ175" s="230">
        <v>28</v>
      </c>
      <c r="CA175" s="230">
        <v>31</v>
      </c>
      <c r="CB175" s="230">
        <v>30</v>
      </c>
      <c r="CC175" s="230">
        <v>31</v>
      </c>
      <c r="CD175" s="230">
        <v>30</v>
      </c>
      <c r="CE175" s="230">
        <v>31</v>
      </c>
      <c r="CF175" s="230">
        <v>31</v>
      </c>
      <c r="CG175" s="230">
        <v>30</v>
      </c>
      <c r="CH175" s="230">
        <v>31</v>
      </c>
      <c r="CI175" s="230">
        <v>30</v>
      </c>
      <c r="CJ175" s="230">
        <v>31</v>
      </c>
      <c r="CK175" s="230"/>
      <c r="CL175" s="230">
        <v>31</v>
      </c>
      <c r="CM175" s="230">
        <v>28</v>
      </c>
      <c r="CN175" s="230">
        <v>31</v>
      </c>
      <c r="CO175" s="230">
        <v>30</v>
      </c>
      <c r="CP175" s="230">
        <v>31</v>
      </c>
      <c r="CQ175" s="230">
        <v>30</v>
      </c>
      <c r="CR175" s="230">
        <v>31</v>
      </c>
      <c r="CS175" s="230">
        <v>31</v>
      </c>
      <c r="CT175" s="230">
        <v>30</v>
      </c>
      <c r="CU175" s="230">
        <v>31</v>
      </c>
      <c r="CV175" s="230">
        <v>30</v>
      </c>
      <c r="CW175" s="230">
        <v>31</v>
      </c>
      <c r="CX175" s="230"/>
      <c r="CY175" s="230"/>
      <c r="CZ175" s="230"/>
      <c r="DA175" s="230"/>
      <c r="DB175" s="230"/>
      <c r="DC175" s="230"/>
      <c r="DD175" s="230"/>
      <c r="DE175" s="230"/>
      <c r="DF175" s="230"/>
      <c r="DG175" s="230"/>
      <c r="DH175" s="230"/>
      <c r="DI175" s="230"/>
      <c r="DJ175" s="230"/>
      <c r="DK175" s="230"/>
      <c r="DL175" s="230"/>
      <c r="DM175" s="230"/>
      <c r="DN175" s="230"/>
      <c r="DO175" s="230"/>
      <c r="DP175" s="230"/>
      <c r="DQ175" s="230"/>
      <c r="DR175" s="230"/>
      <c r="DS175" s="230"/>
      <c r="DT175" s="230"/>
      <c r="DU175" s="230"/>
      <c r="DV175" s="230"/>
      <c r="DW175" s="230"/>
      <c r="DX175" s="230"/>
      <c r="DY175" s="230"/>
      <c r="DZ175" s="230"/>
      <c r="EA175" s="230"/>
      <c r="EB175" s="230"/>
      <c r="EC175" s="230"/>
      <c r="ED175" s="230"/>
      <c r="EE175" s="230"/>
      <c r="EF175" s="230"/>
      <c r="EG175" s="230"/>
      <c r="EH175" s="230"/>
      <c r="EI175" s="230"/>
      <c r="EJ175" s="230"/>
      <c r="EK175" s="230"/>
      <c r="EL175" s="230"/>
      <c r="EM175" s="230"/>
      <c r="EN175" s="230"/>
      <c r="EO175" s="230"/>
      <c r="EP175" s="230"/>
      <c r="EQ175" s="230"/>
      <c r="ER175" s="230"/>
      <c r="ES175" s="230"/>
      <c r="ET175" s="230"/>
      <c r="EU175" s="230"/>
      <c r="EV175" s="230"/>
      <c r="EW175" s="230"/>
      <c r="EX175" s="230"/>
      <c r="EY175" s="230"/>
      <c r="EZ175" s="230"/>
      <c r="FA175" s="230"/>
      <c r="FB175" s="230"/>
      <c r="FC175" s="230"/>
      <c r="FD175" s="230"/>
      <c r="FE175" s="230"/>
      <c r="FF175" s="230"/>
      <c r="FG175" s="230"/>
      <c r="FH175" s="230"/>
      <c r="FI175" s="230"/>
      <c r="FJ175" s="230"/>
      <c r="FK175" s="230"/>
      <c r="FL175" s="230"/>
      <c r="FM175" s="230"/>
      <c r="FN175" s="230"/>
      <c r="FO175" s="230"/>
      <c r="FP175" s="230"/>
      <c r="FQ175" s="230"/>
      <c r="FR175" s="230"/>
      <c r="FS175" s="230"/>
      <c r="FT175" s="230"/>
      <c r="FU175" s="230"/>
      <c r="FV175" s="230"/>
      <c r="FW175" s="230"/>
      <c r="FX175" s="230"/>
      <c r="FY175" s="230"/>
      <c r="FZ175" s="230"/>
      <c r="GA175" s="230"/>
      <c r="GB175" s="230"/>
      <c r="GC175" s="230"/>
      <c r="GD175" s="230"/>
      <c r="GE175" s="230"/>
      <c r="GF175" s="230"/>
      <c r="GG175" s="230"/>
      <c r="GH175" s="230"/>
      <c r="GI175" s="230"/>
      <c r="GJ175" s="230"/>
      <c r="GK175" s="230"/>
      <c r="GL175" s="230"/>
      <c r="GM175" s="230"/>
      <c r="GN175" s="230"/>
      <c r="GO175" s="230"/>
      <c r="GP175" s="230"/>
      <c r="GQ175" s="230"/>
      <c r="GR175" s="230"/>
      <c r="GS175" s="230"/>
      <c r="GT175" s="230"/>
      <c r="GU175" s="230"/>
      <c r="GV175" s="230"/>
      <c r="GW175" s="230"/>
      <c r="GX175" s="230"/>
      <c r="GY175" s="230"/>
      <c r="GZ175" s="230"/>
      <c r="HA175" s="230"/>
      <c r="HB175" s="230"/>
      <c r="HC175" s="230"/>
      <c r="HD175" s="230"/>
      <c r="HE175" s="230"/>
      <c r="HF175" s="230"/>
      <c r="HG175" s="230"/>
      <c r="HH175" s="230"/>
      <c r="HI175" s="230"/>
      <c r="HJ175" s="230"/>
      <c r="HK175" s="230"/>
      <c r="HL175" s="230"/>
      <c r="HM175" s="230"/>
      <c r="HN175" s="230"/>
      <c r="HO175" s="230"/>
      <c r="HP175" s="230"/>
      <c r="HQ175" s="230"/>
      <c r="HR175" s="230"/>
      <c r="HS175" s="230"/>
      <c r="HT175" s="230"/>
      <c r="HU175" s="230"/>
      <c r="HV175" s="230"/>
      <c r="HW175" s="230"/>
    </row>
    <row r="176" spans="1:231" x14ac:dyDescent="0.25">
      <c r="A176" s="230" t="s">
        <v>314</v>
      </c>
      <c r="B176" s="230">
        <v>20</v>
      </c>
      <c r="C176" s="230">
        <v>20</v>
      </c>
      <c r="D176" s="230">
        <v>20</v>
      </c>
      <c r="E176" s="230">
        <v>20</v>
      </c>
      <c r="F176" s="230">
        <v>20</v>
      </c>
      <c r="G176" s="230">
        <v>20</v>
      </c>
      <c r="H176" s="230">
        <v>20</v>
      </c>
      <c r="I176" s="230">
        <v>20</v>
      </c>
      <c r="J176" s="230">
        <v>20</v>
      </c>
      <c r="K176" s="230">
        <v>20</v>
      </c>
      <c r="L176" s="230">
        <v>20</v>
      </c>
      <c r="M176" s="230">
        <v>20</v>
      </c>
      <c r="N176" s="230">
        <v>20</v>
      </c>
      <c r="O176" s="230">
        <v>20</v>
      </c>
      <c r="P176" s="230">
        <v>20</v>
      </c>
      <c r="Q176" s="230">
        <v>20</v>
      </c>
      <c r="R176" s="230">
        <v>20</v>
      </c>
      <c r="S176" s="230">
        <v>20</v>
      </c>
      <c r="T176" s="230">
        <v>20</v>
      </c>
      <c r="U176" s="230">
        <v>20</v>
      </c>
      <c r="V176" s="230">
        <v>20</v>
      </c>
      <c r="W176" s="230">
        <v>20</v>
      </c>
      <c r="X176" s="230">
        <v>20</v>
      </c>
      <c r="Y176" s="230">
        <v>20</v>
      </c>
      <c r="Z176" s="230">
        <v>20</v>
      </c>
      <c r="AA176" s="230">
        <v>20</v>
      </c>
      <c r="AB176" s="230">
        <v>20</v>
      </c>
      <c r="AC176" s="230">
        <v>20</v>
      </c>
      <c r="AD176" s="230">
        <v>20</v>
      </c>
      <c r="AE176" s="230">
        <v>20</v>
      </c>
      <c r="AF176" s="230">
        <v>20</v>
      </c>
      <c r="AG176" s="230">
        <v>20</v>
      </c>
      <c r="AH176" s="230">
        <v>20</v>
      </c>
      <c r="AI176" s="230">
        <v>20</v>
      </c>
      <c r="AJ176" s="230">
        <v>20</v>
      </c>
      <c r="AK176" s="230">
        <v>20</v>
      </c>
      <c r="AL176" s="230">
        <v>20</v>
      </c>
      <c r="AM176" s="230">
        <v>20</v>
      </c>
      <c r="AN176" s="230">
        <v>20</v>
      </c>
      <c r="AO176" s="230">
        <v>20</v>
      </c>
      <c r="AP176" s="230">
        <v>20</v>
      </c>
      <c r="AQ176" s="230">
        <v>20</v>
      </c>
      <c r="AR176" s="230">
        <v>20</v>
      </c>
      <c r="AS176" s="230">
        <v>20</v>
      </c>
      <c r="AT176" s="230">
        <v>20</v>
      </c>
      <c r="AU176" s="230">
        <v>20</v>
      </c>
      <c r="AV176" s="230">
        <v>20</v>
      </c>
      <c r="AW176" s="230">
        <v>20</v>
      </c>
      <c r="AX176" s="230"/>
      <c r="AY176" s="231">
        <v>20</v>
      </c>
      <c r="AZ176" s="230">
        <v>20</v>
      </c>
      <c r="BA176" s="230">
        <v>20</v>
      </c>
      <c r="BB176" s="230">
        <v>20</v>
      </c>
      <c r="BC176" s="230">
        <v>20</v>
      </c>
      <c r="BD176" s="230">
        <v>20</v>
      </c>
      <c r="BE176" s="230">
        <v>20</v>
      </c>
      <c r="BF176" s="230">
        <v>20</v>
      </c>
      <c r="BG176" s="230">
        <v>20</v>
      </c>
      <c r="BH176" s="230">
        <v>20</v>
      </c>
      <c r="BI176" s="230">
        <v>20</v>
      </c>
      <c r="BJ176" s="230">
        <v>20</v>
      </c>
      <c r="BK176" s="230"/>
      <c r="BL176" s="230">
        <v>20</v>
      </c>
      <c r="BM176" s="230">
        <v>20</v>
      </c>
      <c r="BN176" s="230">
        <v>20</v>
      </c>
      <c r="BO176" s="230">
        <v>20</v>
      </c>
      <c r="BP176" s="230">
        <v>20</v>
      </c>
      <c r="BQ176" s="230">
        <v>20</v>
      </c>
      <c r="BR176" s="230">
        <v>20</v>
      </c>
      <c r="BS176" s="230">
        <v>20</v>
      </c>
      <c r="BT176" s="230">
        <v>20</v>
      </c>
      <c r="BU176" s="230">
        <v>20</v>
      </c>
      <c r="BV176" s="230">
        <v>20</v>
      </c>
      <c r="BW176" s="230">
        <v>20</v>
      </c>
      <c r="BX176" s="230"/>
      <c r="BY176" s="230">
        <v>20</v>
      </c>
      <c r="BZ176" s="230">
        <v>20</v>
      </c>
      <c r="CA176" s="230">
        <v>20</v>
      </c>
      <c r="CB176" s="230">
        <v>20</v>
      </c>
      <c r="CC176" s="230">
        <v>20</v>
      </c>
      <c r="CD176" s="230">
        <v>20</v>
      </c>
      <c r="CE176" s="230">
        <v>20</v>
      </c>
      <c r="CF176" s="230">
        <v>20</v>
      </c>
      <c r="CG176" s="230">
        <v>20</v>
      </c>
      <c r="CH176" s="230">
        <v>20</v>
      </c>
      <c r="CI176" s="230">
        <v>20</v>
      </c>
      <c r="CJ176" s="230">
        <v>20</v>
      </c>
      <c r="CK176" s="230"/>
      <c r="CL176" s="230">
        <v>20</v>
      </c>
      <c r="CM176" s="230">
        <v>20</v>
      </c>
      <c r="CN176" s="230">
        <v>20</v>
      </c>
      <c r="CO176" s="230">
        <v>20</v>
      </c>
      <c r="CP176" s="230">
        <v>20</v>
      </c>
      <c r="CQ176" s="230">
        <v>20</v>
      </c>
      <c r="CR176" s="230">
        <v>20</v>
      </c>
      <c r="CS176" s="230">
        <v>20</v>
      </c>
      <c r="CT176" s="230">
        <v>20</v>
      </c>
      <c r="CU176" s="230">
        <v>20</v>
      </c>
      <c r="CV176" s="230">
        <v>20</v>
      </c>
      <c r="CW176" s="230">
        <v>20</v>
      </c>
      <c r="CX176" s="230"/>
      <c r="CY176" s="230"/>
      <c r="CZ176" s="230"/>
      <c r="DA176" s="230"/>
      <c r="DB176" s="230"/>
      <c r="DC176" s="230"/>
      <c r="DD176" s="230"/>
      <c r="DE176" s="230"/>
      <c r="DF176" s="230"/>
      <c r="DG176" s="230"/>
      <c r="DH176" s="230"/>
      <c r="DI176" s="230"/>
      <c r="DJ176" s="230"/>
      <c r="DK176" s="230"/>
      <c r="DL176" s="230"/>
      <c r="DM176" s="230"/>
      <c r="DN176" s="230"/>
      <c r="DO176" s="230"/>
      <c r="DP176" s="230"/>
      <c r="DQ176" s="230"/>
      <c r="DR176" s="230"/>
      <c r="DS176" s="230"/>
      <c r="DT176" s="230"/>
      <c r="DU176" s="230"/>
      <c r="DV176" s="230"/>
      <c r="DW176" s="230"/>
      <c r="DX176" s="230"/>
      <c r="DY176" s="230"/>
      <c r="DZ176" s="230"/>
      <c r="EA176" s="230"/>
      <c r="EB176" s="230"/>
      <c r="EC176" s="230"/>
      <c r="ED176" s="230"/>
      <c r="EE176" s="230"/>
      <c r="EF176" s="230"/>
      <c r="EG176" s="230"/>
      <c r="EH176" s="230"/>
      <c r="EI176" s="230"/>
      <c r="EJ176" s="230"/>
      <c r="EK176" s="230"/>
      <c r="EL176" s="230"/>
      <c r="EM176" s="230"/>
      <c r="EN176" s="230"/>
      <c r="EO176" s="230"/>
      <c r="EP176" s="230"/>
      <c r="EQ176" s="230"/>
      <c r="ER176" s="230"/>
      <c r="ES176" s="230"/>
      <c r="ET176" s="230"/>
      <c r="EU176" s="230"/>
      <c r="EV176" s="230"/>
      <c r="EW176" s="230"/>
      <c r="EX176" s="230"/>
      <c r="EY176" s="230"/>
      <c r="EZ176" s="230"/>
      <c r="FA176" s="230"/>
      <c r="FB176" s="230"/>
      <c r="FC176" s="230"/>
      <c r="FD176" s="230"/>
      <c r="FE176" s="230"/>
      <c r="FF176" s="230"/>
      <c r="FG176" s="230"/>
      <c r="FH176" s="230"/>
      <c r="FI176" s="230"/>
      <c r="FJ176" s="230"/>
      <c r="FK176" s="230"/>
      <c r="FL176" s="230"/>
      <c r="FM176" s="230"/>
      <c r="FN176" s="230"/>
      <c r="FO176" s="230"/>
      <c r="FP176" s="230"/>
      <c r="FQ176" s="230"/>
      <c r="FR176" s="230"/>
      <c r="FS176" s="230"/>
      <c r="FT176" s="230"/>
      <c r="FU176" s="230"/>
      <c r="FV176" s="230"/>
      <c r="FW176" s="230"/>
      <c r="FX176" s="230"/>
      <c r="FY176" s="230"/>
      <c r="FZ176" s="230"/>
      <c r="GA176" s="230"/>
      <c r="GB176" s="230"/>
      <c r="GC176" s="230"/>
      <c r="GD176" s="230"/>
      <c r="GE176" s="230"/>
      <c r="GF176" s="230"/>
      <c r="GG176" s="230"/>
      <c r="GH176" s="230"/>
      <c r="GI176" s="230"/>
      <c r="GJ176" s="230"/>
      <c r="GK176" s="230"/>
      <c r="GL176" s="230"/>
      <c r="GM176" s="230"/>
      <c r="GN176" s="230"/>
      <c r="GO176" s="230"/>
      <c r="GP176" s="230"/>
      <c r="GQ176" s="230"/>
      <c r="GR176" s="230"/>
      <c r="GS176" s="230"/>
      <c r="GT176" s="230"/>
      <c r="GU176" s="230"/>
      <c r="GV176" s="230"/>
      <c r="GW176" s="230"/>
      <c r="GX176" s="230"/>
      <c r="GY176" s="230"/>
      <c r="GZ176" s="230"/>
      <c r="HA176" s="230"/>
      <c r="HB176" s="230"/>
      <c r="HC176" s="230"/>
      <c r="HD176" s="230"/>
      <c r="HE176" s="230"/>
      <c r="HF176" s="230"/>
      <c r="HG176" s="230"/>
      <c r="HH176" s="230"/>
      <c r="HI176" s="230"/>
      <c r="HJ176" s="230"/>
      <c r="HK176" s="230"/>
      <c r="HL176" s="230"/>
      <c r="HM176" s="230"/>
      <c r="HN176" s="230"/>
      <c r="HO176" s="230"/>
      <c r="HP176" s="230"/>
      <c r="HQ176" s="230"/>
      <c r="HR176" s="230"/>
      <c r="HS176" s="230"/>
      <c r="HT176" s="230"/>
      <c r="HU176" s="230"/>
      <c r="HV176" s="230"/>
      <c r="HW176" s="230"/>
    </row>
    <row r="177" spans="1:231" x14ac:dyDescent="0.25">
      <c r="A177" s="230" t="s">
        <v>352</v>
      </c>
      <c r="B177" s="230">
        <v>25</v>
      </c>
      <c r="C177" s="230">
        <v>25</v>
      </c>
      <c r="D177" s="230">
        <v>25</v>
      </c>
      <c r="E177" s="230">
        <v>25</v>
      </c>
      <c r="F177" s="230">
        <v>25</v>
      </c>
      <c r="G177" s="230">
        <v>25</v>
      </c>
      <c r="H177" s="230">
        <v>25</v>
      </c>
      <c r="I177" s="230">
        <v>25</v>
      </c>
      <c r="J177" s="230">
        <v>25</v>
      </c>
      <c r="K177" s="230">
        <v>25</v>
      </c>
      <c r="L177" s="230">
        <v>25</v>
      </c>
      <c r="M177" s="230">
        <v>25</v>
      </c>
      <c r="N177" s="230">
        <v>25</v>
      </c>
      <c r="O177" s="230">
        <v>25</v>
      </c>
      <c r="P177" s="230">
        <v>25</v>
      </c>
      <c r="Q177" s="230">
        <v>25</v>
      </c>
      <c r="R177" s="230">
        <v>25</v>
      </c>
      <c r="S177" s="230">
        <v>25</v>
      </c>
      <c r="T177" s="230">
        <v>25</v>
      </c>
      <c r="U177" s="230">
        <v>25</v>
      </c>
      <c r="V177" s="230">
        <v>25</v>
      </c>
      <c r="W177" s="230">
        <v>25</v>
      </c>
      <c r="X177" s="230">
        <v>25</v>
      </c>
      <c r="Y177" s="230">
        <v>25</v>
      </c>
      <c r="Z177" s="230">
        <v>25</v>
      </c>
      <c r="AA177" s="230">
        <v>25</v>
      </c>
      <c r="AB177" s="230">
        <v>25</v>
      </c>
      <c r="AC177" s="230">
        <v>25</v>
      </c>
      <c r="AD177" s="230">
        <v>25</v>
      </c>
      <c r="AE177" s="230">
        <v>25</v>
      </c>
      <c r="AF177" s="230">
        <v>25</v>
      </c>
      <c r="AG177" s="230">
        <v>25</v>
      </c>
      <c r="AH177" s="230">
        <v>25</v>
      </c>
      <c r="AI177" s="230">
        <v>25</v>
      </c>
      <c r="AJ177" s="230">
        <v>25</v>
      </c>
      <c r="AK177" s="230">
        <v>25</v>
      </c>
      <c r="AL177" s="230">
        <v>25</v>
      </c>
      <c r="AM177" s="230">
        <v>25</v>
      </c>
      <c r="AN177" s="230">
        <v>25</v>
      </c>
      <c r="AO177" s="230">
        <v>25</v>
      </c>
      <c r="AP177" s="230">
        <v>25</v>
      </c>
      <c r="AQ177" s="230">
        <v>25</v>
      </c>
      <c r="AR177" s="230">
        <v>25</v>
      </c>
      <c r="AS177" s="230">
        <v>25</v>
      </c>
      <c r="AT177" s="230">
        <v>25</v>
      </c>
      <c r="AU177" s="230">
        <v>25</v>
      </c>
      <c r="AV177" s="230">
        <v>25</v>
      </c>
      <c r="AW177" s="230">
        <v>25</v>
      </c>
      <c r="AX177" s="230"/>
      <c r="AY177" s="231">
        <v>25</v>
      </c>
      <c r="AZ177" s="230">
        <v>25</v>
      </c>
      <c r="BA177" s="230">
        <v>25</v>
      </c>
      <c r="BB177" s="230">
        <v>25</v>
      </c>
      <c r="BC177" s="230">
        <v>25</v>
      </c>
      <c r="BD177" s="230">
        <v>25</v>
      </c>
      <c r="BE177" s="230">
        <v>25</v>
      </c>
      <c r="BF177" s="230">
        <v>25</v>
      </c>
      <c r="BG177" s="230">
        <v>25</v>
      </c>
      <c r="BH177" s="230">
        <v>25</v>
      </c>
      <c r="BI177" s="230">
        <v>25</v>
      </c>
      <c r="BJ177" s="230">
        <v>25</v>
      </c>
      <c r="BK177" s="230"/>
      <c r="BL177" s="230">
        <v>25</v>
      </c>
      <c r="BM177" s="230">
        <v>25</v>
      </c>
      <c r="BN177" s="230">
        <v>25</v>
      </c>
      <c r="BO177" s="230">
        <v>25</v>
      </c>
      <c r="BP177" s="230">
        <v>25</v>
      </c>
      <c r="BQ177" s="230">
        <v>25</v>
      </c>
      <c r="BR177" s="230">
        <v>25</v>
      </c>
      <c r="BS177" s="230">
        <v>25</v>
      </c>
      <c r="BT177" s="230">
        <v>25</v>
      </c>
      <c r="BU177" s="230">
        <v>25</v>
      </c>
      <c r="BV177" s="230">
        <v>25</v>
      </c>
      <c r="BW177" s="230">
        <v>25</v>
      </c>
      <c r="BX177" s="230"/>
      <c r="BY177" s="230">
        <v>25</v>
      </c>
      <c r="BZ177" s="230">
        <v>25</v>
      </c>
      <c r="CA177" s="230">
        <v>25</v>
      </c>
      <c r="CB177" s="230">
        <v>25</v>
      </c>
      <c r="CC177" s="230">
        <v>25</v>
      </c>
      <c r="CD177" s="230">
        <v>25</v>
      </c>
      <c r="CE177" s="230">
        <v>25</v>
      </c>
      <c r="CF177" s="230">
        <v>25</v>
      </c>
      <c r="CG177" s="230">
        <v>25</v>
      </c>
      <c r="CH177" s="230">
        <v>25</v>
      </c>
      <c r="CI177" s="230">
        <v>25</v>
      </c>
      <c r="CJ177" s="230">
        <v>25</v>
      </c>
      <c r="CK177" s="230"/>
      <c r="CL177" s="230">
        <v>25</v>
      </c>
      <c r="CM177" s="230">
        <v>25</v>
      </c>
      <c r="CN177" s="230">
        <v>25</v>
      </c>
      <c r="CO177" s="230">
        <v>25</v>
      </c>
      <c r="CP177" s="230">
        <v>25</v>
      </c>
      <c r="CQ177" s="230">
        <v>25</v>
      </c>
      <c r="CR177" s="230">
        <v>25</v>
      </c>
      <c r="CS177" s="230">
        <v>25</v>
      </c>
      <c r="CT177" s="230">
        <v>25</v>
      </c>
      <c r="CU177" s="230">
        <v>25</v>
      </c>
      <c r="CV177" s="230">
        <v>25</v>
      </c>
      <c r="CW177" s="230">
        <v>25</v>
      </c>
      <c r="CX177" s="230"/>
      <c r="CY177" s="230"/>
      <c r="CZ177" s="230"/>
      <c r="DA177" s="230"/>
      <c r="DB177" s="230"/>
      <c r="DC177" s="230"/>
      <c r="DD177" s="230"/>
      <c r="DE177" s="230"/>
      <c r="DF177" s="230"/>
      <c r="DG177" s="230"/>
      <c r="DH177" s="230"/>
      <c r="DI177" s="230"/>
      <c r="DJ177" s="230"/>
      <c r="DK177" s="230"/>
      <c r="DL177" s="230"/>
      <c r="DM177" s="230"/>
      <c r="DN177" s="230"/>
      <c r="DO177" s="230"/>
      <c r="DP177" s="230"/>
      <c r="DQ177" s="230"/>
      <c r="DR177" s="230"/>
      <c r="DS177" s="230"/>
      <c r="DT177" s="230"/>
      <c r="DU177" s="230"/>
      <c r="DV177" s="230"/>
      <c r="DW177" s="230"/>
      <c r="DX177" s="230"/>
      <c r="DY177" s="230"/>
      <c r="DZ177" s="230"/>
      <c r="EA177" s="230"/>
      <c r="EB177" s="230"/>
      <c r="EC177" s="230"/>
      <c r="ED177" s="230"/>
      <c r="EE177" s="230"/>
      <c r="EF177" s="230"/>
      <c r="EG177" s="230"/>
      <c r="EH177" s="230"/>
      <c r="EI177" s="230"/>
      <c r="EJ177" s="230"/>
      <c r="EK177" s="230"/>
      <c r="EL177" s="230"/>
      <c r="EM177" s="230"/>
      <c r="EN177" s="230"/>
      <c r="EO177" s="230"/>
      <c r="EP177" s="230"/>
      <c r="EQ177" s="230"/>
      <c r="ER177" s="230"/>
      <c r="ES177" s="230"/>
      <c r="ET177" s="230"/>
      <c r="EU177" s="230"/>
      <c r="EV177" s="230"/>
      <c r="EW177" s="230"/>
      <c r="EX177" s="230"/>
      <c r="EY177" s="230"/>
      <c r="EZ177" s="230"/>
      <c r="FA177" s="230"/>
      <c r="FB177" s="230"/>
      <c r="FC177" s="230"/>
      <c r="FD177" s="230"/>
      <c r="FE177" s="230"/>
      <c r="FF177" s="230"/>
      <c r="FG177" s="230"/>
      <c r="FH177" s="230"/>
      <c r="FI177" s="230"/>
      <c r="FJ177" s="230"/>
      <c r="FK177" s="230"/>
      <c r="FL177" s="230"/>
      <c r="FM177" s="230"/>
      <c r="FN177" s="230"/>
      <c r="FO177" s="230"/>
      <c r="FP177" s="230"/>
      <c r="FQ177" s="230"/>
      <c r="FR177" s="230"/>
      <c r="FS177" s="230"/>
      <c r="FT177" s="230"/>
      <c r="FU177" s="230"/>
      <c r="FV177" s="230"/>
      <c r="FW177" s="230"/>
      <c r="FX177" s="230"/>
      <c r="FY177" s="230"/>
      <c r="FZ177" s="230"/>
      <c r="GA177" s="230"/>
      <c r="GB177" s="230"/>
      <c r="GC177" s="230"/>
      <c r="GD177" s="230"/>
      <c r="GE177" s="230"/>
      <c r="GF177" s="230"/>
      <c r="GG177" s="230"/>
      <c r="GH177" s="230"/>
      <c r="GI177" s="230"/>
      <c r="GJ177" s="230"/>
      <c r="GK177" s="230"/>
      <c r="GL177" s="230"/>
      <c r="GM177" s="230"/>
      <c r="GN177" s="230"/>
      <c r="GO177" s="230"/>
      <c r="GP177" s="230"/>
      <c r="GQ177" s="230"/>
      <c r="GR177" s="230"/>
      <c r="GS177" s="230"/>
      <c r="GT177" s="230"/>
      <c r="GU177" s="230"/>
      <c r="GV177" s="230"/>
      <c r="GW177" s="230"/>
      <c r="GX177" s="230"/>
      <c r="GY177" s="230"/>
      <c r="GZ177" s="230"/>
      <c r="HA177" s="230"/>
      <c r="HB177" s="230"/>
      <c r="HC177" s="230"/>
      <c r="HD177" s="230"/>
      <c r="HE177" s="230"/>
      <c r="HF177" s="230"/>
      <c r="HG177" s="230"/>
      <c r="HH177" s="230"/>
      <c r="HI177" s="230"/>
      <c r="HJ177" s="230"/>
      <c r="HK177" s="230"/>
      <c r="HL177" s="230"/>
      <c r="HM177" s="230"/>
      <c r="HN177" s="230"/>
      <c r="HO177" s="230"/>
      <c r="HP177" s="230"/>
      <c r="HQ177" s="230"/>
      <c r="HR177" s="230"/>
      <c r="HS177" s="230"/>
      <c r="HT177" s="230"/>
      <c r="HU177" s="230"/>
      <c r="HV177" s="230"/>
      <c r="HW177" s="230"/>
    </row>
    <row r="224" spans="1:231" s="231" customFormat="1" x14ac:dyDescent="0.25">
      <c r="A224" s="230"/>
      <c r="B224" s="253">
        <f t="shared" ref="B224:AW224" si="85">+B4</f>
        <v>44197</v>
      </c>
      <c r="C224" s="253">
        <f t="shared" si="85"/>
        <v>44228</v>
      </c>
      <c r="D224" s="253">
        <f t="shared" si="85"/>
        <v>44256</v>
      </c>
      <c r="E224" s="253">
        <f t="shared" si="85"/>
        <v>44287</v>
      </c>
      <c r="F224" s="253">
        <f t="shared" si="85"/>
        <v>44317</v>
      </c>
      <c r="G224" s="253">
        <f t="shared" si="85"/>
        <v>44348</v>
      </c>
      <c r="H224" s="253">
        <f t="shared" si="85"/>
        <v>44378</v>
      </c>
      <c r="I224" s="253">
        <f t="shared" si="85"/>
        <v>44409</v>
      </c>
      <c r="J224" s="253">
        <f t="shared" si="85"/>
        <v>44440</v>
      </c>
      <c r="K224" s="253">
        <f t="shared" si="85"/>
        <v>44470</v>
      </c>
      <c r="L224" s="253">
        <f t="shared" si="85"/>
        <v>44501</v>
      </c>
      <c r="M224" s="253">
        <f t="shared" si="85"/>
        <v>44531</v>
      </c>
      <c r="N224" s="252">
        <f t="shared" si="85"/>
        <v>44562</v>
      </c>
      <c r="O224" s="253">
        <f t="shared" si="85"/>
        <v>44593</v>
      </c>
      <c r="P224" s="253">
        <f t="shared" si="85"/>
        <v>44621</v>
      </c>
      <c r="Q224" s="253">
        <f t="shared" si="85"/>
        <v>44652</v>
      </c>
      <c r="R224" s="253">
        <f t="shared" si="85"/>
        <v>44682</v>
      </c>
      <c r="S224" s="253">
        <f t="shared" si="85"/>
        <v>44713</v>
      </c>
      <c r="T224" s="253">
        <f t="shared" si="85"/>
        <v>44743</v>
      </c>
      <c r="U224" s="253">
        <f t="shared" si="85"/>
        <v>44774</v>
      </c>
      <c r="V224" s="253">
        <f t="shared" si="85"/>
        <v>44805</v>
      </c>
      <c r="W224" s="253">
        <f t="shared" si="85"/>
        <v>44835</v>
      </c>
      <c r="X224" s="253">
        <f t="shared" si="85"/>
        <v>44866</v>
      </c>
      <c r="Y224" s="253">
        <f t="shared" si="85"/>
        <v>44896</v>
      </c>
      <c r="Z224" s="252">
        <f t="shared" si="85"/>
        <v>44927</v>
      </c>
      <c r="AA224" s="253">
        <f t="shared" si="85"/>
        <v>44958</v>
      </c>
      <c r="AB224" s="253">
        <f t="shared" si="85"/>
        <v>44986</v>
      </c>
      <c r="AC224" s="253">
        <f t="shared" si="85"/>
        <v>45017</v>
      </c>
      <c r="AD224" s="253">
        <f t="shared" si="85"/>
        <v>45047</v>
      </c>
      <c r="AE224" s="253">
        <f t="shared" si="85"/>
        <v>45078</v>
      </c>
      <c r="AF224" s="253">
        <f t="shared" si="85"/>
        <v>45108</v>
      </c>
      <c r="AG224" s="253">
        <f t="shared" si="85"/>
        <v>45139</v>
      </c>
      <c r="AH224" s="253">
        <f t="shared" si="85"/>
        <v>45170</v>
      </c>
      <c r="AI224" s="253">
        <f t="shared" si="85"/>
        <v>45200</v>
      </c>
      <c r="AJ224" s="253">
        <f t="shared" si="85"/>
        <v>45231</v>
      </c>
      <c r="AK224" s="253">
        <f t="shared" si="85"/>
        <v>45261</v>
      </c>
      <c r="AL224" s="252">
        <f t="shared" si="85"/>
        <v>45292</v>
      </c>
      <c r="AM224" s="253">
        <f t="shared" si="85"/>
        <v>45323</v>
      </c>
      <c r="AN224" s="253">
        <f t="shared" si="85"/>
        <v>45352</v>
      </c>
      <c r="AO224" s="253">
        <f t="shared" si="85"/>
        <v>45383</v>
      </c>
      <c r="AP224" s="253">
        <f t="shared" si="85"/>
        <v>45413</v>
      </c>
      <c r="AQ224" s="253">
        <f t="shared" si="85"/>
        <v>45444</v>
      </c>
      <c r="AR224" s="253">
        <f t="shared" si="85"/>
        <v>45474</v>
      </c>
      <c r="AS224" s="253">
        <f t="shared" si="85"/>
        <v>45505</v>
      </c>
      <c r="AT224" s="253">
        <f t="shared" si="85"/>
        <v>45536</v>
      </c>
      <c r="AU224" s="253">
        <f t="shared" si="85"/>
        <v>45566</v>
      </c>
      <c r="AV224" s="253">
        <f t="shared" si="85"/>
        <v>45597</v>
      </c>
      <c r="AW224" s="253">
        <f t="shared" si="85"/>
        <v>45627</v>
      </c>
      <c r="AX224" s="253"/>
      <c r="AY224" s="253">
        <f t="shared" ref="AY224:CT224" si="86">+AY4</f>
        <v>45658</v>
      </c>
      <c r="AZ224" s="253">
        <f t="shared" si="86"/>
        <v>45689</v>
      </c>
      <c r="BA224" s="253">
        <f t="shared" si="86"/>
        <v>45717</v>
      </c>
      <c r="BB224" s="253">
        <f t="shared" si="86"/>
        <v>45748</v>
      </c>
      <c r="BC224" s="253">
        <f t="shared" si="86"/>
        <v>45778</v>
      </c>
      <c r="BD224" s="253">
        <f t="shared" si="86"/>
        <v>45809</v>
      </c>
      <c r="BE224" s="253">
        <f t="shared" si="86"/>
        <v>45839</v>
      </c>
      <c r="BF224" s="253">
        <f t="shared" si="86"/>
        <v>45870</v>
      </c>
      <c r="BG224" s="253">
        <f t="shared" si="86"/>
        <v>45901</v>
      </c>
      <c r="BH224" s="253">
        <f t="shared" si="86"/>
        <v>45931</v>
      </c>
      <c r="BI224" s="253">
        <f t="shared" si="86"/>
        <v>45962</v>
      </c>
      <c r="BJ224" s="253">
        <f t="shared" si="86"/>
        <v>45992</v>
      </c>
      <c r="BK224" s="253"/>
      <c r="BL224" s="253">
        <f t="shared" si="86"/>
        <v>46023</v>
      </c>
      <c r="BM224" s="253">
        <f t="shared" si="86"/>
        <v>46054</v>
      </c>
      <c r="BN224" s="253">
        <f t="shared" si="86"/>
        <v>46082</v>
      </c>
      <c r="BO224" s="253">
        <f t="shared" si="86"/>
        <v>46113</v>
      </c>
      <c r="BP224" s="253">
        <f t="shared" si="86"/>
        <v>46143</v>
      </c>
      <c r="BQ224" s="253">
        <f t="shared" si="86"/>
        <v>46174</v>
      </c>
      <c r="BR224" s="253">
        <f t="shared" si="86"/>
        <v>46204</v>
      </c>
      <c r="BS224" s="253">
        <f t="shared" si="86"/>
        <v>46235</v>
      </c>
      <c r="BT224" s="253">
        <f t="shared" si="86"/>
        <v>46266</v>
      </c>
      <c r="BU224" s="253">
        <f t="shared" si="86"/>
        <v>46296</v>
      </c>
      <c r="BV224" s="253">
        <f t="shared" si="86"/>
        <v>46327</v>
      </c>
      <c r="BW224" s="253">
        <f t="shared" si="86"/>
        <v>46357</v>
      </c>
      <c r="BX224" s="253"/>
      <c r="BY224" s="253">
        <f t="shared" si="86"/>
        <v>46388</v>
      </c>
      <c r="BZ224" s="253">
        <f t="shared" si="86"/>
        <v>46419</v>
      </c>
      <c r="CA224" s="253">
        <f t="shared" si="86"/>
        <v>46447</v>
      </c>
      <c r="CB224" s="253">
        <f t="shared" si="86"/>
        <v>46478</v>
      </c>
      <c r="CC224" s="253">
        <f t="shared" si="86"/>
        <v>46508</v>
      </c>
      <c r="CD224" s="253">
        <f t="shared" si="86"/>
        <v>46539</v>
      </c>
      <c r="CE224" s="253">
        <f t="shared" si="86"/>
        <v>46569</v>
      </c>
      <c r="CF224" s="253">
        <f t="shared" si="86"/>
        <v>46600</v>
      </c>
      <c r="CG224" s="253">
        <f t="shared" si="86"/>
        <v>46631</v>
      </c>
      <c r="CH224" s="253">
        <f t="shared" si="86"/>
        <v>46661</v>
      </c>
      <c r="CI224" s="253">
        <f t="shared" si="86"/>
        <v>46692</v>
      </c>
      <c r="CJ224" s="253">
        <f t="shared" si="86"/>
        <v>46722</v>
      </c>
      <c r="CK224" s="253"/>
      <c r="CL224" s="253">
        <f t="shared" si="86"/>
        <v>46753</v>
      </c>
      <c r="CM224" s="253">
        <f t="shared" si="86"/>
        <v>46784</v>
      </c>
      <c r="CN224" s="253">
        <f t="shared" si="86"/>
        <v>46813</v>
      </c>
      <c r="CO224" s="253">
        <f t="shared" si="86"/>
        <v>46844</v>
      </c>
      <c r="CP224" s="253">
        <f t="shared" si="86"/>
        <v>46874</v>
      </c>
      <c r="CQ224" s="253">
        <f t="shared" si="86"/>
        <v>46905</v>
      </c>
      <c r="CR224" s="253">
        <f t="shared" si="86"/>
        <v>46935</v>
      </c>
      <c r="CS224" s="253">
        <f t="shared" si="86"/>
        <v>46966</v>
      </c>
      <c r="CT224" s="253">
        <f t="shared" si="86"/>
        <v>46997</v>
      </c>
      <c r="CU224" s="253">
        <f>+CU4</f>
        <v>47027</v>
      </c>
      <c r="CV224" s="253">
        <f>+CV4</f>
        <v>47058</v>
      </c>
      <c r="CW224" s="253">
        <f>+CW4</f>
        <v>47088</v>
      </c>
      <c r="CX224" s="253"/>
      <c r="CY224" s="253"/>
      <c r="CZ224" s="253"/>
      <c r="DA224" s="253"/>
      <c r="DB224" s="253"/>
      <c r="DC224" s="253"/>
      <c r="DD224" s="253"/>
      <c r="DE224" s="253"/>
      <c r="DF224" s="253"/>
      <c r="DG224" s="253"/>
      <c r="DH224" s="253"/>
      <c r="DI224" s="253"/>
      <c r="DJ224" s="253"/>
      <c r="DK224" s="253"/>
      <c r="DL224" s="253"/>
      <c r="DM224" s="253"/>
      <c r="DN224" s="253"/>
      <c r="DO224" s="253"/>
      <c r="DP224" s="253"/>
      <c r="DQ224" s="253"/>
      <c r="DR224" s="253"/>
      <c r="DS224" s="253"/>
      <c r="DT224" s="253"/>
      <c r="DU224" s="253"/>
      <c r="DV224" s="253"/>
      <c r="DW224" s="253"/>
      <c r="DX224" s="253"/>
      <c r="DY224" s="253"/>
      <c r="DZ224" s="253"/>
      <c r="EA224" s="253"/>
      <c r="EB224" s="253"/>
      <c r="EC224" s="253"/>
      <c r="ED224" s="253"/>
      <c r="EE224" s="253"/>
      <c r="EF224" s="253"/>
      <c r="EG224" s="253"/>
      <c r="EH224" s="253"/>
      <c r="EI224" s="253"/>
      <c r="EJ224" s="253"/>
      <c r="EK224" s="253"/>
      <c r="EL224" s="253"/>
      <c r="EM224" s="253"/>
      <c r="EN224" s="253"/>
      <c r="EO224" s="253"/>
      <c r="EP224" s="253"/>
      <c r="EQ224" s="253"/>
      <c r="ER224" s="253"/>
      <c r="ES224" s="253"/>
      <c r="ET224" s="253"/>
      <c r="EU224" s="253"/>
      <c r="EV224" s="253"/>
      <c r="EW224" s="253"/>
      <c r="EX224" s="253"/>
      <c r="EY224" s="253"/>
      <c r="EZ224" s="253"/>
      <c r="FA224" s="253"/>
      <c r="FB224" s="253"/>
      <c r="FC224" s="253"/>
      <c r="FD224" s="253"/>
      <c r="FE224" s="253"/>
      <c r="FF224" s="253"/>
      <c r="FG224" s="253"/>
      <c r="FH224" s="253"/>
      <c r="FI224" s="253"/>
      <c r="FJ224" s="253"/>
      <c r="FK224" s="253"/>
      <c r="FL224" s="253"/>
      <c r="FM224" s="253"/>
      <c r="FN224" s="253"/>
      <c r="FO224" s="253"/>
      <c r="FP224" s="253"/>
      <c r="FQ224" s="253"/>
      <c r="FR224" s="253"/>
      <c r="FS224" s="253"/>
      <c r="FT224" s="253"/>
      <c r="FU224" s="253"/>
      <c r="FV224" s="253"/>
      <c r="FW224" s="253"/>
      <c r="FX224" s="253"/>
      <c r="FY224" s="253"/>
      <c r="FZ224" s="253"/>
      <c r="GA224" s="253"/>
      <c r="GB224" s="253"/>
      <c r="GC224" s="253"/>
      <c r="GD224" s="253"/>
      <c r="GE224" s="253"/>
      <c r="GF224" s="253"/>
      <c r="GG224" s="253"/>
      <c r="GH224" s="253"/>
      <c r="GI224" s="253"/>
      <c r="GJ224" s="253"/>
      <c r="GK224" s="253"/>
      <c r="GL224" s="253"/>
      <c r="GM224" s="253"/>
      <c r="GN224" s="253"/>
      <c r="GO224" s="253"/>
      <c r="GP224" s="253"/>
      <c r="GQ224" s="253"/>
      <c r="GR224" s="253"/>
      <c r="GS224" s="253"/>
      <c r="GT224" s="253"/>
      <c r="GU224" s="253"/>
      <c r="GV224" s="253"/>
      <c r="GW224" s="253"/>
      <c r="GX224" s="253"/>
      <c r="GY224" s="253"/>
      <c r="GZ224" s="253"/>
      <c r="HA224" s="253"/>
      <c r="HB224" s="253"/>
      <c r="HC224" s="253"/>
      <c r="HD224" s="253"/>
      <c r="HE224" s="253"/>
      <c r="HF224" s="253"/>
      <c r="HG224" s="253"/>
      <c r="HH224" s="253"/>
      <c r="HI224" s="253"/>
      <c r="HJ224" s="253"/>
      <c r="HK224" s="253"/>
      <c r="HL224" s="253"/>
      <c r="HM224" s="253"/>
      <c r="HN224" s="253"/>
      <c r="HO224" s="253"/>
      <c r="HP224" s="253"/>
      <c r="HQ224" s="253"/>
      <c r="HR224" s="253"/>
      <c r="HS224" s="253"/>
      <c r="HT224" s="253"/>
      <c r="HU224" s="253"/>
      <c r="HV224" s="253"/>
      <c r="HW224" s="253"/>
    </row>
    <row r="225" spans="1:231" x14ac:dyDescent="0.25">
      <c r="A225" s="230" t="s">
        <v>358</v>
      </c>
    </row>
    <row r="226" spans="1:231" s="238" customFormat="1" x14ac:dyDescent="0.25">
      <c r="A226" s="238" t="s">
        <v>359</v>
      </c>
      <c r="B226" s="239">
        <f t="shared" ref="B226:AW226" si="87">+B10/B38</f>
        <v>258899.11491612904</v>
      </c>
      <c r="C226" s="239">
        <f t="shared" si="87"/>
        <v>252947.17657142857</v>
      </c>
      <c r="D226" s="239">
        <f t="shared" si="87"/>
        <v>155977.56537096773</v>
      </c>
      <c r="E226" s="239">
        <f t="shared" si="87"/>
        <v>232491.26096000001</v>
      </c>
      <c r="F226" s="239">
        <f t="shared" si="87"/>
        <v>230506.25053225807</v>
      </c>
      <c r="G226" s="239">
        <f t="shared" si="87"/>
        <v>247334.71329333333</v>
      </c>
      <c r="H226" s="239">
        <f t="shared" si="87"/>
        <v>244412.61835161291</v>
      </c>
      <c r="I226" s="239">
        <f t="shared" si="87"/>
        <v>237901.44953225809</v>
      </c>
      <c r="J226" s="239">
        <f t="shared" si="87"/>
        <v>245319.28992666668</v>
      </c>
      <c r="K226" s="239">
        <f t="shared" si="87"/>
        <v>229614.95097096771</v>
      </c>
      <c r="L226" s="239">
        <f t="shared" si="87"/>
        <v>145223.84809999997</v>
      </c>
      <c r="M226" s="239">
        <f t="shared" si="87"/>
        <v>254011.75221935485</v>
      </c>
      <c r="N226" s="238">
        <f t="shared" si="87"/>
        <v>250731.54120967744</v>
      </c>
      <c r="O226" s="239">
        <f t="shared" si="87"/>
        <v>242213.00118214282</v>
      </c>
      <c r="P226" s="239">
        <f t="shared" si="87"/>
        <v>143777.74134516131</v>
      </c>
      <c r="Q226" s="239">
        <f t="shared" si="87"/>
        <v>234842.41893999997</v>
      </c>
      <c r="R226" s="239">
        <f t="shared" si="87"/>
        <v>240774.26315161292</v>
      </c>
      <c r="S226" s="239">
        <f t="shared" si="87"/>
        <v>243569.47980333335</v>
      </c>
      <c r="T226" s="239">
        <f t="shared" si="87"/>
        <v>245336.59856451611</v>
      </c>
      <c r="U226" s="239">
        <f t="shared" si="87"/>
        <v>241448.23774838712</v>
      </c>
      <c r="V226" s="239">
        <f t="shared" si="87"/>
        <v>244162.87232333334</v>
      </c>
      <c r="W226" s="239">
        <f t="shared" si="87"/>
        <v>224834.60766774195</v>
      </c>
      <c r="X226" s="239">
        <f t="shared" si="87"/>
        <v>163611.67021333336</v>
      </c>
      <c r="Y226" s="239">
        <f t="shared" si="87"/>
        <v>254030.68527741934</v>
      </c>
      <c r="Z226" s="238">
        <f t="shared" si="87"/>
        <v>245340.06611612902</v>
      </c>
      <c r="AA226" s="239">
        <f t="shared" si="87"/>
        <v>253967.73696785717</v>
      </c>
      <c r="AB226" s="239">
        <f t="shared" si="87"/>
        <v>226775.2413612903</v>
      </c>
      <c r="AC226" s="239">
        <f t="shared" si="87"/>
        <v>196611.28160666669</v>
      </c>
      <c r="AD226" s="239">
        <f t="shared" si="87"/>
        <v>185991.49329677419</v>
      </c>
      <c r="AE226" s="239">
        <f t="shared" si="87"/>
        <v>248816.60570666665</v>
      </c>
      <c r="AF226" s="239">
        <f t="shared" si="87"/>
        <v>244782.28417741935</v>
      </c>
      <c r="AG226" s="239">
        <f t="shared" si="87"/>
        <v>245383.90668064519</v>
      </c>
      <c r="AH226" s="239">
        <f t="shared" si="87"/>
        <v>246470.90146333334</v>
      </c>
      <c r="AI226" s="239">
        <f t="shared" si="87"/>
        <v>241720.60373870967</v>
      </c>
      <c r="AJ226" s="239">
        <f t="shared" si="87"/>
        <v>150150.77257666664</v>
      </c>
      <c r="AK226" s="239">
        <f t="shared" si="87"/>
        <v>246860.79008064512</v>
      </c>
      <c r="AL226" s="238">
        <f t="shared" si="87"/>
        <v>249976.95598387095</v>
      </c>
      <c r="AM226" s="239">
        <f t="shared" si="87"/>
        <v>249684.43562413793</v>
      </c>
      <c r="AN226" s="239">
        <f t="shared" si="87"/>
        <v>155371.3230870968</v>
      </c>
      <c r="AO226" s="239">
        <f t="shared" si="87"/>
        <v>241740.35930666665</v>
      </c>
      <c r="AP226" s="239">
        <f t="shared" si="87"/>
        <v>243655.5281419355</v>
      </c>
      <c r="AQ226" s="239">
        <f t="shared" si="87"/>
        <v>242883.43335999997</v>
      </c>
      <c r="AR226" s="239">
        <f t="shared" si="87"/>
        <v>241581.60077741934</v>
      </c>
      <c r="AS226" s="239">
        <f t="shared" si="87"/>
        <v>246367.18864838709</v>
      </c>
      <c r="AT226" s="239">
        <f t="shared" si="87"/>
        <v>244024.57762000003</v>
      </c>
      <c r="AU226" s="239">
        <f t="shared" si="87"/>
        <v>226044.26663225805</v>
      </c>
      <c r="AV226" s="239">
        <f t="shared" si="87"/>
        <v>148694.60445666665</v>
      </c>
      <c r="AW226" s="239">
        <f t="shared" si="87"/>
        <v>253727.38686451613</v>
      </c>
      <c r="AX226" s="239"/>
      <c r="AY226" s="239">
        <f t="shared" ref="AY226:CT226" si="88">+AY10/AY38</f>
        <v>243783.22580645161</v>
      </c>
      <c r="AZ226" s="239">
        <f t="shared" si="88"/>
        <v>227873.57142857142</v>
      </c>
      <c r="BA226" s="239">
        <f t="shared" si="88"/>
        <v>189960.64516129033</v>
      </c>
      <c r="BB226" s="239">
        <f t="shared" si="88"/>
        <v>198745.33333333334</v>
      </c>
      <c r="BC226" s="239">
        <f t="shared" si="88"/>
        <v>221922.5806451613</v>
      </c>
      <c r="BD226" s="239">
        <f t="shared" si="88"/>
        <v>242748.33333333337</v>
      </c>
      <c r="BE226" s="239">
        <f t="shared" si="88"/>
        <v>244078.06451612903</v>
      </c>
      <c r="BF226" s="239">
        <f t="shared" si="88"/>
        <v>244485.16129032258</v>
      </c>
      <c r="BG226" s="239">
        <f t="shared" si="88"/>
        <v>211191.33333333337</v>
      </c>
      <c r="BH226" s="239">
        <f t="shared" si="88"/>
        <v>183382.25806451609</v>
      </c>
      <c r="BI226" s="239">
        <f t="shared" si="88"/>
        <v>191883</v>
      </c>
      <c r="BJ226" s="239">
        <f t="shared" si="88"/>
        <v>196297.4193548387</v>
      </c>
      <c r="BK226" s="239"/>
      <c r="BL226" s="239">
        <f t="shared" si="88"/>
        <v>244520.6451612903</v>
      </c>
      <c r="BM226" s="239">
        <f t="shared" si="88"/>
        <v>231922.85714285713</v>
      </c>
      <c r="BN226" s="239">
        <f t="shared" si="88"/>
        <v>209489.35483870967</v>
      </c>
      <c r="BO226" s="239">
        <f t="shared" si="88"/>
        <v>213843.33333333334</v>
      </c>
      <c r="BP226" s="239">
        <f t="shared" si="88"/>
        <v>225755.16129032258</v>
      </c>
      <c r="BQ226" s="239">
        <f t="shared" si="88"/>
        <v>240034.99999999997</v>
      </c>
      <c r="BR226" s="239">
        <f t="shared" si="88"/>
        <v>243284.19354838706</v>
      </c>
      <c r="BS226" s="239">
        <f t="shared" si="88"/>
        <v>244786.77419354839</v>
      </c>
      <c r="BT226" s="239">
        <f t="shared" si="88"/>
        <v>225672</v>
      </c>
      <c r="BU226" s="239">
        <f t="shared" si="88"/>
        <v>206727.09677419355</v>
      </c>
      <c r="BV226" s="239">
        <f t="shared" si="88"/>
        <v>214391.66666666669</v>
      </c>
      <c r="BW226" s="239">
        <f t="shared" si="88"/>
        <v>219928.38709677418</v>
      </c>
      <c r="BX226" s="239"/>
      <c r="BY226" s="239">
        <f t="shared" si="88"/>
        <v>241126.77419354839</v>
      </c>
      <c r="BZ226" s="239">
        <f t="shared" si="88"/>
        <v>227237.1428571429</v>
      </c>
      <c r="CA226" s="239">
        <f t="shared" si="88"/>
        <v>206515.48387096773</v>
      </c>
      <c r="CB226" s="239">
        <f t="shared" si="88"/>
        <v>211264.66666666666</v>
      </c>
      <c r="CC226" s="239">
        <f t="shared" si="88"/>
        <v>226638.06451612906</v>
      </c>
      <c r="CD226" s="239">
        <f t="shared" si="88"/>
        <v>241105</v>
      </c>
      <c r="CE226" s="239">
        <f t="shared" si="88"/>
        <v>244625.16129032255</v>
      </c>
      <c r="CF226" s="239">
        <f t="shared" si="88"/>
        <v>244650.96774193548</v>
      </c>
      <c r="CG226" s="239">
        <f t="shared" si="88"/>
        <v>226016.66666666663</v>
      </c>
      <c r="CH226" s="239">
        <f t="shared" si="88"/>
        <v>208281.61290322585</v>
      </c>
      <c r="CI226" s="239">
        <f t="shared" si="88"/>
        <v>215555.33333333334</v>
      </c>
      <c r="CJ226" s="239">
        <f t="shared" si="88"/>
        <v>219482.90322580645</v>
      </c>
      <c r="CK226" s="239"/>
      <c r="CL226" s="239">
        <f t="shared" si="88"/>
        <v>241278.38709677418</v>
      </c>
      <c r="CM226" s="239">
        <f t="shared" si="88"/>
        <v>237528.57142857142</v>
      </c>
      <c r="CN226" s="239">
        <f t="shared" si="88"/>
        <v>206560</v>
      </c>
      <c r="CO226" s="239">
        <f t="shared" si="88"/>
        <v>208630.66666666666</v>
      </c>
      <c r="CP226" s="239">
        <f t="shared" si="88"/>
        <v>223074.83870967745</v>
      </c>
      <c r="CQ226" s="239">
        <f t="shared" si="88"/>
        <v>241093</v>
      </c>
      <c r="CR226" s="239">
        <f t="shared" si="88"/>
        <v>243211.61290322579</v>
      </c>
      <c r="CS226" s="239">
        <f t="shared" si="88"/>
        <v>244952.5806451613</v>
      </c>
      <c r="CT226" s="239">
        <f t="shared" si="88"/>
        <v>226604.33333333337</v>
      </c>
      <c r="CU226" s="239">
        <f>+CU10/CU38</f>
        <v>206939.99999999997</v>
      </c>
      <c r="CV226" s="239">
        <f>+CV10/CV38</f>
        <v>211416.66666666666</v>
      </c>
      <c r="CW226" s="239">
        <f>+CW10/CW38</f>
        <v>218776.12903225803</v>
      </c>
      <c r="CX226" s="239"/>
      <c r="CY226" s="239"/>
      <c r="CZ226" s="239"/>
      <c r="DA226" s="239"/>
      <c r="DB226" s="239"/>
      <c r="DC226" s="239"/>
      <c r="DD226" s="239"/>
      <c r="DE226" s="239"/>
      <c r="DF226" s="239"/>
      <c r="DG226" s="239"/>
      <c r="DH226" s="239"/>
      <c r="DI226" s="239"/>
      <c r="DJ226" s="239"/>
      <c r="DK226" s="239"/>
      <c r="DL226" s="239"/>
      <c r="DM226" s="239"/>
      <c r="DN226" s="239"/>
      <c r="DO226" s="239"/>
      <c r="DP226" s="239"/>
      <c r="DQ226" s="239"/>
      <c r="DR226" s="239"/>
      <c r="DS226" s="239"/>
      <c r="DT226" s="239"/>
      <c r="DU226" s="239"/>
      <c r="DV226" s="239"/>
      <c r="DW226" s="239"/>
      <c r="DX226" s="239"/>
      <c r="DY226" s="239"/>
      <c r="DZ226" s="239"/>
      <c r="EA226" s="239"/>
      <c r="EB226" s="239"/>
      <c r="EC226" s="239"/>
      <c r="ED226" s="239"/>
      <c r="EE226" s="239"/>
      <c r="EF226" s="239"/>
      <c r="EG226" s="239"/>
      <c r="EH226" s="239"/>
      <c r="EI226" s="239"/>
      <c r="EJ226" s="239"/>
      <c r="EK226" s="239"/>
      <c r="EL226" s="239"/>
      <c r="EM226" s="239"/>
      <c r="EN226" s="239"/>
      <c r="EO226" s="239"/>
      <c r="EP226" s="239"/>
      <c r="EQ226" s="239"/>
      <c r="ER226" s="239"/>
      <c r="ES226" s="239"/>
      <c r="ET226" s="239"/>
      <c r="EU226" s="239"/>
      <c r="EV226" s="239"/>
      <c r="EW226" s="239"/>
      <c r="EX226" s="239"/>
      <c r="EY226" s="239"/>
      <c r="EZ226" s="239"/>
      <c r="FA226" s="239"/>
      <c r="FB226" s="239"/>
      <c r="FC226" s="239"/>
      <c r="FD226" s="239"/>
      <c r="FE226" s="239"/>
      <c r="FF226" s="239"/>
      <c r="FG226" s="239"/>
      <c r="FH226" s="239"/>
      <c r="FI226" s="239"/>
      <c r="FJ226" s="239"/>
      <c r="FK226" s="239"/>
      <c r="FL226" s="239"/>
      <c r="FM226" s="239"/>
      <c r="FN226" s="239"/>
      <c r="FO226" s="239"/>
      <c r="FP226" s="239"/>
      <c r="FQ226" s="239"/>
      <c r="FR226" s="239"/>
      <c r="FS226" s="239"/>
      <c r="FT226" s="239"/>
      <c r="FU226" s="239"/>
      <c r="FV226" s="239"/>
      <c r="FW226" s="239"/>
      <c r="FX226" s="239"/>
      <c r="FY226" s="239"/>
      <c r="FZ226" s="239"/>
      <c r="GA226" s="239"/>
      <c r="GB226" s="239"/>
      <c r="GC226" s="239"/>
      <c r="GD226" s="239"/>
      <c r="GE226" s="239"/>
      <c r="GF226" s="239"/>
      <c r="GG226" s="239"/>
      <c r="GH226" s="239"/>
      <c r="GI226" s="239"/>
      <c r="GJ226" s="239"/>
      <c r="GK226" s="239"/>
      <c r="GL226" s="239"/>
      <c r="GM226" s="239"/>
      <c r="GN226" s="239"/>
      <c r="GO226" s="239"/>
      <c r="GP226" s="239"/>
      <c r="GQ226" s="239"/>
      <c r="GR226" s="239"/>
      <c r="GS226" s="239"/>
      <c r="GT226" s="239"/>
      <c r="GU226" s="239"/>
      <c r="GV226" s="239"/>
      <c r="GW226" s="239"/>
      <c r="GX226" s="239"/>
      <c r="GY226" s="239"/>
      <c r="GZ226" s="239"/>
      <c r="HA226" s="239"/>
      <c r="HB226" s="239"/>
      <c r="HC226" s="239"/>
      <c r="HD226" s="239"/>
      <c r="HE226" s="239"/>
      <c r="HF226" s="239"/>
      <c r="HG226" s="239"/>
      <c r="HH226" s="239"/>
      <c r="HI226" s="239"/>
      <c r="HJ226" s="239"/>
      <c r="HK226" s="239"/>
      <c r="HL226" s="239"/>
      <c r="HM226" s="239"/>
      <c r="HN226" s="239"/>
      <c r="HO226" s="239"/>
      <c r="HP226" s="239"/>
      <c r="HQ226" s="239"/>
      <c r="HR226" s="239"/>
      <c r="HS226" s="239"/>
      <c r="HT226" s="239"/>
      <c r="HU226" s="239"/>
      <c r="HV226" s="239"/>
      <c r="HW226" s="239"/>
    </row>
    <row r="227" spans="1:231" s="238" customFormat="1" x14ac:dyDescent="0.25">
      <c r="A227" s="238" t="s">
        <v>360</v>
      </c>
      <c r="B227" s="239">
        <f t="shared" ref="B227:AW227" si="89">+B21/B38</f>
        <v>1089.6193193548388</v>
      </c>
      <c r="C227" s="239">
        <f t="shared" si="89"/>
        <v>1039.2782107142859</v>
      </c>
      <c r="D227" s="239">
        <f t="shared" si="89"/>
        <v>1571.6575903225807</v>
      </c>
      <c r="E227" s="239">
        <f t="shared" si="89"/>
        <v>4341.0034700000006</v>
      </c>
      <c r="F227" s="239">
        <f t="shared" si="89"/>
        <v>6926.3517451612915</v>
      </c>
      <c r="G227" s="239">
        <f t="shared" si="89"/>
        <v>6300.521006666665</v>
      </c>
      <c r="H227" s="239">
        <f t="shared" si="89"/>
        <v>5733.2352612903233</v>
      </c>
      <c r="I227" s="239">
        <f t="shared" si="89"/>
        <v>5262.480545161291</v>
      </c>
      <c r="J227" s="239">
        <f t="shared" si="89"/>
        <v>4489.5070433333331</v>
      </c>
      <c r="K227" s="239">
        <f t="shared" si="89"/>
        <v>2128.0443903225805</v>
      </c>
      <c r="L227" s="239">
        <f t="shared" si="89"/>
        <v>1404.8778600000003</v>
      </c>
      <c r="M227" s="239">
        <f t="shared" si="89"/>
        <v>573.60058064516136</v>
      </c>
      <c r="N227" s="238">
        <f t="shared" si="89"/>
        <v>1768.0856516129033</v>
      </c>
      <c r="O227" s="239">
        <f t="shared" si="89"/>
        <v>1281.9487964285713</v>
      </c>
      <c r="P227" s="239">
        <f t="shared" si="89"/>
        <v>1861.2638322580644</v>
      </c>
      <c r="Q227" s="239">
        <f t="shared" si="89"/>
        <v>3299.5624199999997</v>
      </c>
      <c r="R227" s="239">
        <f t="shared" si="89"/>
        <v>5494.1591967741942</v>
      </c>
      <c r="S227" s="239">
        <f t="shared" si="89"/>
        <v>5441.1722866666669</v>
      </c>
      <c r="T227" s="239">
        <f t="shared" si="89"/>
        <v>6700.7428967741953</v>
      </c>
      <c r="U227" s="239">
        <f t="shared" si="89"/>
        <v>5588.2462709677411</v>
      </c>
      <c r="V227" s="239">
        <f t="shared" si="89"/>
        <v>5687.3379533333327</v>
      </c>
      <c r="W227" s="239">
        <f t="shared" si="89"/>
        <v>3727.3909129032259</v>
      </c>
      <c r="X227" s="239">
        <f t="shared" si="89"/>
        <v>1794.6924066666663</v>
      </c>
      <c r="Y227" s="239">
        <f t="shared" si="89"/>
        <v>1796.6570967741936</v>
      </c>
      <c r="Z227" s="238">
        <f t="shared" si="89"/>
        <v>1727.3397483870967</v>
      </c>
      <c r="AA227" s="239">
        <f t="shared" si="89"/>
        <v>1487.0690071428573</v>
      </c>
      <c r="AB227" s="239">
        <f t="shared" si="89"/>
        <v>5004.6108967741957</v>
      </c>
      <c r="AC227" s="239">
        <f t="shared" si="89"/>
        <v>2797.8327733333326</v>
      </c>
      <c r="AD227" s="239">
        <f t="shared" si="89"/>
        <v>4587.027964516129</v>
      </c>
      <c r="AE227" s="239">
        <f t="shared" si="89"/>
        <v>5432.6235566666637</v>
      </c>
      <c r="AF227" s="239">
        <f t="shared" si="89"/>
        <v>6477.7103483870978</v>
      </c>
      <c r="AG227" s="239">
        <f t="shared" si="89"/>
        <v>4490.783325806452</v>
      </c>
      <c r="AH227" s="239">
        <f t="shared" si="89"/>
        <v>4968.2599933333322</v>
      </c>
      <c r="AI227" s="239">
        <f t="shared" si="89"/>
        <v>3829.4091935483871</v>
      </c>
      <c r="AJ227" s="239">
        <f t="shared" si="89"/>
        <v>1785.1272300000005</v>
      </c>
      <c r="AK227" s="239">
        <f t="shared" si="89"/>
        <v>2036.1337870967748</v>
      </c>
      <c r="AL227" s="238">
        <f t="shared" si="89"/>
        <v>1449.262506451613</v>
      </c>
      <c r="AM227" s="239">
        <f t="shared" si="89"/>
        <v>1062.9221689655174</v>
      </c>
      <c r="AN227" s="239">
        <f t="shared" si="89"/>
        <v>2924.4618903225805</v>
      </c>
      <c r="AO227" s="239">
        <f t="shared" si="89"/>
        <v>5510.1870099999978</v>
      </c>
      <c r="AP227" s="239">
        <f t="shared" si="89"/>
        <v>5920.9965612903234</v>
      </c>
      <c r="AQ227" s="239">
        <f t="shared" si="89"/>
        <v>3592.1200233333334</v>
      </c>
      <c r="AR227" s="239">
        <f t="shared" si="89"/>
        <v>5792.9805935483873</v>
      </c>
      <c r="AS227" s="239">
        <f t="shared" si="89"/>
        <v>5091.4983258064503</v>
      </c>
      <c r="AT227" s="239">
        <f t="shared" si="89"/>
        <v>4141.1383999999998</v>
      </c>
      <c r="AU227" s="239">
        <f t="shared" si="89"/>
        <v>2819.924416129033</v>
      </c>
      <c r="AV227" s="239">
        <f t="shared" si="89"/>
        <v>2218.8186533333333</v>
      </c>
      <c r="AW227" s="239">
        <f t="shared" si="89"/>
        <v>1542.0712741935486</v>
      </c>
      <c r="AX227" s="239"/>
      <c r="AY227" s="239">
        <f t="shared" ref="AY227:CT227" si="90">+AY21/AY38</f>
        <v>4119.3548387096771</v>
      </c>
      <c r="AZ227" s="239">
        <f t="shared" si="90"/>
        <v>792.857142857143</v>
      </c>
      <c r="BA227" s="239">
        <f t="shared" si="90"/>
        <v>247.41935483870967</v>
      </c>
      <c r="BB227" s="239">
        <f t="shared" si="90"/>
        <v>0</v>
      </c>
      <c r="BC227" s="239">
        <f t="shared" si="90"/>
        <v>3827.0967741935478</v>
      </c>
      <c r="BD227" s="239">
        <f t="shared" si="90"/>
        <v>7219.666666666667</v>
      </c>
      <c r="BE227" s="239">
        <f t="shared" si="90"/>
        <v>9141.290322580644</v>
      </c>
      <c r="BF227" s="239">
        <f t="shared" si="90"/>
        <v>8727.7419354838712</v>
      </c>
      <c r="BG227" s="239">
        <f t="shared" si="90"/>
        <v>20593.666666666672</v>
      </c>
      <c r="BH227" s="239">
        <f t="shared" si="90"/>
        <v>8454.8387096774204</v>
      </c>
      <c r="BI227" s="239">
        <f t="shared" si="90"/>
        <v>150</v>
      </c>
      <c r="BJ227" s="239">
        <f t="shared" si="90"/>
        <v>172.90322580645162</v>
      </c>
      <c r="BK227" s="239"/>
      <c r="BL227" s="239">
        <f t="shared" si="90"/>
        <v>2288.7096774193542</v>
      </c>
      <c r="BM227" s="239">
        <f t="shared" si="90"/>
        <v>781.78571428571399</v>
      </c>
      <c r="BN227" s="239">
        <f t="shared" si="90"/>
        <v>0</v>
      </c>
      <c r="BO227" s="239">
        <f t="shared" si="90"/>
        <v>4952.9999999999991</v>
      </c>
      <c r="BP227" s="239">
        <f t="shared" si="90"/>
        <v>5144.8387096774195</v>
      </c>
      <c r="BQ227" s="239">
        <f t="shared" si="90"/>
        <v>7392.6666666666661</v>
      </c>
      <c r="BR227" s="239">
        <f t="shared" si="90"/>
        <v>15531.935483870968</v>
      </c>
      <c r="BS227" s="239">
        <f t="shared" si="90"/>
        <v>11806.129032258064</v>
      </c>
      <c r="BT227" s="239">
        <f t="shared" si="90"/>
        <v>22523.999999999996</v>
      </c>
      <c r="BU227" s="239">
        <f t="shared" si="90"/>
        <v>8205.4838709677424</v>
      </c>
      <c r="BV227" s="239">
        <f t="shared" si="90"/>
        <v>61.666666666666664</v>
      </c>
      <c r="BW227" s="239">
        <f t="shared" si="90"/>
        <v>1252.258064516129</v>
      </c>
      <c r="BX227" s="239"/>
      <c r="BY227" s="239">
        <f t="shared" si="90"/>
        <v>1438.7096774193551</v>
      </c>
      <c r="BZ227" s="239">
        <f t="shared" si="90"/>
        <v>210</v>
      </c>
      <c r="CA227" s="239">
        <f t="shared" si="90"/>
        <v>795.48387096774184</v>
      </c>
      <c r="CB227" s="239">
        <f t="shared" si="90"/>
        <v>3474.666666666667</v>
      </c>
      <c r="CC227" s="239">
        <f t="shared" si="90"/>
        <v>4409.0322580645161</v>
      </c>
      <c r="CD227" s="239">
        <f t="shared" si="90"/>
        <v>16400.333333333332</v>
      </c>
      <c r="CE227" s="239">
        <f t="shared" si="90"/>
        <v>24785.483870967746</v>
      </c>
      <c r="CF227" s="239">
        <f t="shared" si="90"/>
        <v>23763.225806451614</v>
      </c>
      <c r="CG227" s="239">
        <f t="shared" si="90"/>
        <v>37992.666666666672</v>
      </c>
      <c r="CH227" s="239">
        <f t="shared" si="90"/>
        <v>21057.419354838708</v>
      </c>
      <c r="CI227" s="239">
        <f t="shared" si="90"/>
        <v>1337</v>
      </c>
      <c r="CJ227" s="239">
        <f t="shared" si="90"/>
        <v>2219.3548387096776</v>
      </c>
      <c r="CK227" s="239"/>
      <c r="CL227" s="239">
        <f t="shared" si="90"/>
        <v>2850.9677419354839</v>
      </c>
      <c r="CM227" s="239">
        <f t="shared" si="90"/>
        <v>1465</v>
      </c>
      <c r="CN227" s="239">
        <f t="shared" si="90"/>
        <v>2336.4516129032254</v>
      </c>
      <c r="CO227" s="239">
        <f t="shared" si="90"/>
        <v>4488.333333333333</v>
      </c>
      <c r="CP227" s="239">
        <f t="shared" si="90"/>
        <v>10133.548387096775</v>
      </c>
      <c r="CQ227" s="239">
        <f t="shared" si="90"/>
        <v>13608.333333333332</v>
      </c>
      <c r="CR227" s="239">
        <f t="shared" si="90"/>
        <v>19343.225806451614</v>
      </c>
      <c r="CS227" s="239">
        <f t="shared" si="90"/>
        <v>17117.419354838708</v>
      </c>
      <c r="CT227" s="239">
        <f t="shared" si="90"/>
        <v>29241.666666666668</v>
      </c>
      <c r="CU227" s="239">
        <f>+CU21/CU38</f>
        <v>11470.000000000002</v>
      </c>
      <c r="CV227" s="239">
        <f>+CV21/CV38</f>
        <v>363.99999999999994</v>
      </c>
      <c r="CW227" s="239">
        <f>+CW21/CW38</f>
        <v>2463.5483870967741</v>
      </c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  <c r="DT227" s="239"/>
      <c r="DU227" s="239"/>
      <c r="DV227" s="239"/>
      <c r="DW227" s="239"/>
      <c r="DX227" s="239"/>
      <c r="DY227" s="239"/>
      <c r="DZ227" s="239"/>
      <c r="EA227" s="239"/>
      <c r="EB227" s="239"/>
      <c r="EC227" s="239"/>
      <c r="ED227" s="239"/>
      <c r="EE227" s="239"/>
      <c r="EF227" s="239"/>
      <c r="EG227" s="239"/>
      <c r="EH227" s="239"/>
      <c r="EI227" s="239"/>
      <c r="EJ227" s="239"/>
      <c r="EK227" s="239"/>
      <c r="EL227" s="239"/>
      <c r="EM227" s="239"/>
      <c r="EN227" s="239"/>
      <c r="EO227" s="239"/>
      <c r="EP227" s="239"/>
      <c r="EQ227" s="239"/>
      <c r="ER227" s="239"/>
      <c r="ES227" s="239"/>
      <c r="ET227" s="239"/>
      <c r="EU227" s="239"/>
      <c r="EV227" s="239"/>
      <c r="EW227" s="239"/>
      <c r="EX227" s="239"/>
      <c r="EY227" s="239"/>
      <c r="EZ227" s="239"/>
      <c r="FA227" s="239"/>
      <c r="FB227" s="239"/>
      <c r="FC227" s="239"/>
      <c r="FD227" s="239"/>
      <c r="FE227" s="239"/>
      <c r="FF227" s="239"/>
      <c r="FG227" s="239"/>
      <c r="FH227" s="239"/>
      <c r="FI227" s="239"/>
      <c r="FJ227" s="239"/>
      <c r="FK227" s="239"/>
      <c r="FL227" s="239"/>
      <c r="FM227" s="239"/>
      <c r="FN227" s="239"/>
      <c r="FO227" s="239"/>
      <c r="FP227" s="239"/>
      <c r="FQ227" s="239"/>
      <c r="FR227" s="239"/>
      <c r="FS227" s="239"/>
      <c r="FT227" s="239"/>
      <c r="FU227" s="239"/>
      <c r="FV227" s="239"/>
      <c r="FW227" s="239"/>
      <c r="FX227" s="239"/>
      <c r="FY227" s="239"/>
      <c r="FZ227" s="239"/>
      <c r="GA227" s="239"/>
      <c r="GB227" s="239"/>
      <c r="GC227" s="239"/>
      <c r="GD227" s="239"/>
      <c r="GE227" s="239"/>
      <c r="GF227" s="239"/>
      <c r="GG227" s="239"/>
      <c r="GH227" s="239"/>
      <c r="GI227" s="239"/>
      <c r="GJ227" s="239"/>
      <c r="GK227" s="239"/>
      <c r="GL227" s="239"/>
      <c r="GM227" s="239"/>
      <c r="GN227" s="239"/>
      <c r="GO227" s="239"/>
      <c r="GP227" s="239"/>
      <c r="GQ227" s="239"/>
      <c r="GR227" s="239"/>
      <c r="GS227" s="239"/>
      <c r="GT227" s="239"/>
      <c r="GU227" s="239"/>
      <c r="GV227" s="239"/>
      <c r="GW227" s="239"/>
      <c r="GX227" s="239"/>
      <c r="GY227" s="239"/>
      <c r="GZ227" s="239"/>
      <c r="HA227" s="239"/>
      <c r="HB227" s="239"/>
      <c r="HC227" s="239"/>
      <c r="HD227" s="239"/>
      <c r="HE227" s="239"/>
      <c r="HF227" s="239"/>
      <c r="HG227" s="239"/>
      <c r="HH227" s="239"/>
      <c r="HI227" s="239"/>
      <c r="HJ227" s="239"/>
      <c r="HK227" s="239"/>
      <c r="HL227" s="239"/>
      <c r="HM227" s="239"/>
      <c r="HN227" s="239"/>
      <c r="HO227" s="239"/>
      <c r="HP227" s="239"/>
      <c r="HQ227" s="239"/>
      <c r="HR227" s="239"/>
      <c r="HS227" s="239"/>
      <c r="HT227" s="239"/>
      <c r="HU227" s="239"/>
      <c r="HV227" s="239"/>
      <c r="HW227" s="239"/>
    </row>
    <row r="228" spans="1:231" s="238" customFormat="1" x14ac:dyDescent="0.25">
      <c r="A228" s="238" t="s">
        <v>26</v>
      </c>
      <c r="B228" s="239">
        <f t="shared" ref="B228:AW228" si="91">(+B8+B25)/B38</f>
        <v>1215.2004451612902</v>
      </c>
      <c r="C228" s="239">
        <f t="shared" si="91"/>
        <v>1677.083010714286</v>
      </c>
      <c r="D228" s="239">
        <f t="shared" si="91"/>
        <v>880.56193870967752</v>
      </c>
      <c r="E228" s="239">
        <f t="shared" si="91"/>
        <v>1419.2777566666668</v>
      </c>
      <c r="F228" s="239">
        <f t="shared" si="91"/>
        <v>1590.8589322580647</v>
      </c>
      <c r="G228" s="239">
        <f t="shared" si="91"/>
        <v>1307.3520733333332</v>
      </c>
      <c r="H228" s="239">
        <f t="shared" si="91"/>
        <v>1372.0771032258065</v>
      </c>
      <c r="I228" s="239">
        <f t="shared" si="91"/>
        <v>1267.4048290322582</v>
      </c>
      <c r="J228" s="239">
        <f t="shared" si="91"/>
        <v>1415.5558433333329</v>
      </c>
      <c r="K228" s="239">
        <f t="shared" si="91"/>
        <v>673.73738387096785</v>
      </c>
      <c r="L228" s="239">
        <f t="shared" si="91"/>
        <v>908.47218000000009</v>
      </c>
      <c r="M228" s="239">
        <f t="shared" si="91"/>
        <v>2069.3508483870969</v>
      </c>
      <c r="N228" s="238">
        <f t="shared" si="91"/>
        <v>1573.1006903225807</v>
      </c>
      <c r="O228" s="239">
        <f t="shared" si="91"/>
        <v>2407.7877357142856</v>
      </c>
      <c r="P228" s="239">
        <f t="shared" si="91"/>
        <v>1315.8166838709676</v>
      </c>
      <c r="Q228" s="239">
        <f t="shared" si="91"/>
        <v>1574.2724566666668</v>
      </c>
      <c r="R228" s="239">
        <f t="shared" si="91"/>
        <v>1206.3158935483873</v>
      </c>
      <c r="S228" s="239">
        <f t="shared" si="91"/>
        <v>1257.7446333333332</v>
      </c>
      <c r="T228" s="239">
        <f t="shared" si="91"/>
        <v>1493.3235806451612</v>
      </c>
      <c r="U228" s="239">
        <f t="shared" si="91"/>
        <v>1502.0991935483869</v>
      </c>
      <c r="V228" s="239">
        <f t="shared" si="91"/>
        <v>1211.8005599999999</v>
      </c>
      <c r="W228" s="239">
        <f t="shared" si="91"/>
        <v>648.70596451612892</v>
      </c>
      <c r="X228" s="239">
        <f t="shared" si="91"/>
        <v>1001.3557400000002</v>
      </c>
      <c r="Y228" s="239">
        <f t="shared" si="91"/>
        <v>2485.3692806451609</v>
      </c>
      <c r="Z228" s="238">
        <f t="shared" si="91"/>
        <v>1904.3652548387097</v>
      </c>
      <c r="AA228" s="239">
        <f t="shared" si="91"/>
        <v>2622.0434678571423</v>
      </c>
      <c r="AB228" s="239">
        <f t="shared" si="91"/>
        <v>929.17050322580644</v>
      </c>
      <c r="AC228" s="239">
        <f t="shared" si="91"/>
        <v>682.94494999999984</v>
      </c>
      <c r="AD228" s="239">
        <f t="shared" si="91"/>
        <v>1167.4631225806449</v>
      </c>
      <c r="AE228" s="239">
        <f t="shared" si="91"/>
        <v>1271.767043333333</v>
      </c>
      <c r="AF228" s="239">
        <f t="shared" si="91"/>
        <v>1477.6754225806453</v>
      </c>
      <c r="AG228" s="239">
        <f t="shared" si="91"/>
        <v>1340.1798064516131</v>
      </c>
      <c r="AH228" s="239">
        <f t="shared" si="91"/>
        <v>1172.3218566666667</v>
      </c>
      <c r="AI228" s="239">
        <f t="shared" si="91"/>
        <v>869.43975483870975</v>
      </c>
      <c r="AJ228" s="239">
        <f t="shared" si="91"/>
        <v>1062.3095866666667</v>
      </c>
      <c r="AK228" s="239">
        <f t="shared" si="91"/>
        <v>2541.0585064516135</v>
      </c>
      <c r="AL228" s="238">
        <f t="shared" si="91"/>
        <v>2086.4175999999998</v>
      </c>
      <c r="AM228" s="239">
        <f t="shared" si="91"/>
        <v>2418.6293310344827</v>
      </c>
      <c r="AN228" s="239">
        <f t="shared" si="91"/>
        <v>1082.5681870967742</v>
      </c>
      <c r="AO228" s="239">
        <f t="shared" si="91"/>
        <v>1671.7683866666669</v>
      </c>
      <c r="AP228" s="239">
        <f t="shared" si="91"/>
        <v>1569.5625967741937</v>
      </c>
      <c r="AQ228" s="239">
        <f t="shared" si="91"/>
        <v>1267.7808599999998</v>
      </c>
      <c r="AR228" s="239">
        <f t="shared" si="91"/>
        <v>1651.4436032258063</v>
      </c>
      <c r="AS228" s="239">
        <f t="shared" si="91"/>
        <v>1462.2513677419356</v>
      </c>
      <c r="AT228" s="239">
        <f t="shared" si="91"/>
        <v>1625.99433</v>
      </c>
      <c r="AU228" s="239">
        <f t="shared" si="91"/>
        <v>1239.4084322580643</v>
      </c>
      <c r="AV228" s="239">
        <f t="shared" si="91"/>
        <v>1306.2911566666667</v>
      </c>
      <c r="AW228" s="239">
        <f t="shared" si="91"/>
        <v>2054.6999677419353</v>
      </c>
      <c r="AX228" s="239"/>
      <c r="AY228" s="239">
        <f t="shared" ref="AY228:CT228" si="92">(+AY8+AY25)/AY38</f>
        <v>196.77419354838713</v>
      </c>
      <c r="AZ228" s="239">
        <f t="shared" si="92"/>
        <v>67.142857142857139</v>
      </c>
      <c r="BA228" s="239">
        <f t="shared" si="92"/>
        <v>30.322580645161292</v>
      </c>
      <c r="BB228" s="239">
        <f t="shared" si="92"/>
        <v>0</v>
      </c>
      <c r="BC228" s="239">
        <f t="shared" si="92"/>
        <v>366.12903225806457</v>
      </c>
      <c r="BD228" s="239">
        <f t="shared" si="92"/>
        <v>504.66666666666669</v>
      </c>
      <c r="BE228" s="239">
        <f t="shared" si="92"/>
        <v>870</v>
      </c>
      <c r="BF228" s="239">
        <f t="shared" si="92"/>
        <v>778.38709677419354</v>
      </c>
      <c r="BG228" s="239">
        <f t="shared" si="92"/>
        <v>2003</v>
      </c>
      <c r="BH228" s="239">
        <f t="shared" si="92"/>
        <v>1007.4193548387098</v>
      </c>
      <c r="BI228" s="239">
        <f t="shared" si="92"/>
        <v>31.333333333333332</v>
      </c>
      <c r="BJ228" s="239">
        <f t="shared" si="92"/>
        <v>15.161290322580646</v>
      </c>
      <c r="BK228" s="239"/>
      <c r="BL228" s="239">
        <f t="shared" si="92"/>
        <v>196.45161290322579</v>
      </c>
      <c r="BM228" s="239">
        <f t="shared" si="92"/>
        <v>50.357142857142854</v>
      </c>
      <c r="BN228" s="239">
        <f t="shared" si="92"/>
        <v>0</v>
      </c>
      <c r="BO228" s="239">
        <f t="shared" si="92"/>
        <v>296.66666666666663</v>
      </c>
      <c r="BP228" s="239">
        <f t="shared" si="92"/>
        <v>427.41935483870969</v>
      </c>
      <c r="BQ228" s="239">
        <f t="shared" si="92"/>
        <v>362.66666666666663</v>
      </c>
      <c r="BR228" s="239">
        <f t="shared" si="92"/>
        <v>1205.4838709677422</v>
      </c>
      <c r="BS228" s="239">
        <f t="shared" si="92"/>
        <v>702.25806451612902</v>
      </c>
      <c r="BT228" s="239">
        <f t="shared" si="92"/>
        <v>2422.3333333333335</v>
      </c>
      <c r="BU228" s="239">
        <f t="shared" si="92"/>
        <v>762.90322580645159</v>
      </c>
      <c r="BV228" s="239">
        <f t="shared" si="92"/>
        <v>31.333333333333332</v>
      </c>
      <c r="BW228" s="239">
        <f t="shared" si="92"/>
        <v>30.322580645161292</v>
      </c>
      <c r="BX228" s="239"/>
      <c r="BY228" s="239">
        <f t="shared" si="92"/>
        <v>45.483870967741936</v>
      </c>
      <c r="BZ228" s="239">
        <f t="shared" si="92"/>
        <v>0</v>
      </c>
      <c r="CA228" s="239">
        <f t="shared" si="92"/>
        <v>106.12903225806451</v>
      </c>
      <c r="CB228" s="239">
        <f t="shared" si="92"/>
        <v>109.33333333333333</v>
      </c>
      <c r="CC228" s="239">
        <f t="shared" si="92"/>
        <v>259.35483870967744</v>
      </c>
      <c r="CD228" s="239">
        <f t="shared" si="92"/>
        <v>993.33333333333326</v>
      </c>
      <c r="CE228" s="239">
        <f t="shared" si="92"/>
        <v>2080.0000000000005</v>
      </c>
      <c r="CF228" s="239">
        <f t="shared" si="92"/>
        <v>1755.1612903225807</v>
      </c>
      <c r="CG228" s="239">
        <f t="shared" si="92"/>
        <v>4233.0000000000009</v>
      </c>
      <c r="CH228" s="239">
        <f t="shared" si="92"/>
        <v>1984.1935483870971</v>
      </c>
      <c r="CI228" s="239">
        <f t="shared" si="92"/>
        <v>15.666666666666666</v>
      </c>
      <c r="CJ228" s="239">
        <f t="shared" si="92"/>
        <v>60.645161290322584</v>
      </c>
      <c r="CK228" s="239"/>
      <c r="CL228" s="239">
        <f t="shared" si="92"/>
        <v>311.93548387096774</v>
      </c>
      <c r="CM228" s="239">
        <f t="shared" si="92"/>
        <v>75.714285714285708</v>
      </c>
      <c r="CN228" s="239">
        <f t="shared" si="92"/>
        <v>60.645161290322584</v>
      </c>
      <c r="CO228" s="239">
        <f t="shared" si="92"/>
        <v>390.66666666666663</v>
      </c>
      <c r="CP228" s="239">
        <f t="shared" si="92"/>
        <v>656.12903225806463</v>
      </c>
      <c r="CQ228" s="239">
        <f t="shared" si="92"/>
        <v>1245.666666666667</v>
      </c>
      <c r="CR228" s="239">
        <f t="shared" si="92"/>
        <v>1800.9677419354839</v>
      </c>
      <c r="CS228" s="239">
        <f t="shared" si="92"/>
        <v>1465.483870967742</v>
      </c>
      <c r="CT228" s="239">
        <f t="shared" si="92"/>
        <v>2949</v>
      </c>
      <c r="CU228" s="239">
        <f>(+CU8+CU25)/CU38</f>
        <v>1251.6129032258063</v>
      </c>
      <c r="CV228" s="239">
        <f>(+CV8+CV25)/CV38</f>
        <v>62.666666666666664</v>
      </c>
      <c r="CW228" s="239">
        <f>(+CW8+CW25)/CW38</f>
        <v>200.32258064516128</v>
      </c>
      <c r="CX228" s="239"/>
      <c r="CY228" s="239"/>
      <c r="CZ228" s="239"/>
      <c r="DA228" s="239"/>
      <c r="DB228" s="239"/>
      <c r="DC228" s="239"/>
      <c r="DD228" s="239"/>
      <c r="DE228" s="239"/>
      <c r="DF228" s="239"/>
      <c r="DG228" s="239"/>
      <c r="DH228" s="239"/>
      <c r="DI228" s="239"/>
      <c r="DJ228" s="239"/>
      <c r="DK228" s="239"/>
      <c r="DL228" s="239"/>
      <c r="DM228" s="239"/>
      <c r="DN228" s="239"/>
      <c r="DO228" s="239"/>
      <c r="DP228" s="239"/>
      <c r="DQ228" s="239"/>
      <c r="DR228" s="239"/>
      <c r="DS228" s="239"/>
      <c r="DT228" s="239"/>
      <c r="DU228" s="239"/>
      <c r="DV228" s="239"/>
      <c r="DW228" s="239"/>
      <c r="DX228" s="239"/>
      <c r="DY228" s="239"/>
      <c r="DZ228" s="239"/>
      <c r="EA228" s="239"/>
      <c r="EB228" s="239"/>
      <c r="EC228" s="239"/>
      <c r="ED228" s="239"/>
      <c r="EE228" s="239"/>
      <c r="EF228" s="239"/>
      <c r="EG228" s="239"/>
      <c r="EH228" s="239"/>
      <c r="EI228" s="239"/>
      <c r="EJ228" s="239"/>
      <c r="EK228" s="239"/>
      <c r="EL228" s="239"/>
      <c r="EM228" s="239"/>
      <c r="EN228" s="239"/>
      <c r="EO228" s="239"/>
      <c r="EP228" s="239"/>
      <c r="EQ228" s="239"/>
      <c r="ER228" s="239"/>
      <c r="ES228" s="239"/>
      <c r="ET228" s="239"/>
      <c r="EU228" s="239"/>
      <c r="EV228" s="239"/>
      <c r="EW228" s="239"/>
      <c r="EX228" s="239"/>
      <c r="EY228" s="239"/>
      <c r="EZ228" s="239"/>
      <c r="FA228" s="239"/>
      <c r="FB228" s="239"/>
      <c r="FC228" s="239"/>
      <c r="FD228" s="239"/>
      <c r="FE228" s="239"/>
      <c r="FF228" s="239"/>
      <c r="FG228" s="239"/>
      <c r="FH228" s="239"/>
      <c r="FI228" s="239"/>
      <c r="FJ228" s="239"/>
      <c r="FK228" s="239"/>
      <c r="FL228" s="239"/>
      <c r="FM228" s="239"/>
      <c r="FN228" s="239"/>
      <c r="FO228" s="239"/>
      <c r="FP228" s="239"/>
      <c r="FQ228" s="239"/>
      <c r="FR228" s="239"/>
      <c r="FS228" s="239"/>
      <c r="FT228" s="239"/>
      <c r="FU228" s="239"/>
      <c r="FV228" s="239"/>
      <c r="FW228" s="239"/>
      <c r="FX228" s="239"/>
      <c r="FY228" s="239"/>
      <c r="FZ228" s="239"/>
      <c r="GA228" s="239"/>
      <c r="GB228" s="239"/>
      <c r="GC228" s="239"/>
      <c r="GD228" s="239"/>
      <c r="GE228" s="239"/>
      <c r="GF228" s="239"/>
      <c r="GG228" s="239"/>
      <c r="GH228" s="239"/>
      <c r="GI228" s="239"/>
      <c r="GJ228" s="239"/>
      <c r="GK228" s="239"/>
      <c r="GL228" s="239"/>
      <c r="GM228" s="239"/>
      <c r="GN228" s="239"/>
      <c r="GO228" s="239"/>
      <c r="GP228" s="239"/>
      <c r="GQ228" s="239"/>
      <c r="GR228" s="239"/>
      <c r="GS228" s="239"/>
      <c r="GT228" s="239"/>
      <c r="GU228" s="239"/>
      <c r="GV228" s="239"/>
      <c r="GW228" s="239"/>
      <c r="GX228" s="239"/>
      <c r="GY228" s="239"/>
      <c r="GZ228" s="239"/>
      <c r="HA228" s="239"/>
      <c r="HB228" s="239"/>
      <c r="HC228" s="239"/>
      <c r="HD228" s="239"/>
      <c r="HE228" s="239"/>
      <c r="HF228" s="239"/>
      <c r="HG228" s="239"/>
      <c r="HH228" s="239"/>
      <c r="HI228" s="239"/>
      <c r="HJ228" s="239"/>
      <c r="HK228" s="239"/>
      <c r="HL228" s="239"/>
      <c r="HM228" s="239"/>
      <c r="HN228" s="239"/>
      <c r="HO228" s="239"/>
      <c r="HP228" s="239"/>
      <c r="HQ228" s="239"/>
      <c r="HR228" s="239"/>
      <c r="HS228" s="239"/>
      <c r="HT228" s="239"/>
      <c r="HU228" s="239"/>
      <c r="HV228" s="239"/>
      <c r="HW228" s="239"/>
    </row>
    <row r="229" spans="1:231" s="238" customFormat="1" x14ac:dyDescent="0.25">
      <c r="A229" s="238" t="s">
        <v>67</v>
      </c>
      <c r="B229" s="239">
        <f t="shared" ref="B229:AW229" si="93">+B13/B38</f>
        <v>130298.87215483871</v>
      </c>
      <c r="C229" s="239">
        <f t="shared" si="93"/>
        <v>133288.21843571428</v>
      </c>
      <c r="D229" s="239">
        <f t="shared" si="93"/>
        <v>131094.29821935485</v>
      </c>
      <c r="E229" s="239">
        <f t="shared" si="93"/>
        <v>144464.57176999998</v>
      </c>
      <c r="F229" s="239">
        <f t="shared" si="93"/>
        <v>166265.26437419356</v>
      </c>
      <c r="G229" s="239">
        <f t="shared" si="93"/>
        <v>170945.20798666668</v>
      </c>
      <c r="H229" s="239">
        <f t="shared" si="93"/>
        <v>175257.82599677422</v>
      </c>
      <c r="I229" s="239">
        <f t="shared" si="93"/>
        <v>171843.70378709678</v>
      </c>
      <c r="J229" s="239">
        <f t="shared" si="93"/>
        <v>171118.72263999999</v>
      </c>
      <c r="K229" s="239">
        <f t="shared" si="93"/>
        <v>153246.9156870968</v>
      </c>
      <c r="L229" s="239">
        <f t="shared" si="93"/>
        <v>148920.98491000003</v>
      </c>
      <c r="M229" s="239">
        <f t="shared" si="93"/>
        <v>144934.32350322581</v>
      </c>
      <c r="N229" s="238">
        <f t="shared" si="93"/>
        <v>125810.26892258065</v>
      </c>
      <c r="O229" s="239">
        <f t="shared" si="93"/>
        <v>133489.80232142855</v>
      </c>
      <c r="P229" s="239">
        <f t="shared" si="93"/>
        <v>137006.69529354837</v>
      </c>
      <c r="Q229" s="239">
        <f t="shared" si="93"/>
        <v>146465.92567</v>
      </c>
      <c r="R229" s="239">
        <f t="shared" si="93"/>
        <v>157329.2459387097</v>
      </c>
      <c r="S229" s="239">
        <f t="shared" si="93"/>
        <v>170165.53155666668</v>
      </c>
      <c r="T229" s="239">
        <f t="shared" si="93"/>
        <v>168510.15545483871</v>
      </c>
      <c r="U229" s="239">
        <f t="shared" si="93"/>
        <v>170553.65844193549</v>
      </c>
      <c r="V229" s="239">
        <f t="shared" si="93"/>
        <v>165668.66532666664</v>
      </c>
      <c r="W229" s="239">
        <f t="shared" si="93"/>
        <v>161902.58433548384</v>
      </c>
      <c r="X229" s="239">
        <f t="shared" si="93"/>
        <v>157616.06254666668</v>
      </c>
      <c r="Y229" s="239">
        <f t="shared" si="93"/>
        <v>137959.24690645162</v>
      </c>
      <c r="Z229" s="238">
        <f t="shared" si="93"/>
        <v>132138.05552903225</v>
      </c>
      <c r="AA229" s="239">
        <f t="shared" si="93"/>
        <v>131724.71377499998</v>
      </c>
      <c r="AB229" s="239">
        <f t="shared" si="93"/>
        <v>130928.78037419353</v>
      </c>
      <c r="AC229" s="239">
        <f t="shared" si="93"/>
        <v>140355.12781333333</v>
      </c>
      <c r="AD229" s="239">
        <f t="shared" si="93"/>
        <v>163344.26178387098</v>
      </c>
      <c r="AE229" s="239">
        <f t="shared" si="93"/>
        <v>167697.19409999999</v>
      </c>
      <c r="AF229" s="239">
        <f t="shared" si="93"/>
        <v>170007.22101612907</v>
      </c>
      <c r="AG229" s="239">
        <f t="shared" si="93"/>
        <v>173847.14916451613</v>
      </c>
      <c r="AH229" s="239">
        <f t="shared" si="93"/>
        <v>163445.35842</v>
      </c>
      <c r="AI229" s="239">
        <f t="shared" si="93"/>
        <v>150683.54226451615</v>
      </c>
      <c r="AJ229" s="239">
        <f t="shared" si="93"/>
        <v>154781.94900333331</v>
      </c>
      <c r="AK229" s="239">
        <f t="shared" si="93"/>
        <v>140580.84173225806</v>
      </c>
      <c r="AL229" s="238">
        <f t="shared" si="93"/>
        <v>128894.58900967744</v>
      </c>
      <c r="AM229" s="239">
        <f t="shared" si="93"/>
        <v>136124.80366206894</v>
      </c>
      <c r="AN229" s="239">
        <f t="shared" si="93"/>
        <v>119876.99531612905</v>
      </c>
      <c r="AO229" s="239">
        <f t="shared" si="93"/>
        <v>143392.57628666668</v>
      </c>
      <c r="AP229" s="239">
        <f t="shared" si="93"/>
        <v>157110.87818064517</v>
      </c>
      <c r="AQ229" s="239">
        <f t="shared" si="93"/>
        <v>162529.38329</v>
      </c>
      <c r="AR229" s="239">
        <f t="shared" si="93"/>
        <v>165720.95558709677</v>
      </c>
      <c r="AS229" s="239">
        <f t="shared" si="93"/>
        <v>163499.17427419353</v>
      </c>
      <c r="AT229" s="239">
        <f t="shared" si="93"/>
        <v>165304.99758999998</v>
      </c>
      <c r="AU229" s="239">
        <f t="shared" si="93"/>
        <v>145324.33135161287</v>
      </c>
      <c r="AV229" s="239">
        <f t="shared" si="93"/>
        <v>154911.81729999997</v>
      </c>
      <c r="AW229" s="239">
        <f t="shared" si="93"/>
        <v>143561.61523548386</v>
      </c>
      <c r="AX229" s="239"/>
      <c r="AY229" s="239">
        <f t="shared" ref="AY229:CT229" si="94">+AY13/AY38</f>
        <v>113136.77419354839</v>
      </c>
      <c r="AZ229" s="239">
        <f t="shared" si="94"/>
        <v>119224.28571428571</v>
      </c>
      <c r="BA229" s="239">
        <f t="shared" si="94"/>
        <v>115643.87096774194</v>
      </c>
      <c r="BB229" s="239">
        <f t="shared" si="94"/>
        <v>119891.99999999999</v>
      </c>
      <c r="BC229" s="239">
        <f t="shared" si="94"/>
        <v>143379.03225806452</v>
      </c>
      <c r="BD229" s="239">
        <f t="shared" si="94"/>
        <v>152005.99999999997</v>
      </c>
      <c r="BE229" s="239">
        <f t="shared" si="94"/>
        <v>156632.90322580645</v>
      </c>
      <c r="BF229" s="239">
        <f t="shared" si="94"/>
        <v>158800.64516129036</v>
      </c>
      <c r="BG229" s="239">
        <f t="shared" si="94"/>
        <v>155253.33333333334</v>
      </c>
      <c r="BH229" s="239">
        <f t="shared" si="94"/>
        <v>136505.16129032258</v>
      </c>
      <c r="BI229" s="239">
        <f t="shared" si="94"/>
        <v>119595.99999999999</v>
      </c>
      <c r="BJ229" s="239">
        <f t="shared" si="94"/>
        <v>123894.83870967742</v>
      </c>
      <c r="BK229" s="239"/>
      <c r="BL229" s="239">
        <f t="shared" si="94"/>
        <v>114952.58064516127</v>
      </c>
      <c r="BM229" s="239">
        <f t="shared" si="94"/>
        <v>110568.21428571429</v>
      </c>
      <c r="BN229" s="239">
        <f t="shared" si="94"/>
        <v>104335.80645161292</v>
      </c>
      <c r="BO229" s="239">
        <f t="shared" si="94"/>
        <v>101150.33333333331</v>
      </c>
      <c r="BP229" s="239">
        <f t="shared" si="94"/>
        <v>132497.74193548388</v>
      </c>
      <c r="BQ229" s="239">
        <f t="shared" si="94"/>
        <v>151177</v>
      </c>
      <c r="BR229" s="239">
        <f t="shared" si="94"/>
        <v>152762.90322580645</v>
      </c>
      <c r="BS229" s="239">
        <f t="shared" si="94"/>
        <v>159424.19354838712</v>
      </c>
      <c r="BT229" s="239">
        <f t="shared" si="94"/>
        <v>145983.33333333334</v>
      </c>
      <c r="BU229" s="239">
        <f t="shared" si="94"/>
        <v>119869.35483870968</v>
      </c>
      <c r="BV229" s="239">
        <f t="shared" si="94"/>
        <v>103207.33333333333</v>
      </c>
      <c r="BW229" s="239">
        <f t="shared" si="94"/>
        <v>108013.54838709677</v>
      </c>
      <c r="BX229" s="239"/>
      <c r="BY229" s="239">
        <f t="shared" si="94"/>
        <v>113023.87096774195</v>
      </c>
      <c r="BZ229" s="239">
        <f t="shared" si="94"/>
        <v>112682.5</v>
      </c>
      <c r="CA229" s="239">
        <f t="shared" si="94"/>
        <v>107969.35483870968</v>
      </c>
      <c r="CB229" s="239">
        <f t="shared" si="94"/>
        <v>109998</v>
      </c>
      <c r="CC229" s="239">
        <f t="shared" si="94"/>
        <v>137500.96774193548</v>
      </c>
      <c r="CD229" s="239">
        <f t="shared" si="94"/>
        <v>156615.33333333334</v>
      </c>
      <c r="CE229" s="239">
        <f t="shared" si="94"/>
        <v>161182.5806451613</v>
      </c>
      <c r="CF229" s="239">
        <f t="shared" si="94"/>
        <v>160050</v>
      </c>
      <c r="CG229" s="239">
        <f t="shared" si="94"/>
        <v>158367.33333333331</v>
      </c>
      <c r="CH229" s="239">
        <f t="shared" si="94"/>
        <v>136786.45161290321</v>
      </c>
      <c r="CI229" s="239">
        <f t="shared" si="94"/>
        <v>110830</v>
      </c>
      <c r="CJ229" s="239">
        <f t="shared" si="94"/>
        <v>119615.48387096774</v>
      </c>
      <c r="CK229" s="239"/>
      <c r="CL229" s="239">
        <f t="shared" si="94"/>
        <v>116241.93548387097</v>
      </c>
      <c r="CM229" s="239">
        <f t="shared" si="94"/>
        <v>118230.35714285716</v>
      </c>
      <c r="CN229" s="239">
        <f t="shared" si="94"/>
        <v>105773.22580645162</v>
      </c>
      <c r="CO229" s="239">
        <f t="shared" si="94"/>
        <v>111388.33333333333</v>
      </c>
      <c r="CP229" s="239">
        <f t="shared" si="94"/>
        <v>138066.12903225806</v>
      </c>
      <c r="CQ229" s="239">
        <f t="shared" si="94"/>
        <v>154066.66666666666</v>
      </c>
      <c r="CR229" s="239">
        <f t="shared" si="94"/>
        <v>160250.96774193548</v>
      </c>
      <c r="CS229" s="239">
        <f t="shared" si="94"/>
        <v>158841.29032258064</v>
      </c>
      <c r="CT229" s="239">
        <f t="shared" si="94"/>
        <v>157474.66666666666</v>
      </c>
      <c r="CU229" s="239">
        <f>+CU13/CU38</f>
        <v>135059.67741935485</v>
      </c>
      <c r="CV229" s="239">
        <f>+CV13/CV38</f>
        <v>114146.33333333333</v>
      </c>
      <c r="CW229" s="239">
        <f>+CW13/CW38</f>
        <v>120292.25806451614</v>
      </c>
      <c r="CX229" s="239"/>
      <c r="CY229" s="239"/>
      <c r="CZ229" s="239"/>
      <c r="DA229" s="239"/>
      <c r="DB229" s="239"/>
      <c r="DC229" s="239"/>
      <c r="DD229" s="239"/>
      <c r="DE229" s="239"/>
      <c r="DF229" s="239"/>
      <c r="DG229" s="239"/>
      <c r="DH229" s="239"/>
      <c r="DI229" s="239"/>
      <c r="DJ229" s="239"/>
      <c r="DK229" s="239"/>
      <c r="DL229" s="239"/>
      <c r="DM229" s="239"/>
      <c r="DN229" s="239"/>
      <c r="DO229" s="239"/>
      <c r="DP229" s="239"/>
      <c r="DQ229" s="239"/>
      <c r="DR229" s="239"/>
      <c r="DS229" s="239"/>
      <c r="DT229" s="239"/>
      <c r="DU229" s="239"/>
      <c r="DV229" s="239"/>
      <c r="DW229" s="239"/>
      <c r="DX229" s="239"/>
      <c r="DY229" s="239"/>
      <c r="DZ229" s="239"/>
      <c r="EA229" s="239"/>
      <c r="EB229" s="239"/>
      <c r="EC229" s="239"/>
      <c r="ED229" s="239"/>
      <c r="EE229" s="239"/>
      <c r="EF229" s="239"/>
      <c r="EG229" s="239"/>
      <c r="EH229" s="239"/>
      <c r="EI229" s="239"/>
      <c r="EJ229" s="239"/>
      <c r="EK229" s="239"/>
      <c r="EL229" s="239"/>
      <c r="EM229" s="239"/>
      <c r="EN229" s="239"/>
      <c r="EO229" s="239"/>
      <c r="EP229" s="239"/>
      <c r="EQ229" s="239"/>
      <c r="ER229" s="239"/>
      <c r="ES229" s="239"/>
      <c r="ET229" s="239"/>
      <c r="EU229" s="239"/>
      <c r="EV229" s="239"/>
      <c r="EW229" s="239"/>
      <c r="EX229" s="239"/>
      <c r="EY229" s="239"/>
      <c r="EZ229" s="239"/>
      <c r="FA229" s="239"/>
      <c r="FB229" s="239"/>
      <c r="FC229" s="239"/>
      <c r="FD229" s="239"/>
      <c r="FE229" s="239"/>
      <c r="FF229" s="239"/>
      <c r="FG229" s="239"/>
      <c r="FH229" s="239"/>
      <c r="FI229" s="239"/>
      <c r="FJ229" s="239"/>
      <c r="FK229" s="239"/>
      <c r="FL229" s="239"/>
      <c r="FM229" s="239"/>
      <c r="FN229" s="239"/>
      <c r="FO229" s="239"/>
      <c r="FP229" s="239"/>
      <c r="FQ229" s="239"/>
      <c r="FR229" s="239"/>
      <c r="FS229" s="239"/>
      <c r="FT229" s="239"/>
      <c r="FU229" s="239"/>
      <c r="FV229" s="239"/>
      <c r="FW229" s="239"/>
      <c r="FX229" s="239"/>
      <c r="FY229" s="239"/>
      <c r="FZ229" s="239"/>
      <c r="GA229" s="239"/>
      <c r="GB229" s="239"/>
      <c r="GC229" s="239"/>
      <c r="GD229" s="239"/>
      <c r="GE229" s="239"/>
      <c r="GF229" s="239"/>
      <c r="GG229" s="239"/>
      <c r="GH229" s="239"/>
      <c r="GI229" s="239"/>
      <c r="GJ229" s="239"/>
      <c r="GK229" s="239"/>
      <c r="GL229" s="239"/>
      <c r="GM229" s="239"/>
      <c r="GN229" s="239"/>
      <c r="GO229" s="239"/>
      <c r="GP229" s="239"/>
      <c r="GQ229" s="239"/>
      <c r="GR229" s="239"/>
      <c r="GS229" s="239"/>
      <c r="GT229" s="239"/>
      <c r="GU229" s="239"/>
      <c r="GV229" s="239"/>
      <c r="GW229" s="239"/>
      <c r="GX229" s="239"/>
      <c r="GY229" s="239"/>
      <c r="GZ229" s="239"/>
      <c r="HA229" s="239"/>
      <c r="HB229" s="239"/>
      <c r="HC229" s="239"/>
      <c r="HD229" s="239"/>
      <c r="HE229" s="239"/>
      <c r="HF229" s="239"/>
      <c r="HG229" s="239"/>
      <c r="HH229" s="239"/>
      <c r="HI229" s="239"/>
      <c r="HJ229" s="239"/>
      <c r="HK229" s="239"/>
      <c r="HL229" s="239"/>
      <c r="HM229" s="239"/>
      <c r="HN229" s="239"/>
      <c r="HO229" s="239"/>
      <c r="HP229" s="239"/>
      <c r="HQ229" s="239"/>
      <c r="HR229" s="239"/>
      <c r="HS229" s="239"/>
      <c r="HT229" s="239"/>
      <c r="HU229" s="239"/>
      <c r="HV229" s="239"/>
      <c r="HW229" s="239"/>
    </row>
    <row r="230" spans="1:231" s="238" customFormat="1" x14ac:dyDescent="0.25">
      <c r="A230" s="238" t="s">
        <v>361</v>
      </c>
      <c r="B230" s="239">
        <f t="shared" ref="B230:AW230" si="95">+B7/B38</f>
        <v>18012.704612903224</v>
      </c>
      <c r="C230" s="239">
        <f t="shared" si="95"/>
        <v>20167.473439285714</v>
      </c>
      <c r="D230" s="239">
        <f t="shared" si="95"/>
        <v>13409.318706451615</v>
      </c>
      <c r="E230" s="239">
        <f t="shared" si="95"/>
        <v>25619.033603333333</v>
      </c>
      <c r="F230" s="239">
        <f t="shared" si="95"/>
        <v>45703.062412903229</v>
      </c>
      <c r="G230" s="239">
        <f t="shared" si="95"/>
        <v>68832.545423333329</v>
      </c>
      <c r="H230" s="239">
        <f t="shared" si="95"/>
        <v>86312.244587096779</v>
      </c>
      <c r="I230" s="239">
        <f t="shared" si="95"/>
        <v>82300.620548387116</v>
      </c>
      <c r="J230" s="239">
        <f t="shared" si="95"/>
        <v>74713.667250000013</v>
      </c>
      <c r="K230" s="239">
        <f t="shared" si="95"/>
        <v>28234.160770967741</v>
      </c>
      <c r="L230" s="239">
        <f t="shared" si="95"/>
        <v>19847.400753333328</v>
      </c>
      <c r="M230" s="239">
        <f t="shared" si="95"/>
        <v>3748.7972516129025</v>
      </c>
      <c r="N230" s="238">
        <f t="shared" si="95"/>
        <v>14497.528593548386</v>
      </c>
      <c r="O230" s="239">
        <f t="shared" si="95"/>
        <v>9914.6798178571426</v>
      </c>
      <c r="P230" s="239">
        <f t="shared" si="95"/>
        <v>17273.260216129031</v>
      </c>
      <c r="Q230" s="239">
        <f t="shared" si="95"/>
        <v>45313.846703333329</v>
      </c>
      <c r="R230" s="239">
        <f t="shared" si="95"/>
        <v>59115.698703225804</v>
      </c>
      <c r="S230" s="239">
        <f t="shared" si="95"/>
        <v>58584.532983333338</v>
      </c>
      <c r="T230" s="239">
        <f t="shared" si="95"/>
        <v>55421.111622580655</v>
      </c>
      <c r="U230" s="239">
        <f t="shared" si="95"/>
        <v>57201.840819354838</v>
      </c>
      <c r="V230" s="239">
        <f t="shared" si="95"/>
        <v>53570.620816666662</v>
      </c>
      <c r="W230" s="239">
        <f t="shared" si="95"/>
        <v>36728.603632258062</v>
      </c>
      <c r="X230" s="239">
        <f t="shared" si="95"/>
        <v>28210.063053333331</v>
      </c>
      <c r="Y230" s="239">
        <f t="shared" si="95"/>
        <v>3810.3363258064514</v>
      </c>
      <c r="Z230" s="238">
        <f t="shared" si="95"/>
        <v>11470.433574193547</v>
      </c>
      <c r="AA230" s="239">
        <f t="shared" si="95"/>
        <v>8722.2473428571411</v>
      </c>
      <c r="AB230" s="239">
        <f t="shared" si="95"/>
        <v>45090.318858064507</v>
      </c>
      <c r="AC230" s="239">
        <f t="shared" si="95"/>
        <v>19860.29944333333</v>
      </c>
      <c r="AD230" s="239">
        <f t="shared" si="95"/>
        <v>10126.382912903226</v>
      </c>
      <c r="AE230" s="239">
        <f t="shared" si="95"/>
        <v>41593.229780000009</v>
      </c>
      <c r="AF230" s="239">
        <f t="shared" si="95"/>
        <v>59913.645335483874</v>
      </c>
      <c r="AG230" s="239">
        <f t="shared" si="95"/>
        <v>58320.09220967743</v>
      </c>
      <c r="AH230" s="239">
        <f t="shared" si="95"/>
        <v>56296.129496666676</v>
      </c>
      <c r="AI230" s="239">
        <f t="shared" si="95"/>
        <v>36156.31835806452</v>
      </c>
      <c r="AJ230" s="239">
        <f t="shared" si="95"/>
        <v>19040.438546666664</v>
      </c>
      <c r="AK230" s="239">
        <f t="shared" si="95"/>
        <v>2762.8292290322579</v>
      </c>
      <c r="AL230" s="238">
        <f t="shared" si="95"/>
        <v>16217.696674193548</v>
      </c>
      <c r="AM230" s="239">
        <f t="shared" si="95"/>
        <v>14995.789389655172</v>
      </c>
      <c r="AN230" s="239">
        <f t="shared" si="95"/>
        <v>32834.739158064513</v>
      </c>
      <c r="AO230" s="239">
        <f t="shared" si="95"/>
        <v>43383.423446666668</v>
      </c>
      <c r="AP230" s="239">
        <f t="shared" si="95"/>
        <v>51625.461361290334</v>
      </c>
      <c r="AQ230" s="239">
        <f t="shared" si="95"/>
        <v>58862.679260000004</v>
      </c>
      <c r="AR230" s="239">
        <f t="shared" si="95"/>
        <v>67800.782422580654</v>
      </c>
      <c r="AS230" s="239">
        <f t="shared" si="95"/>
        <v>70306.204348387109</v>
      </c>
      <c r="AT230" s="239">
        <f t="shared" si="95"/>
        <v>65643.003010000015</v>
      </c>
      <c r="AU230" s="239">
        <f t="shared" si="95"/>
        <v>36297.546296774191</v>
      </c>
      <c r="AV230" s="239">
        <f t="shared" si="95"/>
        <v>31159.543873333332</v>
      </c>
      <c r="AW230" s="239">
        <f t="shared" si="95"/>
        <v>14497.68751612903</v>
      </c>
      <c r="AX230" s="239"/>
      <c r="AY230" s="239">
        <f t="shared" ref="AY230:CT230" si="96">+AY7/AY38</f>
        <v>14522.258064516127</v>
      </c>
      <c r="AZ230" s="239">
        <f t="shared" si="96"/>
        <v>30386.071428571428</v>
      </c>
      <c r="BA230" s="239">
        <f t="shared" si="96"/>
        <v>27427.741935483871</v>
      </c>
      <c r="BB230" s="239">
        <f t="shared" si="96"/>
        <v>27949</v>
      </c>
      <c r="BC230" s="239">
        <f t="shared" si="96"/>
        <v>38660.322580645159</v>
      </c>
      <c r="BD230" s="239">
        <f t="shared" si="96"/>
        <v>38329.333333333336</v>
      </c>
      <c r="BE230" s="239">
        <f t="shared" si="96"/>
        <v>39986.451612903227</v>
      </c>
      <c r="BF230" s="239">
        <f t="shared" si="96"/>
        <v>43315.806451612902</v>
      </c>
      <c r="BG230" s="239">
        <f t="shared" si="96"/>
        <v>42537.333333333336</v>
      </c>
      <c r="BH230" s="239">
        <f t="shared" si="96"/>
        <v>34195.483870967742</v>
      </c>
      <c r="BI230" s="239">
        <f t="shared" si="96"/>
        <v>21777</v>
      </c>
      <c r="BJ230" s="239">
        <f t="shared" si="96"/>
        <v>29313.225806451614</v>
      </c>
      <c r="BK230" s="239"/>
      <c r="BL230" s="239">
        <f t="shared" si="96"/>
        <v>20473.870967741936</v>
      </c>
      <c r="BM230" s="239">
        <f t="shared" si="96"/>
        <v>20877.499999999996</v>
      </c>
      <c r="BN230" s="239">
        <f t="shared" si="96"/>
        <v>27719.999999999996</v>
      </c>
      <c r="BO230" s="239">
        <f t="shared" si="96"/>
        <v>31519.666666666668</v>
      </c>
      <c r="BP230" s="239">
        <f t="shared" si="96"/>
        <v>40591.612903225803</v>
      </c>
      <c r="BQ230" s="239">
        <f t="shared" si="96"/>
        <v>42831.333333333336</v>
      </c>
      <c r="BR230" s="239">
        <f t="shared" si="96"/>
        <v>43528.709677419349</v>
      </c>
      <c r="BS230" s="239">
        <f t="shared" si="96"/>
        <v>45707.419354838712</v>
      </c>
      <c r="BT230" s="239">
        <f t="shared" si="96"/>
        <v>46113.666666666657</v>
      </c>
      <c r="BU230" s="239">
        <f t="shared" si="96"/>
        <v>39050</v>
      </c>
      <c r="BV230" s="239">
        <f t="shared" si="96"/>
        <v>24818.666666666668</v>
      </c>
      <c r="BW230" s="239">
        <f t="shared" si="96"/>
        <v>25224.193548387098</v>
      </c>
      <c r="BX230" s="239"/>
      <c r="BY230" s="239">
        <f t="shared" si="96"/>
        <v>19799.677419354837</v>
      </c>
      <c r="BZ230" s="239">
        <f t="shared" si="96"/>
        <v>24918.214285714286</v>
      </c>
      <c r="CA230" s="239">
        <f t="shared" si="96"/>
        <v>27323.870967741936</v>
      </c>
      <c r="CB230" s="239">
        <f t="shared" si="96"/>
        <v>34155.000000000007</v>
      </c>
      <c r="CC230" s="239">
        <f t="shared" si="96"/>
        <v>40766.774193548386</v>
      </c>
      <c r="CD230" s="239">
        <f t="shared" si="96"/>
        <v>48304</v>
      </c>
      <c r="CE230" s="239">
        <f t="shared" si="96"/>
        <v>48721.290322580651</v>
      </c>
      <c r="CF230" s="239">
        <f t="shared" si="96"/>
        <v>49375.806451612902</v>
      </c>
      <c r="CG230" s="239">
        <f t="shared" si="96"/>
        <v>52112.333333333336</v>
      </c>
      <c r="CH230" s="239">
        <f t="shared" si="96"/>
        <v>41318.387096774197</v>
      </c>
      <c r="CI230" s="239">
        <f t="shared" si="96"/>
        <v>32571</v>
      </c>
      <c r="CJ230" s="239">
        <f t="shared" si="96"/>
        <v>30704.193548387095</v>
      </c>
      <c r="CK230" s="239"/>
      <c r="CL230" s="239">
        <f t="shared" si="96"/>
        <v>26597.419354838708</v>
      </c>
      <c r="CM230" s="239">
        <f t="shared" si="96"/>
        <v>20139.642857142859</v>
      </c>
      <c r="CN230" s="239">
        <f t="shared" si="96"/>
        <v>24226.129032258064</v>
      </c>
      <c r="CO230" s="239">
        <f t="shared" si="96"/>
        <v>26309</v>
      </c>
      <c r="CP230" s="239">
        <f t="shared" si="96"/>
        <v>42777.419354838712</v>
      </c>
      <c r="CQ230" s="239">
        <f t="shared" si="96"/>
        <v>45230</v>
      </c>
      <c r="CR230" s="239">
        <f t="shared" si="96"/>
        <v>47012.580645161281</v>
      </c>
      <c r="CS230" s="239">
        <f t="shared" si="96"/>
        <v>49529.677419354841</v>
      </c>
      <c r="CT230" s="239">
        <f t="shared" si="96"/>
        <v>47034.666666666664</v>
      </c>
      <c r="CU230" s="239">
        <f>+CU7/CU38</f>
        <v>40548.387096774197</v>
      </c>
      <c r="CV230" s="239">
        <f>+CV7/CV38</f>
        <v>25975.333333333332</v>
      </c>
      <c r="CW230" s="239">
        <f>+CW7/CW38</f>
        <v>26354.516129032258</v>
      </c>
      <c r="CX230" s="239"/>
      <c r="CY230" s="239"/>
      <c r="CZ230" s="239"/>
      <c r="DA230" s="239"/>
      <c r="DB230" s="239"/>
      <c r="DC230" s="239"/>
      <c r="DD230" s="239"/>
      <c r="DE230" s="239"/>
      <c r="DF230" s="239"/>
      <c r="DG230" s="239"/>
      <c r="DH230" s="239"/>
      <c r="DI230" s="239"/>
      <c r="DJ230" s="239"/>
      <c r="DK230" s="239"/>
      <c r="DL230" s="239"/>
      <c r="DM230" s="239"/>
      <c r="DN230" s="239"/>
      <c r="DO230" s="239"/>
      <c r="DP230" s="239"/>
      <c r="DQ230" s="239"/>
      <c r="DR230" s="239"/>
      <c r="DS230" s="239"/>
      <c r="DT230" s="239"/>
      <c r="DU230" s="239"/>
      <c r="DV230" s="239"/>
      <c r="DW230" s="239"/>
      <c r="DX230" s="239"/>
      <c r="DY230" s="239"/>
      <c r="DZ230" s="239"/>
      <c r="EA230" s="239"/>
      <c r="EB230" s="239"/>
      <c r="EC230" s="239"/>
      <c r="ED230" s="239"/>
      <c r="EE230" s="239"/>
      <c r="EF230" s="239"/>
      <c r="EG230" s="239"/>
      <c r="EH230" s="239"/>
      <c r="EI230" s="239"/>
      <c r="EJ230" s="239"/>
      <c r="EK230" s="239"/>
      <c r="EL230" s="239"/>
      <c r="EM230" s="239"/>
      <c r="EN230" s="239"/>
      <c r="EO230" s="239"/>
      <c r="EP230" s="239"/>
      <c r="EQ230" s="239"/>
      <c r="ER230" s="239"/>
      <c r="ES230" s="239"/>
      <c r="ET230" s="239"/>
      <c r="EU230" s="239"/>
      <c r="EV230" s="239"/>
      <c r="EW230" s="239"/>
      <c r="EX230" s="239"/>
      <c r="EY230" s="239"/>
      <c r="EZ230" s="239"/>
      <c r="FA230" s="239"/>
      <c r="FB230" s="239"/>
      <c r="FC230" s="239"/>
      <c r="FD230" s="239"/>
      <c r="FE230" s="239"/>
      <c r="FF230" s="239"/>
      <c r="FG230" s="239"/>
      <c r="FH230" s="239"/>
      <c r="FI230" s="239"/>
      <c r="FJ230" s="239"/>
      <c r="FK230" s="239"/>
      <c r="FL230" s="239"/>
      <c r="FM230" s="239"/>
      <c r="FN230" s="239"/>
      <c r="FO230" s="239"/>
      <c r="FP230" s="239"/>
      <c r="FQ230" s="239"/>
      <c r="FR230" s="239"/>
      <c r="FS230" s="239"/>
      <c r="FT230" s="239"/>
      <c r="FU230" s="239"/>
      <c r="FV230" s="239"/>
      <c r="FW230" s="239"/>
      <c r="FX230" s="239"/>
      <c r="FY230" s="239"/>
      <c r="FZ230" s="239"/>
      <c r="GA230" s="239"/>
      <c r="GB230" s="239"/>
      <c r="GC230" s="239"/>
      <c r="GD230" s="239"/>
      <c r="GE230" s="239"/>
      <c r="GF230" s="239"/>
      <c r="GG230" s="239"/>
      <c r="GH230" s="239"/>
      <c r="GI230" s="239"/>
      <c r="GJ230" s="239"/>
      <c r="GK230" s="239"/>
      <c r="GL230" s="239"/>
      <c r="GM230" s="239"/>
      <c r="GN230" s="239"/>
      <c r="GO230" s="239"/>
      <c r="GP230" s="239"/>
      <c r="GQ230" s="239"/>
      <c r="GR230" s="239"/>
      <c r="GS230" s="239"/>
      <c r="GT230" s="239"/>
      <c r="GU230" s="239"/>
      <c r="GV230" s="239"/>
      <c r="GW230" s="239"/>
      <c r="GX230" s="239"/>
      <c r="GY230" s="239"/>
      <c r="GZ230" s="239"/>
      <c r="HA230" s="239"/>
      <c r="HB230" s="239"/>
      <c r="HC230" s="239"/>
      <c r="HD230" s="239"/>
      <c r="HE230" s="239"/>
      <c r="HF230" s="239"/>
      <c r="HG230" s="239"/>
      <c r="HH230" s="239"/>
      <c r="HI230" s="239"/>
      <c r="HJ230" s="239"/>
      <c r="HK230" s="239"/>
      <c r="HL230" s="239"/>
      <c r="HM230" s="239"/>
      <c r="HN230" s="239"/>
      <c r="HO230" s="239"/>
      <c r="HP230" s="239"/>
      <c r="HQ230" s="239"/>
      <c r="HR230" s="239"/>
      <c r="HS230" s="239"/>
      <c r="HT230" s="239"/>
      <c r="HU230" s="239"/>
      <c r="HV230" s="239"/>
      <c r="HW230" s="239"/>
    </row>
    <row r="232" spans="1:231" x14ac:dyDescent="0.25">
      <c r="A232" s="230" t="s">
        <v>362</v>
      </c>
    </row>
    <row r="233" spans="1:231" x14ac:dyDescent="0.25">
      <c r="A233" s="238" t="s">
        <v>359</v>
      </c>
      <c r="B233" s="264">
        <v>300000</v>
      </c>
      <c r="C233" s="264">
        <v>300000</v>
      </c>
      <c r="D233" s="264">
        <v>300000</v>
      </c>
      <c r="E233" s="264">
        <v>300000</v>
      </c>
      <c r="F233" s="264">
        <v>300000</v>
      </c>
      <c r="G233" s="264">
        <v>300000</v>
      </c>
      <c r="H233" s="264">
        <v>300000</v>
      </c>
      <c r="I233" s="264">
        <v>300000</v>
      </c>
      <c r="J233" s="264">
        <v>300000</v>
      </c>
      <c r="K233" s="264">
        <v>300000</v>
      </c>
      <c r="L233" s="264">
        <v>300000</v>
      </c>
      <c r="M233" s="264">
        <v>300000</v>
      </c>
      <c r="N233" s="264">
        <v>300000</v>
      </c>
      <c r="O233" s="264">
        <v>300000</v>
      </c>
      <c r="P233" s="264">
        <v>300000</v>
      </c>
      <c r="Q233" s="264">
        <v>300000</v>
      </c>
      <c r="R233" s="264">
        <v>300000</v>
      </c>
      <c r="S233" s="264">
        <v>300000</v>
      </c>
      <c r="T233" s="264">
        <v>300000</v>
      </c>
      <c r="U233" s="264">
        <v>300000</v>
      </c>
      <c r="V233" s="264">
        <v>300000</v>
      </c>
      <c r="W233" s="264">
        <v>300000</v>
      </c>
      <c r="X233" s="264">
        <v>300000</v>
      </c>
      <c r="Y233" s="264">
        <v>300000</v>
      </c>
      <c r="Z233" s="264">
        <v>300000</v>
      </c>
      <c r="AA233" s="264">
        <v>300000</v>
      </c>
      <c r="AB233" s="264">
        <v>300000</v>
      </c>
      <c r="AC233" s="264">
        <v>300000</v>
      </c>
      <c r="AD233" s="264">
        <v>300000</v>
      </c>
      <c r="AE233" s="264">
        <v>300000</v>
      </c>
      <c r="AF233" s="264">
        <v>300000</v>
      </c>
      <c r="AG233" s="264">
        <v>300000</v>
      </c>
      <c r="AH233" s="264">
        <v>300000</v>
      </c>
      <c r="AI233" s="264">
        <v>300000</v>
      </c>
      <c r="AJ233" s="264">
        <v>300000</v>
      </c>
      <c r="AK233" s="264">
        <v>300000</v>
      </c>
      <c r="AL233" s="264">
        <v>300000</v>
      </c>
      <c r="AM233" s="264">
        <v>300000</v>
      </c>
      <c r="AN233" s="264">
        <v>300000</v>
      </c>
      <c r="AO233" s="264">
        <v>300000</v>
      </c>
      <c r="AP233" s="264">
        <v>300000</v>
      </c>
      <c r="AQ233" s="264">
        <v>300000</v>
      </c>
      <c r="AR233" s="264">
        <v>300000</v>
      </c>
      <c r="AS233" s="264">
        <v>300000</v>
      </c>
      <c r="AT233" s="264">
        <v>300000</v>
      </c>
      <c r="AU233" s="264">
        <v>300000</v>
      </c>
      <c r="AV233" s="264">
        <v>300000</v>
      </c>
      <c r="AW233" s="264">
        <v>300000</v>
      </c>
      <c r="AX233" s="264"/>
      <c r="AY233" s="265">
        <v>300000</v>
      </c>
      <c r="AZ233" s="264">
        <v>300000</v>
      </c>
      <c r="BA233" s="264">
        <v>300000</v>
      </c>
      <c r="BB233" s="264">
        <v>300000</v>
      </c>
      <c r="BC233" s="264">
        <v>300000</v>
      </c>
      <c r="BD233" s="264">
        <v>300000</v>
      </c>
      <c r="BE233" s="264">
        <v>300000</v>
      </c>
      <c r="BF233" s="264">
        <v>300000</v>
      </c>
      <c r="BG233" s="264">
        <v>300000</v>
      </c>
      <c r="BH233" s="264">
        <v>300000</v>
      </c>
      <c r="BI233" s="264">
        <v>300000</v>
      </c>
      <c r="BJ233" s="264">
        <v>300000</v>
      </c>
      <c r="BK233" s="264"/>
      <c r="BL233" s="264">
        <v>300000</v>
      </c>
      <c r="BM233" s="264">
        <v>300000</v>
      </c>
      <c r="BN233" s="264">
        <v>300000</v>
      </c>
      <c r="BO233" s="264">
        <v>300000</v>
      </c>
      <c r="BP233" s="264">
        <v>300000</v>
      </c>
      <c r="BQ233" s="264">
        <v>300000</v>
      </c>
      <c r="BR233" s="264">
        <v>300000</v>
      </c>
      <c r="BS233" s="264">
        <v>300000</v>
      </c>
      <c r="BT233" s="264">
        <v>300000</v>
      </c>
      <c r="BU233" s="264">
        <v>300000</v>
      </c>
      <c r="BV233" s="264">
        <v>300000</v>
      </c>
      <c r="BW233" s="264">
        <v>300000</v>
      </c>
      <c r="BX233" s="264"/>
      <c r="BY233" s="264">
        <v>300000</v>
      </c>
      <c r="BZ233" s="264">
        <v>300000</v>
      </c>
      <c r="CA233" s="264">
        <v>300000</v>
      </c>
      <c r="CB233" s="264">
        <v>300000</v>
      </c>
      <c r="CC233" s="264">
        <v>300000</v>
      </c>
      <c r="CD233" s="264">
        <v>300000</v>
      </c>
      <c r="CE233" s="264">
        <v>300000</v>
      </c>
      <c r="CF233" s="264">
        <v>300000</v>
      </c>
      <c r="CG233" s="264">
        <v>300000</v>
      </c>
      <c r="CH233" s="264">
        <v>300000</v>
      </c>
      <c r="CI233" s="264">
        <v>300000</v>
      </c>
      <c r="CJ233" s="264">
        <v>300000</v>
      </c>
      <c r="CK233" s="264"/>
      <c r="CL233" s="264">
        <v>300000</v>
      </c>
      <c r="CM233" s="264">
        <v>300000</v>
      </c>
      <c r="CN233" s="264">
        <v>300000</v>
      </c>
      <c r="CO233" s="264">
        <v>300000</v>
      </c>
      <c r="CP233" s="264">
        <v>300000</v>
      </c>
      <c r="CQ233" s="264">
        <v>300000</v>
      </c>
      <c r="CR233" s="264">
        <v>300000</v>
      </c>
      <c r="CS233" s="264">
        <v>300000</v>
      </c>
      <c r="CT233" s="264">
        <v>300000</v>
      </c>
      <c r="CU233" s="264">
        <v>300000</v>
      </c>
      <c r="CV233" s="264">
        <v>300000</v>
      </c>
      <c r="CW233" s="264">
        <v>300000</v>
      </c>
      <c r="CX233" s="264"/>
    </row>
    <row r="234" spans="1:231" x14ac:dyDescent="0.25">
      <c r="A234" s="238" t="s">
        <v>360</v>
      </c>
      <c r="B234" s="21">
        <v>102000</v>
      </c>
      <c r="C234" s="21">
        <v>102000</v>
      </c>
      <c r="D234" s="21">
        <v>102000</v>
      </c>
      <c r="E234" s="21">
        <v>120000</v>
      </c>
      <c r="F234" s="21">
        <v>120000</v>
      </c>
      <c r="G234" s="21">
        <v>120000</v>
      </c>
      <c r="H234" s="21">
        <v>120000</v>
      </c>
      <c r="I234" s="21">
        <v>120000</v>
      </c>
      <c r="J234" s="21">
        <v>120000</v>
      </c>
      <c r="K234" s="21">
        <v>120000</v>
      </c>
      <c r="L234" s="21">
        <v>102000</v>
      </c>
      <c r="M234" s="21">
        <v>102000</v>
      </c>
      <c r="N234" s="105">
        <v>102000</v>
      </c>
      <c r="O234" s="21">
        <v>102000</v>
      </c>
      <c r="P234" s="21">
        <v>102000</v>
      </c>
      <c r="Q234" s="21">
        <v>120000</v>
      </c>
      <c r="R234" s="21">
        <v>120000</v>
      </c>
      <c r="S234" s="21">
        <v>120000</v>
      </c>
      <c r="T234" s="21">
        <v>120000</v>
      </c>
      <c r="U234" s="21">
        <v>120000</v>
      </c>
      <c r="V234" s="21">
        <v>120000</v>
      </c>
      <c r="W234" s="21">
        <v>120000</v>
      </c>
      <c r="X234" s="21">
        <v>102000</v>
      </c>
      <c r="Y234" s="21">
        <v>102000</v>
      </c>
      <c r="Z234" s="105">
        <v>102000</v>
      </c>
      <c r="AA234" s="21">
        <v>102000</v>
      </c>
      <c r="AB234" s="21">
        <v>102000</v>
      </c>
      <c r="AC234" s="21">
        <v>120000</v>
      </c>
      <c r="AD234" s="21">
        <v>120000</v>
      </c>
      <c r="AE234" s="21">
        <v>120000</v>
      </c>
      <c r="AF234" s="21">
        <v>120000</v>
      </c>
      <c r="AG234" s="21">
        <v>120000</v>
      </c>
      <c r="AH234" s="21">
        <v>120000</v>
      </c>
      <c r="AI234" s="21">
        <v>120000</v>
      </c>
      <c r="AJ234" s="21">
        <v>102000</v>
      </c>
      <c r="AK234" s="21">
        <v>102000</v>
      </c>
      <c r="AL234" s="105">
        <v>102000</v>
      </c>
      <c r="AM234" s="21">
        <v>102000</v>
      </c>
      <c r="AN234" s="21">
        <v>102000</v>
      </c>
      <c r="AO234" s="21">
        <v>120000</v>
      </c>
      <c r="AP234" s="21">
        <v>120000</v>
      </c>
      <c r="AQ234" s="21">
        <v>120000</v>
      </c>
      <c r="AR234" s="21">
        <v>120000</v>
      </c>
      <c r="AS234" s="21">
        <v>120000</v>
      </c>
      <c r="AT234" s="21">
        <v>120000</v>
      </c>
      <c r="AU234" s="21">
        <v>120000</v>
      </c>
      <c r="AV234" s="21">
        <v>102000</v>
      </c>
      <c r="AW234" s="21">
        <v>102000</v>
      </c>
      <c r="AX234" s="21"/>
      <c r="AY234" s="323">
        <v>102000</v>
      </c>
      <c r="AZ234" s="21">
        <v>102000</v>
      </c>
      <c r="BA234" s="21">
        <v>102000</v>
      </c>
      <c r="BB234" s="21">
        <v>120000</v>
      </c>
      <c r="BC234" s="21">
        <v>120000</v>
      </c>
      <c r="BD234" s="21">
        <v>120000</v>
      </c>
      <c r="BE234" s="21">
        <v>120000</v>
      </c>
      <c r="BF234" s="21">
        <v>120000</v>
      </c>
      <c r="BG234" s="21">
        <v>120000</v>
      </c>
      <c r="BH234" s="21">
        <v>120000</v>
      </c>
      <c r="BI234" s="21">
        <v>102000</v>
      </c>
      <c r="BJ234" s="21">
        <v>102000</v>
      </c>
      <c r="BK234" s="21"/>
      <c r="BL234" s="21">
        <v>102000</v>
      </c>
      <c r="BM234" s="21">
        <v>102000</v>
      </c>
      <c r="BN234" s="21">
        <v>102000</v>
      </c>
      <c r="BO234" s="21">
        <v>120000</v>
      </c>
      <c r="BP234" s="21">
        <v>120000</v>
      </c>
      <c r="BQ234" s="21">
        <v>120000</v>
      </c>
      <c r="BR234" s="21">
        <v>120000</v>
      </c>
      <c r="BS234" s="21">
        <v>120000</v>
      </c>
      <c r="BT234" s="21">
        <v>120000</v>
      </c>
      <c r="BU234" s="21">
        <v>120000</v>
      </c>
      <c r="BV234" s="21">
        <v>102000</v>
      </c>
      <c r="BW234" s="21">
        <v>102000</v>
      </c>
      <c r="BX234" s="21"/>
      <c r="BY234" s="21">
        <v>102000</v>
      </c>
      <c r="BZ234" s="21">
        <v>102000</v>
      </c>
      <c r="CA234" s="21">
        <v>102000</v>
      </c>
      <c r="CB234" s="21">
        <v>120000</v>
      </c>
      <c r="CC234" s="21">
        <v>120000</v>
      </c>
      <c r="CD234" s="21">
        <v>120000</v>
      </c>
      <c r="CE234" s="21">
        <v>120000</v>
      </c>
      <c r="CF234" s="21">
        <v>120000</v>
      </c>
      <c r="CG234" s="21">
        <v>120000</v>
      </c>
      <c r="CH234" s="21">
        <v>120000</v>
      </c>
      <c r="CI234" s="21">
        <v>102000</v>
      </c>
      <c r="CJ234" s="21">
        <v>102000</v>
      </c>
      <c r="CK234" s="21"/>
      <c r="CL234" s="21">
        <v>102000</v>
      </c>
      <c r="CM234" s="21">
        <v>102000</v>
      </c>
      <c r="CN234" s="21">
        <v>102000</v>
      </c>
      <c r="CO234" s="21">
        <v>120000</v>
      </c>
      <c r="CP234" s="21">
        <v>120000</v>
      </c>
      <c r="CQ234" s="21">
        <v>120000</v>
      </c>
      <c r="CR234" s="21">
        <v>120000</v>
      </c>
      <c r="CS234" s="21">
        <v>120000</v>
      </c>
      <c r="CT234" s="21">
        <v>120000</v>
      </c>
      <c r="CU234" s="21">
        <v>120000</v>
      </c>
      <c r="CV234" s="21">
        <v>102000</v>
      </c>
      <c r="CW234" s="21">
        <v>102000</v>
      </c>
      <c r="CX234" s="21"/>
    </row>
    <row r="235" spans="1:231" x14ac:dyDescent="0.25">
      <c r="A235" s="238" t="s">
        <v>26</v>
      </c>
      <c r="B235" s="21">
        <v>107410</v>
      </c>
      <c r="C235" s="21">
        <v>107470</v>
      </c>
      <c r="D235" s="21">
        <v>107925</v>
      </c>
      <c r="E235" s="21">
        <v>107229</v>
      </c>
      <c r="F235" s="21">
        <v>105907</v>
      </c>
      <c r="G235" s="21">
        <v>105905</v>
      </c>
      <c r="H235" s="21">
        <v>105920</v>
      </c>
      <c r="I235" s="21">
        <v>105955</v>
      </c>
      <c r="J235" s="21">
        <v>106347</v>
      </c>
      <c r="K235" s="21">
        <v>107075</v>
      </c>
      <c r="L235" s="21">
        <v>107567</v>
      </c>
      <c r="M235" s="21">
        <v>107777</v>
      </c>
      <c r="N235" s="105">
        <v>107410</v>
      </c>
      <c r="O235" s="21">
        <v>107470</v>
      </c>
      <c r="P235" s="21">
        <v>107925</v>
      </c>
      <c r="Q235" s="21">
        <v>107229</v>
      </c>
      <c r="R235" s="21">
        <v>105907</v>
      </c>
      <c r="S235" s="21">
        <v>105905</v>
      </c>
      <c r="T235" s="21">
        <v>105920</v>
      </c>
      <c r="U235" s="21">
        <v>105955</v>
      </c>
      <c r="V235" s="21">
        <v>106347</v>
      </c>
      <c r="W235" s="21">
        <v>107075</v>
      </c>
      <c r="X235" s="21">
        <v>107567</v>
      </c>
      <c r="Y235" s="21">
        <v>107777</v>
      </c>
      <c r="Z235" s="105">
        <v>107410</v>
      </c>
      <c r="AA235" s="21">
        <v>107470</v>
      </c>
      <c r="AB235" s="21">
        <v>107925</v>
      </c>
      <c r="AC235" s="21">
        <v>107229</v>
      </c>
      <c r="AD235" s="21">
        <v>105907</v>
      </c>
      <c r="AE235" s="21">
        <v>105905</v>
      </c>
      <c r="AF235" s="21">
        <v>105920</v>
      </c>
      <c r="AG235" s="21">
        <v>105955</v>
      </c>
      <c r="AH235" s="21">
        <v>106347</v>
      </c>
      <c r="AI235" s="21">
        <v>107075</v>
      </c>
      <c r="AJ235" s="21">
        <v>107567</v>
      </c>
      <c r="AK235" s="21">
        <v>107777</v>
      </c>
      <c r="AL235" s="105">
        <v>107410</v>
      </c>
      <c r="AM235" s="21">
        <v>107470</v>
      </c>
      <c r="AN235" s="21">
        <v>107925</v>
      </c>
      <c r="AO235" s="21">
        <v>107229</v>
      </c>
      <c r="AP235" s="21">
        <v>105907</v>
      </c>
      <c r="AQ235" s="21">
        <v>105905</v>
      </c>
      <c r="AR235" s="21">
        <v>105920</v>
      </c>
      <c r="AS235" s="21">
        <v>105955</v>
      </c>
      <c r="AT235" s="21">
        <v>106347</v>
      </c>
      <c r="AU235" s="21">
        <v>107075</v>
      </c>
      <c r="AV235" s="21">
        <v>107567</v>
      </c>
      <c r="AW235" s="21">
        <v>107777</v>
      </c>
      <c r="AX235" s="21"/>
      <c r="AY235" s="323">
        <v>107410</v>
      </c>
      <c r="AZ235" s="21">
        <v>107470</v>
      </c>
      <c r="BA235" s="21">
        <v>107925</v>
      </c>
      <c r="BB235" s="21">
        <v>107229</v>
      </c>
      <c r="BC235" s="21">
        <v>105907</v>
      </c>
      <c r="BD235" s="21">
        <v>105905</v>
      </c>
      <c r="BE235" s="21">
        <v>105920</v>
      </c>
      <c r="BF235" s="21">
        <v>105955</v>
      </c>
      <c r="BG235" s="21">
        <v>106347</v>
      </c>
      <c r="BH235" s="21">
        <v>107075</v>
      </c>
      <c r="BI235" s="21">
        <v>107567</v>
      </c>
      <c r="BJ235" s="21">
        <v>107777</v>
      </c>
      <c r="BK235" s="21"/>
      <c r="BL235" s="21">
        <v>107410</v>
      </c>
      <c r="BM235" s="21">
        <v>107470</v>
      </c>
      <c r="BN235" s="21">
        <v>107925</v>
      </c>
      <c r="BO235" s="21">
        <v>107229</v>
      </c>
      <c r="BP235" s="21">
        <v>105907</v>
      </c>
      <c r="BQ235" s="21">
        <v>105905</v>
      </c>
      <c r="BR235" s="21">
        <v>105920</v>
      </c>
      <c r="BS235" s="21">
        <v>105955</v>
      </c>
      <c r="BT235" s="21">
        <v>106347</v>
      </c>
      <c r="BU235" s="21">
        <v>107075</v>
      </c>
      <c r="BV235" s="21">
        <v>107567</v>
      </c>
      <c r="BW235" s="21">
        <v>107777</v>
      </c>
      <c r="BX235" s="21"/>
      <c r="BY235" s="21">
        <v>107410</v>
      </c>
      <c r="BZ235" s="21">
        <v>107470</v>
      </c>
      <c r="CA235" s="21">
        <v>107925</v>
      </c>
      <c r="CB235" s="21">
        <v>107229</v>
      </c>
      <c r="CC235" s="21">
        <v>105907</v>
      </c>
      <c r="CD235" s="21">
        <v>105905</v>
      </c>
      <c r="CE235" s="21">
        <v>105920</v>
      </c>
      <c r="CF235" s="21">
        <v>105955</v>
      </c>
      <c r="CG235" s="21">
        <v>106347</v>
      </c>
      <c r="CH235" s="21">
        <v>107075</v>
      </c>
      <c r="CI235" s="21">
        <v>107567</v>
      </c>
      <c r="CJ235" s="21">
        <v>107777</v>
      </c>
      <c r="CK235" s="21"/>
      <c r="CL235" s="21">
        <v>107410</v>
      </c>
      <c r="CM235" s="21">
        <v>107470</v>
      </c>
      <c r="CN235" s="21">
        <v>107925</v>
      </c>
      <c r="CO235" s="21">
        <v>107229</v>
      </c>
      <c r="CP235" s="21">
        <v>105907</v>
      </c>
      <c r="CQ235" s="21">
        <v>105905</v>
      </c>
      <c r="CR235" s="21">
        <v>105920</v>
      </c>
      <c r="CS235" s="21">
        <v>105955</v>
      </c>
      <c r="CT235" s="21">
        <v>106347</v>
      </c>
      <c r="CU235" s="21">
        <v>107075</v>
      </c>
      <c r="CV235" s="21">
        <v>107567</v>
      </c>
      <c r="CW235" s="21">
        <v>107777</v>
      </c>
      <c r="CX235" s="21"/>
    </row>
    <row r="236" spans="1:231" x14ac:dyDescent="0.25">
      <c r="A236" s="238" t="s">
        <v>67</v>
      </c>
      <c r="B236" s="21">
        <v>162000</v>
      </c>
      <c r="C236" s="21">
        <v>162000</v>
      </c>
      <c r="D236" s="21">
        <v>162000</v>
      </c>
      <c r="E236" s="21">
        <v>162000</v>
      </c>
      <c r="F236" s="21">
        <v>162000</v>
      </c>
      <c r="G236" s="21">
        <v>162000</v>
      </c>
      <c r="H236" s="21">
        <v>162000</v>
      </c>
      <c r="I236" s="21">
        <v>162000</v>
      </c>
      <c r="J236" s="21">
        <v>162000</v>
      </c>
      <c r="K236" s="21">
        <v>162000</v>
      </c>
      <c r="L236" s="21">
        <v>162000</v>
      </c>
      <c r="M236" s="21">
        <v>162000</v>
      </c>
      <c r="N236" s="105">
        <v>162000</v>
      </c>
      <c r="O236" s="21">
        <v>162000</v>
      </c>
      <c r="P236" s="21">
        <v>162000</v>
      </c>
      <c r="Q236" s="21">
        <v>162000</v>
      </c>
      <c r="R236" s="21">
        <v>162000</v>
      </c>
      <c r="S236" s="21">
        <v>162000</v>
      </c>
      <c r="T236" s="21">
        <v>162000</v>
      </c>
      <c r="U236" s="21">
        <v>162000</v>
      </c>
      <c r="V236" s="21">
        <v>162000</v>
      </c>
      <c r="W236" s="21">
        <v>162000</v>
      </c>
      <c r="X236" s="21">
        <v>162000</v>
      </c>
      <c r="Y236" s="21">
        <v>162000</v>
      </c>
      <c r="Z236" s="105">
        <v>162000</v>
      </c>
      <c r="AA236" s="21">
        <v>162000</v>
      </c>
      <c r="AB236" s="21">
        <v>162000</v>
      </c>
      <c r="AC236" s="21">
        <v>162000</v>
      </c>
      <c r="AD236" s="21">
        <v>162000</v>
      </c>
      <c r="AE236" s="21">
        <v>162000</v>
      </c>
      <c r="AF236" s="21">
        <v>162000</v>
      </c>
      <c r="AG236" s="21">
        <v>162000</v>
      </c>
      <c r="AH236" s="21">
        <v>162000</v>
      </c>
      <c r="AI236" s="21">
        <v>162000</v>
      </c>
      <c r="AJ236" s="21">
        <v>162000</v>
      </c>
      <c r="AK236" s="21">
        <v>162000</v>
      </c>
      <c r="AL236" s="105">
        <v>162000</v>
      </c>
      <c r="AM236" s="21">
        <v>162000</v>
      </c>
      <c r="AN236" s="21">
        <v>162000</v>
      </c>
      <c r="AO236" s="21">
        <v>162000</v>
      </c>
      <c r="AP236" s="21">
        <v>162000</v>
      </c>
      <c r="AQ236" s="21">
        <v>162000</v>
      </c>
      <c r="AR236" s="21">
        <v>162000</v>
      </c>
      <c r="AS236" s="21">
        <v>162000</v>
      </c>
      <c r="AT236" s="21">
        <v>162000</v>
      </c>
      <c r="AU236" s="21">
        <v>162000</v>
      </c>
      <c r="AV236" s="21">
        <v>162000</v>
      </c>
      <c r="AW236" s="21">
        <v>162000</v>
      </c>
      <c r="AX236" s="21"/>
      <c r="AY236" s="323">
        <v>162000</v>
      </c>
      <c r="AZ236" s="21">
        <v>162000</v>
      </c>
      <c r="BA236" s="21">
        <v>162000</v>
      </c>
      <c r="BB236" s="21">
        <v>162000</v>
      </c>
      <c r="BC236" s="21">
        <v>162000</v>
      </c>
      <c r="BD236" s="21">
        <v>162000</v>
      </c>
      <c r="BE236" s="21">
        <v>162000</v>
      </c>
      <c r="BF236" s="21">
        <v>162000</v>
      </c>
      <c r="BG236" s="21">
        <v>162000</v>
      </c>
      <c r="BH236" s="21">
        <v>162000</v>
      </c>
      <c r="BI236" s="21">
        <v>162000</v>
      </c>
      <c r="BJ236" s="21">
        <v>162000</v>
      </c>
      <c r="BK236" s="21"/>
      <c r="BL236" s="21">
        <v>162000</v>
      </c>
      <c r="BM236" s="21">
        <v>162000</v>
      </c>
      <c r="BN236" s="21">
        <v>162000</v>
      </c>
      <c r="BO236" s="21">
        <v>162000</v>
      </c>
      <c r="BP236" s="21">
        <v>162000</v>
      </c>
      <c r="BQ236" s="21">
        <v>162000</v>
      </c>
      <c r="BR236" s="21">
        <v>162000</v>
      </c>
      <c r="BS236" s="21">
        <v>162000</v>
      </c>
      <c r="BT236" s="21">
        <v>162000</v>
      </c>
      <c r="BU236" s="21">
        <v>162000</v>
      </c>
      <c r="BV236" s="21">
        <v>162000</v>
      </c>
      <c r="BW236" s="21">
        <v>162000</v>
      </c>
      <c r="BX236" s="21"/>
      <c r="BY236" s="21">
        <v>162000</v>
      </c>
      <c r="BZ236" s="21">
        <v>162000</v>
      </c>
      <c r="CA236" s="21">
        <v>162000</v>
      </c>
      <c r="CB236" s="21">
        <v>162000</v>
      </c>
      <c r="CC236" s="21">
        <v>162000</v>
      </c>
      <c r="CD236" s="21">
        <v>162000</v>
      </c>
      <c r="CE236" s="21">
        <v>162000</v>
      </c>
      <c r="CF236" s="21">
        <v>162000</v>
      </c>
      <c r="CG236" s="21">
        <v>162000</v>
      </c>
      <c r="CH236" s="21">
        <v>162000</v>
      </c>
      <c r="CI236" s="21">
        <v>162000</v>
      </c>
      <c r="CJ236" s="21">
        <v>162000</v>
      </c>
      <c r="CK236" s="21"/>
      <c r="CL236" s="21">
        <v>162000</v>
      </c>
      <c r="CM236" s="21">
        <v>162000</v>
      </c>
      <c r="CN236" s="21">
        <v>162000</v>
      </c>
      <c r="CO236" s="21">
        <v>162000</v>
      </c>
      <c r="CP236" s="21">
        <v>162000</v>
      </c>
      <c r="CQ236" s="21">
        <v>162000</v>
      </c>
      <c r="CR236" s="21">
        <v>162000</v>
      </c>
      <c r="CS236" s="21">
        <v>162000</v>
      </c>
      <c r="CT236" s="21">
        <v>162000</v>
      </c>
      <c r="CU236" s="21">
        <v>162000</v>
      </c>
      <c r="CV236" s="21">
        <v>162000</v>
      </c>
      <c r="CW236" s="21">
        <v>162000</v>
      </c>
      <c r="CX236" s="21"/>
    </row>
    <row r="237" spans="1:231" x14ac:dyDescent="0.25">
      <c r="A237" s="238" t="s">
        <v>361</v>
      </c>
      <c r="B237" s="230">
        <v>135000</v>
      </c>
      <c r="C237" s="230">
        <v>135000</v>
      </c>
      <c r="D237" s="230">
        <v>135000</v>
      </c>
      <c r="E237" s="230">
        <v>135000</v>
      </c>
      <c r="F237" s="230">
        <v>225000</v>
      </c>
      <c r="G237" s="230">
        <v>225000</v>
      </c>
      <c r="H237" s="230">
        <v>225000</v>
      </c>
      <c r="I237" s="230">
        <v>225000</v>
      </c>
      <c r="J237" s="230">
        <v>225000</v>
      </c>
      <c r="K237" s="230">
        <v>135000</v>
      </c>
      <c r="L237" s="230">
        <v>135000</v>
      </c>
      <c r="M237" s="230">
        <v>135000</v>
      </c>
      <c r="N237" s="230">
        <v>135000</v>
      </c>
      <c r="O237" s="230">
        <v>135000</v>
      </c>
      <c r="P237" s="230">
        <v>135000</v>
      </c>
      <c r="Q237" s="230">
        <v>135000</v>
      </c>
      <c r="R237" s="230">
        <v>225000</v>
      </c>
      <c r="S237" s="230">
        <v>225000</v>
      </c>
      <c r="T237" s="230">
        <v>225000</v>
      </c>
      <c r="U237" s="230">
        <v>225000</v>
      </c>
      <c r="V237" s="230">
        <v>225000</v>
      </c>
      <c r="W237" s="230">
        <v>135000</v>
      </c>
      <c r="X237" s="230">
        <v>135000</v>
      </c>
      <c r="Y237" s="230">
        <v>135000</v>
      </c>
      <c r="Z237" s="230">
        <v>135000</v>
      </c>
      <c r="AA237" s="230">
        <v>135000</v>
      </c>
      <c r="AB237" s="230">
        <v>135000</v>
      </c>
      <c r="AC237" s="230">
        <v>135000</v>
      </c>
      <c r="AD237" s="230">
        <v>225000</v>
      </c>
      <c r="AE237" s="230">
        <v>225000</v>
      </c>
      <c r="AF237" s="230">
        <v>225000</v>
      </c>
      <c r="AG237" s="230">
        <v>225000</v>
      </c>
      <c r="AH237" s="230">
        <v>225000</v>
      </c>
      <c r="AI237" s="230">
        <v>135000</v>
      </c>
      <c r="AJ237" s="230">
        <v>135000</v>
      </c>
      <c r="AK237" s="230">
        <v>135000</v>
      </c>
      <c r="AL237" s="230">
        <v>135000</v>
      </c>
      <c r="AM237" s="230">
        <v>135000</v>
      </c>
      <c r="AN237" s="230">
        <v>135000</v>
      </c>
      <c r="AO237" s="230">
        <v>135000</v>
      </c>
      <c r="AP237" s="230">
        <v>225000</v>
      </c>
      <c r="AQ237" s="230">
        <v>225000</v>
      </c>
      <c r="AR237" s="230">
        <v>225000</v>
      </c>
      <c r="AS237" s="230">
        <v>225000</v>
      </c>
      <c r="AT237" s="230">
        <v>225000</v>
      </c>
      <c r="AU237" s="230">
        <v>135000</v>
      </c>
      <c r="AV237" s="230">
        <v>135000</v>
      </c>
      <c r="AW237" s="230">
        <v>135000</v>
      </c>
      <c r="AX237" s="230"/>
      <c r="AY237" s="231">
        <v>135000</v>
      </c>
      <c r="AZ237" s="230">
        <v>135000</v>
      </c>
      <c r="BA237" s="230">
        <v>135000</v>
      </c>
      <c r="BB237" s="230">
        <v>135000</v>
      </c>
      <c r="BC237" s="230">
        <v>225000</v>
      </c>
      <c r="BD237" s="230">
        <v>225000</v>
      </c>
      <c r="BE237" s="230">
        <v>225000</v>
      </c>
      <c r="BF237" s="230">
        <v>225000</v>
      </c>
      <c r="BG237" s="230">
        <v>225000</v>
      </c>
      <c r="BH237" s="230">
        <v>135000</v>
      </c>
      <c r="BI237" s="230">
        <v>135000</v>
      </c>
      <c r="BJ237" s="230">
        <v>135000</v>
      </c>
      <c r="BK237" s="230"/>
      <c r="BL237" s="230">
        <v>135000</v>
      </c>
      <c r="BM237" s="230">
        <v>135000</v>
      </c>
      <c r="BN237" s="230">
        <v>135000</v>
      </c>
      <c r="BO237" s="230">
        <v>135000</v>
      </c>
      <c r="BP237" s="230">
        <v>225000</v>
      </c>
      <c r="BQ237" s="230">
        <v>225000</v>
      </c>
      <c r="BR237" s="230">
        <v>225000</v>
      </c>
      <c r="BS237" s="230">
        <v>225000</v>
      </c>
      <c r="BT237" s="230">
        <v>225000</v>
      </c>
      <c r="BU237" s="230">
        <v>135000</v>
      </c>
      <c r="BV237" s="230">
        <v>135000</v>
      </c>
      <c r="BW237" s="230">
        <v>135000</v>
      </c>
      <c r="BX237" s="230"/>
      <c r="BY237" s="230">
        <v>135000</v>
      </c>
      <c r="BZ237" s="230">
        <v>135000</v>
      </c>
      <c r="CA237" s="230">
        <v>135000</v>
      </c>
      <c r="CB237" s="230">
        <v>135000</v>
      </c>
      <c r="CC237" s="230">
        <v>225000</v>
      </c>
      <c r="CD237" s="230">
        <v>225000</v>
      </c>
      <c r="CE237" s="230">
        <v>225000</v>
      </c>
      <c r="CF237" s="230">
        <v>225000</v>
      </c>
      <c r="CG237" s="230">
        <v>225000</v>
      </c>
      <c r="CH237" s="230">
        <v>135000</v>
      </c>
      <c r="CI237" s="230">
        <v>135000</v>
      </c>
      <c r="CJ237" s="230">
        <v>135000</v>
      </c>
      <c r="CK237" s="230"/>
      <c r="CL237" s="230">
        <v>135000</v>
      </c>
      <c r="CM237" s="230">
        <v>135000</v>
      </c>
      <c r="CN237" s="230">
        <v>135000</v>
      </c>
      <c r="CO237" s="230">
        <v>135000</v>
      </c>
      <c r="CP237" s="230">
        <v>225000</v>
      </c>
      <c r="CQ237" s="230">
        <v>225000</v>
      </c>
      <c r="CR237" s="230">
        <v>225000</v>
      </c>
      <c r="CS237" s="230">
        <v>225000</v>
      </c>
      <c r="CT237" s="230">
        <v>225000</v>
      </c>
      <c r="CU237" s="230">
        <v>135000</v>
      </c>
      <c r="CV237" s="230">
        <v>135000</v>
      </c>
      <c r="CW237" s="230">
        <v>135000</v>
      </c>
      <c r="CX237" s="230"/>
    </row>
    <row r="239" spans="1:231" x14ac:dyDescent="0.25">
      <c r="A239" s="230" t="s">
        <v>326</v>
      </c>
    </row>
    <row r="240" spans="1:231" s="247" customFormat="1" x14ac:dyDescent="0.25">
      <c r="A240" s="247" t="s">
        <v>359</v>
      </c>
      <c r="B240" s="248">
        <f t="shared" ref="B240:AW244" si="97">+B233-B226</f>
        <v>41100.885083870962</v>
      </c>
      <c r="C240" s="248">
        <f t="shared" si="97"/>
        <v>47052.823428571428</v>
      </c>
      <c r="D240" s="248">
        <f t="shared" si="97"/>
        <v>144022.43462903227</v>
      </c>
      <c r="E240" s="248">
        <f t="shared" si="97"/>
        <v>67508.739039999986</v>
      </c>
      <c r="F240" s="248">
        <f t="shared" si="97"/>
        <v>69493.749467741931</v>
      </c>
      <c r="G240" s="248">
        <f t="shared" si="97"/>
        <v>52665.286706666666</v>
      </c>
      <c r="H240" s="248">
        <f t="shared" si="97"/>
        <v>55587.381648387091</v>
      </c>
      <c r="I240" s="248">
        <f t="shared" si="97"/>
        <v>62098.550467741909</v>
      </c>
      <c r="J240" s="248">
        <f t="shared" si="97"/>
        <v>54680.710073333321</v>
      </c>
      <c r="K240" s="248">
        <f t="shared" si="97"/>
        <v>70385.049029032292</v>
      </c>
      <c r="L240" s="248">
        <f t="shared" si="97"/>
        <v>154776.15190000003</v>
      </c>
      <c r="M240" s="248">
        <f t="shared" si="97"/>
        <v>45988.24778064515</v>
      </c>
      <c r="N240" s="247">
        <f t="shared" si="97"/>
        <v>49268.458790322562</v>
      </c>
      <c r="O240" s="248">
        <f t="shared" si="97"/>
        <v>57786.99881785718</v>
      </c>
      <c r="P240" s="248">
        <f t="shared" si="97"/>
        <v>156222.25865483869</v>
      </c>
      <c r="Q240" s="248">
        <f t="shared" si="97"/>
        <v>65157.581060000026</v>
      </c>
      <c r="R240" s="248">
        <f t="shared" si="97"/>
        <v>59225.736848387081</v>
      </c>
      <c r="S240" s="248">
        <f t="shared" si="97"/>
        <v>56430.52019666665</v>
      </c>
      <c r="T240" s="248">
        <f t="shared" si="97"/>
        <v>54663.401435483887</v>
      </c>
      <c r="U240" s="248">
        <f t="shared" si="97"/>
        <v>58551.762251612876</v>
      </c>
      <c r="V240" s="248">
        <f t="shared" si="97"/>
        <v>55837.127676666656</v>
      </c>
      <c r="W240" s="248">
        <f t="shared" si="97"/>
        <v>75165.392332258052</v>
      </c>
      <c r="X240" s="248">
        <f t="shared" si="97"/>
        <v>136388.32978666664</v>
      </c>
      <c r="Y240" s="248">
        <f t="shared" si="97"/>
        <v>45969.314722580661</v>
      </c>
      <c r="Z240" s="247">
        <f t="shared" si="97"/>
        <v>54659.933883870981</v>
      </c>
      <c r="AA240" s="248">
        <f t="shared" si="97"/>
        <v>46032.26303214283</v>
      </c>
      <c r="AB240" s="248">
        <f t="shared" si="97"/>
        <v>73224.758638709696</v>
      </c>
      <c r="AC240" s="248">
        <f t="shared" si="97"/>
        <v>103388.71839333331</v>
      </c>
      <c r="AD240" s="248">
        <f t="shared" si="97"/>
        <v>114008.50670322581</v>
      </c>
      <c r="AE240" s="248">
        <f t="shared" si="97"/>
        <v>51183.394293333346</v>
      </c>
      <c r="AF240" s="248">
        <f t="shared" si="97"/>
        <v>55217.715822580649</v>
      </c>
      <c r="AG240" s="248">
        <f t="shared" si="97"/>
        <v>54616.093319354812</v>
      </c>
      <c r="AH240" s="248">
        <f t="shared" si="97"/>
        <v>53529.098536666657</v>
      </c>
      <c r="AI240" s="248">
        <f t="shared" si="97"/>
        <v>58279.396261290327</v>
      </c>
      <c r="AJ240" s="248">
        <f t="shared" si="97"/>
        <v>149849.22742333336</v>
      </c>
      <c r="AK240" s="248">
        <f t="shared" si="97"/>
        <v>53139.209919354878</v>
      </c>
      <c r="AL240" s="247">
        <f t="shared" si="97"/>
        <v>50023.044016129046</v>
      </c>
      <c r="AM240" s="248">
        <f t="shared" si="97"/>
        <v>50315.564375862072</v>
      </c>
      <c r="AN240" s="248">
        <f t="shared" si="97"/>
        <v>144628.6769129032</v>
      </c>
      <c r="AO240" s="248">
        <f t="shared" si="97"/>
        <v>58259.640693333349</v>
      </c>
      <c r="AP240" s="248">
        <f t="shared" si="97"/>
        <v>56344.471858064499</v>
      </c>
      <c r="AQ240" s="248">
        <f t="shared" si="97"/>
        <v>57116.566640000034</v>
      </c>
      <c r="AR240" s="248">
        <f t="shared" si="97"/>
        <v>58418.399222580658</v>
      </c>
      <c r="AS240" s="248">
        <f t="shared" si="97"/>
        <v>53632.811351612909</v>
      </c>
      <c r="AT240" s="248">
        <f t="shared" si="97"/>
        <v>55975.422379999975</v>
      </c>
      <c r="AU240" s="248">
        <f t="shared" si="97"/>
        <v>73955.733367741952</v>
      </c>
      <c r="AV240" s="248">
        <f t="shared" si="97"/>
        <v>151305.39554333335</v>
      </c>
      <c r="AW240" s="248">
        <f t="shared" si="97"/>
        <v>46272.613135483873</v>
      </c>
      <c r="AX240" s="248"/>
      <c r="AY240" s="248">
        <f t="shared" ref="AY240:CW244" si="98">+AY233-AY226</f>
        <v>56216.774193548394</v>
      </c>
      <c r="AZ240" s="248">
        <f t="shared" si="98"/>
        <v>72126.42857142858</v>
      </c>
      <c r="BA240" s="248">
        <f t="shared" si="98"/>
        <v>110039.35483870967</v>
      </c>
      <c r="BB240" s="248">
        <f t="shared" si="98"/>
        <v>101254.66666666666</v>
      </c>
      <c r="BC240" s="248">
        <f t="shared" si="98"/>
        <v>78077.419354838697</v>
      </c>
      <c r="BD240" s="248">
        <f t="shared" si="98"/>
        <v>57251.666666666628</v>
      </c>
      <c r="BE240" s="248">
        <f t="shared" si="98"/>
        <v>55921.93548387097</v>
      </c>
      <c r="BF240" s="248">
        <f t="shared" si="98"/>
        <v>55514.838709677424</v>
      </c>
      <c r="BG240" s="248">
        <f t="shared" si="98"/>
        <v>88808.666666666628</v>
      </c>
      <c r="BH240" s="248">
        <f t="shared" si="98"/>
        <v>116617.74193548391</v>
      </c>
      <c r="BI240" s="248">
        <f t="shared" si="98"/>
        <v>108117</v>
      </c>
      <c r="BJ240" s="248">
        <f t="shared" si="98"/>
        <v>103702.5806451613</v>
      </c>
      <c r="BK240" s="248"/>
      <c r="BL240" s="248">
        <f t="shared" si="98"/>
        <v>55479.354838709696</v>
      </c>
      <c r="BM240" s="248">
        <f t="shared" si="98"/>
        <v>68077.14285714287</v>
      </c>
      <c r="BN240" s="248">
        <f t="shared" si="98"/>
        <v>90510.645161290333</v>
      </c>
      <c r="BO240" s="248">
        <f t="shared" si="98"/>
        <v>86156.666666666657</v>
      </c>
      <c r="BP240" s="248">
        <f t="shared" si="98"/>
        <v>74244.838709677424</v>
      </c>
      <c r="BQ240" s="248">
        <f t="shared" si="98"/>
        <v>59965.000000000029</v>
      </c>
      <c r="BR240" s="248">
        <f t="shared" si="98"/>
        <v>56715.806451612938</v>
      </c>
      <c r="BS240" s="248">
        <f t="shared" si="98"/>
        <v>55213.225806451606</v>
      </c>
      <c r="BT240" s="248">
        <f t="shared" si="98"/>
        <v>74328</v>
      </c>
      <c r="BU240" s="248">
        <f t="shared" si="98"/>
        <v>93272.903225806454</v>
      </c>
      <c r="BV240" s="248">
        <f t="shared" si="98"/>
        <v>85608.333333333314</v>
      </c>
      <c r="BW240" s="248">
        <f t="shared" si="98"/>
        <v>80071.612903225818</v>
      </c>
      <c r="BX240" s="248"/>
      <c r="BY240" s="248">
        <f t="shared" si="98"/>
        <v>58873.225806451606</v>
      </c>
      <c r="BZ240" s="248">
        <f t="shared" si="98"/>
        <v>72762.857142857101</v>
      </c>
      <c r="CA240" s="248">
        <f t="shared" si="98"/>
        <v>93484.516129032272</v>
      </c>
      <c r="CB240" s="248">
        <f t="shared" si="98"/>
        <v>88735.333333333343</v>
      </c>
      <c r="CC240" s="248">
        <f t="shared" si="98"/>
        <v>73361.935483870941</v>
      </c>
      <c r="CD240" s="248">
        <f t="shared" si="98"/>
        <v>58895</v>
      </c>
      <c r="CE240" s="248">
        <f t="shared" si="98"/>
        <v>55374.838709677453</v>
      </c>
      <c r="CF240" s="248">
        <f t="shared" si="98"/>
        <v>55349.032258064515</v>
      </c>
      <c r="CG240" s="248">
        <f t="shared" si="98"/>
        <v>73983.333333333372</v>
      </c>
      <c r="CH240" s="248">
        <f t="shared" si="98"/>
        <v>91718.387096774153</v>
      </c>
      <c r="CI240" s="248">
        <f t="shared" si="98"/>
        <v>84444.666666666657</v>
      </c>
      <c r="CJ240" s="248">
        <f t="shared" si="98"/>
        <v>80517.096774193546</v>
      </c>
      <c r="CK240" s="248"/>
      <c r="CL240" s="248">
        <f t="shared" si="98"/>
        <v>58721.612903225818</v>
      </c>
      <c r="CM240" s="248">
        <f t="shared" si="98"/>
        <v>62471.42857142858</v>
      </c>
      <c r="CN240" s="248">
        <f t="shared" si="98"/>
        <v>93440</v>
      </c>
      <c r="CO240" s="248">
        <f t="shared" si="98"/>
        <v>91369.333333333343</v>
      </c>
      <c r="CP240" s="248">
        <f t="shared" si="98"/>
        <v>76925.161290322547</v>
      </c>
      <c r="CQ240" s="248">
        <f t="shared" si="98"/>
        <v>58907</v>
      </c>
      <c r="CR240" s="248">
        <f t="shared" si="98"/>
        <v>56788.387096774211</v>
      </c>
      <c r="CS240" s="248">
        <f t="shared" si="98"/>
        <v>55047.419354838697</v>
      </c>
      <c r="CT240" s="248">
        <f t="shared" si="98"/>
        <v>73395.666666666628</v>
      </c>
      <c r="CU240" s="248">
        <f t="shared" si="98"/>
        <v>93060.000000000029</v>
      </c>
      <c r="CV240" s="248">
        <f t="shared" si="98"/>
        <v>88583.333333333343</v>
      </c>
      <c r="CW240" s="248">
        <f t="shared" si="98"/>
        <v>81223.870967741968</v>
      </c>
      <c r="CX240" s="248"/>
      <c r="CY240" s="248"/>
      <c r="CZ240" s="248"/>
      <c r="DA240" s="248"/>
      <c r="DB240" s="248"/>
      <c r="DC240" s="248"/>
      <c r="DD240" s="248"/>
      <c r="DE240" s="248"/>
      <c r="DF240" s="248"/>
      <c r="DG240" s="248"/>
      <c r="DH240" s="248"/>
      <c r="DI240" s="248"/>
      <c r="DJ240" s="248"/>
      <c r="DK240" s="248"/>
      <c r="DL240" s="248"/>
      <c r="DM240" s="248"/>
      <c r="DN240" s="248"/>
      <c r="DO240" s="248"/>
      <c r="DP240" s="248"/>
      <c r="DQ240" s="248"/>
      <c r="DR240" s="248"/>
      <c r="DS240" s="248"/>
      <c r="DT240" s="248"/>
      <c r="DU240" s="248"/>
      <c r="DV240" s="248"/>
      <c r="DW240" s="248"/>
      <c r="DX240" s="248"/>
      <c r="DY240" s="248"/>
      <c r="DZ240" s="248"/>
      <c r="EA240" s="248"/>
      <c r="EB240" s="248"/>
      <c r="EC240" s="248"/>
      <c r="ED240" s="248"/>
      <c r="EE240" s="248"/>
      <c r="EF240" s="248"/>
      <c r="EG240" s="248"/>
      <c r="EH240" s="248"/>
      <c r="EI240" s="248"/>
      <c r="EJ240" s="248"/>
      <c r="EK240" s="248"/>
      <c r="EL240" s="248"/>
      <c r="EM240" s="248"/>
      <c r="EN240" s="248"/>
      <c r="EO240" s="248"/>
      <c r="EP240" s="248"/>
      <c r="EQ240" s="248"/>
      <c r="ER240" s="248"/>
      <c r="ES240" s="248"/>
      <c r="ET240" s="248"/>
      <c r="EU240" s="248"/>
      <c r="EV240" s="248"/>
      <c r="EW240" s="248"/>
      <c r="EX240" s="248"/>
      <c r="EY240" s="248"/>
      <c r="EZ240" s="248"/>
      <c r="FA240" s="248"/>
      <c r="FB240" s="248"/>
      <c r="FC240" s="248"/>
      <c r="FD240" s="248"/>
      <c r="FE240" s="248"/>
      <c r="FF240" s="248"/>
      <c r="FG240" s="248"/>
      <c r="FH240" s="248"/>
      <c r="FI240" s="248"/>
      <c r="FJ240" s="248"/>
      <c r="FK240" s="248"/>
      <c r="FL240" s="248"/>
      <c r="FM240" s="248"/>
      <c r="FN240" s="248"/>
      <c r="FO240" s="248"/>
      <c r="FP240" s="248"/>
      <c r="FQ240" s="248"/>
      <c r="FR240" s="248"/>
      <c r="FS240" s="248"/>
      <c r="FT240" s="248"/>
      <c r="FU240" s="248"/>
      <c r="FV240" s="248"/>
      <c r="FW240" s="248"/>
      <c r="FX240" s="248"/>
      <c r="FY240" s="248"/>
      <c r="FZ240" s="248"/>
      <c r="GA240" s="248"/>
      <c r="GB240" s="248"/>
      <c r="GC240" s="248"/>
      <c r="GD240" s="248"/>
      <c r="GE240" s="248"/>
      <c r="GF240" s="248"/>
      <c r="GG240" s="248"/>
      <c r="GH240" s="248"/>
      <c r="GI240" s="248"/>
      <c r="GJ240" s="248"/>
      <c r="GK240" s="248"/>
      <c r="GL240" s="248"/>
      <c r="GM240" s="248"/>
      <c r="GN240" s="248"/>
      <c r="GO240" s="248"/>
      <c r="GP240" s="248"/>
      <c r="GQ240" s="248"/>
      <c r="GR240" s="248"/>
      <c r="GS240" s="248"/>
      <c r="GT240" s="248"/>
      <c r="GU240" s="248"/>
      <c r="GV240" s="248"/>
      <c r="GW240" s="248"/>
      <c r="GX240" s="248"/>
      <c r="GY240" s="248"/>
      <c r="GZ240" s="248"/>
      <c r="HA240" s="248"/>
      <c r="HB240" s="248"/>
      <c r="HC240" s="248"/>
      <c r="HD240" s="248"/>
      <c r="HE240" s="248"/>
      <c r="HF240" s="248"/>
      <c r="HG240" s="248"/>
      <c r="HH240" s="248"/>
      <c r="HI240" s="248"/>
      <c r="HJ240" s="248"/>
      <c r="HK240" s="248"/>
      <c r="HL240" s="248"/>
      <c r="HM240" s="248"/>
      <c r="HN240" s="248"/>
      <c r="HO240" s="248"/>
      <c r="HP240" s="248"/>
      <c r="HQ240" s="248"/>
      <c r="HR240" s="248"/>
      <c r="HS240" s="248"/>
      <c r="HT240" s="248"/>
      <c r="HU240" s="248"/>
      <c r="HV240" s="248"/>
      <c r="HW240" s="248"/>
    </row>
    <row r="241" spans="1:231" s="247" customFormat="1" x14ac:dyDescent="0.25">
      <c r="A241" s="247" t="s">
        <v>360</v>
      </c>
      <c r="B241" s="248">
        <f t="shared" si="97"/>
        <v>100910.38068064516</v>
      </c>
      <c r="C241" s="248">
        <f t="shared" si="97"/>
        <v>100960.72178928572</v>
      </c>
      <c r="D241" s="248">
        <f t="shared" si="97"/>
        <v>100428.34240967743</v>
      </c>
      <c r="E241" s="248">
        <f t="shared" si="97"/>
        <v>115658.99653</v>
      </c>
      <c r="F241" s="248">
        <f t="shared" si="97"/>
        <v>113073.64825483871</v>
      </c>
      <c r="G241" s="248">
        <f t="shared" si="97"/>
        <v>113699.47899333334</v>
      </c>
      <c r="H241" s="248">
        <f t="shared" si="97"/>
        <v>114266.76473870968</v>
      </c>
      <c r="I241" s="248">
        <f t="shared" si="97"/>
        <v>114737.51945483871</v>
      </c>
      <c r="J241" s="248">
        <f t="shared" si="97"/>
        <v>115510.49295666667</v>
      </c>
      <c r="K241" s="248">
        <f t="shared" si="97"/>
        <v>117871.95560967742</v>
      </c>
      <c r="L241" s="248">
        <f t="shared" si="97"/>
        <v>100595.12214000001</v>
      </c>
      <c r="M241" s="248">
        <f t="shared" si="97"/>
        <v>101426.39941935484</v>
      </c>
      <c r="N241" s="247">
        <f t="shared" si="97"/>
        <v>100231.9143483871</v>
      </c>
      <c r="O241" s="248">
        <f t="shared" si="97"/>
        <v>100718.05120357143</v>
      </c>
      <c r="P241" s="248">
        <f t="shared" si="97"/>
        <v>100138.73616774194</v>
      </c>
      <c r="Q241" s="248">
        <f t="shared" si="97"/>
        <v>116700.43758</v>
      </c>
      <c r="R241" s="248">
        <f t="shared" si="97"/>
        <v>114505.8408032258</v>
      </c>
      <c r="S241" s="248">
        <f t="shared" si="97"/>
        <v>114558.82771333333</v>
      </c>
      <c r="T241" s="248">
        <f t="shared" si="97"/>
        <v>113299.2571032258</v>
      </c>
      <c r="U241" s="248">
        <f t="shared" si="97"/>
        <v>114411.75372903227</v>
      </c>
      <c r="V241" s="248">
        <f t="shared" si="97"/>
        <v>114312.66204666666</v>
      </c>
      <c r="W241" s="248">
        <f t="shared" si="97"/>
        <v>116272.60908709677</v>
      </c>
      <c r="X241" s="248">
        <f t="shared" si="97"/>
        <v>100205.30759333333</v>
      </c>
      <c r="Y241" s="248">
        <f t="shared" si="97"/>
        <v>100203.3429032258</v>
      </c>
      <c r="Z241" s="247">
        <f t="shared" si="97"/>
        <v>100272.66025161291</v>
      </c>
      <c r="AA241" s="248">
        <f t="shared" si="97"/>
        <v>100512.93099285715</v>
      </c>
      <c r="AB241" s="248">
        <f t="shared" si="97"/>
        <v>96995.389103225811</v>
      </c>
      <c r="AC241" s="248">
        <f t="shared" si="97"/>
        <v>117202.16722666667</v>
      </c>
      <c r="AD241" s="248">
        <f t="shared" si="97"/>
        <v>115412.97203548386</v>
      </c>
      <c r="AE241" s="248">
        <f t="shared" si="97"/>
        <v>114567.37644333334</v>
      </c>
      <c r="AF241" s="248">
        <f t="shared" si="97"/>
        <v>113522.2896516129</v>
      </c>
      <c r="AG241" s="248">
        <f t="shared" si="97"/>
        <v>115509.21667419355</v>
      </c>
      <c r="AH241" s="248">
        <f t="shared" si="97"/>
        <v>115031.74000666667</v>
      </c>
      <c r="AI241" s="248">
        <f t="shared" si="97"/>
        <v>116170.59080645161</v>
      </c>
      <c r="AJ241" s="248">
        <f t="shared" si="97"/>
        <v>100214.87277</v>
      </c>
      <c r="AK241" s="248">
        <f t="shared" si="97"/>
        <v>99963.866212903231</v>
      </c>
      <c r="AL241" s="247">
        <f t="shared" si="97"/>
        <v>100550.73749354838</v>
      </c>
      <c r="AM241" s="248">
        <f t="shared" si="97"/>
        <v>100937.07783103448</v>
      </c>
      <c r="AN241" s="248">
        <f t="shared" si="97"/>
        <v>99075.538109677422</v>
      </c>
      <c r="AO241" s="248">
        <f t="shared" si="97"/>
        <v>114489.81299000001</v>
      </c>
      <c r="AP241" s="248">
        <f t="shared" si="97"/>
        <v>114079.00343870968</v>
      </c>
      <c r="AQ241" s="248">
        <f t="shared" si="97"/>
        <v>116407.87997666666</v>
      </c>
      <c r="AR241" s="248">
        <f t="shared" si="97"/>
        <v>114207.01940645161</v>
      </c>
      <c r="AS241" s="248">
        <f t="shared" si="97"/>
        <v>114908.50167419355</v>
      </c>
      <c r="AT241" s="248">
        <f t="shared" si="97"/>
        <v>115858.8616</v>
      </c>
      <c r="AU241" s="248">
        <f t="shared" si="97"/>
        <v>117180.07558387097</v>
      </c>
      <c r="AV241" s="248">
        <f t="shared" si="97"/>
        <v>99781.181346666664</v>
      </c>
      <c r="AW241" s="248">
        <f t="shared" si="97"/>
        <v>100457.92872580646</v>
      </c>
      <c r="AX241" s="248"/>
      <c r="AY241" s="248">
        <f t="shared" si="98"/>
        <v>97880.645161290318</v>
      </c>
      <c r="AZ241" s="248">
        <f t="shared" si="98"/>
        <v>101207.14285714286</v>
      </c>
      <c r="BA241" s="248">
        <f t="shared" si="98"/>
        <v>101752.58064516129</v>
      </c>
      <c r="BB241" s="248">
        <f t="shared" si="98"/>
        <v>120000</v>
      </c>
      <c r="BC241" s="248">
        <f t="shared" si="98"/>
        <v>116172.90322580645</v>
      </c>
      <c r="BD241" s="248">
        <f t="shared" si="98"/>
        <v>112780.33333333333</v>
      </c>
      <c r="BE241" s="248">
        <f t="shared" si="98"/>
        <v>110858.70967741936</v>
      </c>
      <c r="BF241" s="248">
        <f t="shared" si="98"/>
        <v>111272.25806451612</v>
      </c>
      <c r="BG241" s="248">
        <f t="shared" si="98"/>
        <v>99406.333333333328</v>
      </c>
      <c r="BH241" s="248">
        <f t="shared" si="98"/>
        <v>111545.16129032258</v>
      </c>
      <c r="BI241" s="248">
        <f t="shared" si="98"/>
        <v>101850</v>
      </c>
      <c r="BJ241" s="248">
        <f t="shared" si="98"/>
        <v>101827.09677419355</v>
      </c>
      <c r="BK241" s="248"/>
      <c r="BL241" s="248">
        <f t="shared" si="98"/>
        <v>99711.290322580651</v>
      </c>
      <c r="BM241" s="248">
        <f t="shared" si="98"/>
        <v>101218.21428571429</v>
      </c>
      <c r="BN241" s="248">
        <f t="shared" si="98"/>
        <v>102000</v>
      </c>
      <c r="BO241" s="248">
        <f t="shared" si="98"/>
        <v>115047</v>
      </c>
      <c r="BP241" s="248">
        <f t="shared" si="98"/>
        <v>114855.16129032258</v>
      </c>
      <c r="BQ241" s="248">
        <f t="shared" si="98"/>
        <v>112607.33333333333</v>
      </c>
      <c r="BR241" s="248">
        <f t="shared" si="98"/>
        <v>104468.06451612903</v>
      </c>
      <c r="BS241" s="248">
        <f t="shared" si="98"/>
        <v>108193.87096774194</v>
      </c>
      <c r="BT241" s="248">
        <f t="shared" si="98"/>
        <v>97476</v>
      </c>
      <c r="BU241" s="248">
        <f t="shared" si="98"/>
        <v>111794.51612903226</v>
      </c>
      <c r="BV241" s="248">
        <f t="shared" si="98"/>
        <v>101938.33333333333</v>
      </c>
      <c r="BW241" s="248">
        <f t="shared" si="98"/>
        <v>100747.74193548386</v>
      </c>
      <c r="BX241" s="248"/>
      <c r="BY241" s="248">
        <f t="shared" si="98"/>
        <v>100561.29032258065</v>
      </c>
      <c r="BZ241" s="248">
        <f t="shared" si="98"/>
        <v>101790</v>
      </c>
      <c r="CA241" s="248">
        <f t="shared" si="98"/>
        <v>101204.51612903226</v>
      </c>
      <c r="CB241" s="248">
        <f t="shared" si="98"/>
        <v>116525.33333333333</v>
      </c>
      <c r="CC241" s="248">
        <f t="shared" si="98"/>
        <v>115590.96774193548</v>
      </c>
      <c r="CD241" s="248">
        <f t="shared" si="98"/>
        <v>103599.66666666667</v>
      </c>
      <c r="CE241" s="248">
        <f t="shared" si="98"/>
        <v>95214.516129032258</v>
      </c>
      <c r="CF241" s="248">
        <f t="shared" si="98"/>
        <v>96236.774193548394</v>
      </c>
      <c r="CG241" s="248">
        <f t="shared" si="98"/>
        <v>82007.333333333328</v>
      </c>
      <c r="CH241" s="248">
        <f t="shared" si="98"/>
        <v>98942.580645161288</v>
      </c>
      <c r="CI241" s="248">
        <f t="shared" si="98"/>
        <v>100663</v>
      </c>
      <c r="CJ241" s="248">
        <f t="shared" si="98"/>
        <v>99780.645161290318</v>
      </c>
      <c r="CK241" s="248"/>
      <c r="CL241" s="248">
        <f t="shared" si="98"/>
        <v>99149.032258064515</v>
      </c>
      <c r="CM241" s="248">
        <f t="shared" si="98"/>
        <v>100535</v>
      </c>
      <c r="CN241" s="248">
        <f t="shared" si="98"/>
        <v>99663.548387096773</v>
      </c>
      <c r="CO241" s="248">
        <f t="shared" si="98"/>
        <v>115511.66666666667</v>
      </c>
      <c r="CP241" s="248">
        <f t="shared" si="98"/>
        <v>109866.45161290323</v>
      </c>
      <c r="CQ241" s="248">
        <f t="shared" si="98"/>
        <v>106391.66666666667</v>
      </c>
      <c r="CR241" s="248">
        <f t="shared" si="98"/>
        <v>100656.77419354839</v>
      </c>
      <c r="CS241" s="248">
        <f t="shared" si="98"/>
        <v>102882.58064516129</v>
      </c>
      <c r="CT241" s="248">
        <f t="shared" si="98"/>
        <v>90758.333333333328</v>
      </c>
      <c r="CU241" s="248">
        <f t="shared" si="98"/>
        <v>108530</v>
      </c>
      <c r="CV241" s="248">
        <f t="shared" si="98"/>
        <v>101636</v>
      </c>
      <c r="CW241" s="248">
        <f t="shared" si="98"/>
        <v>99536.451612903227</v>
      </c>
      <c r="CX241" s="248"/>
      <c r="CY241" s="248"/>
      <c r="CZ241" s="248"/>
      <c r="DA241" s="248"/>
      <c r="DB241" s="248"/>
      <c r="DC241" s="248"/>
      <c r="DD241" s="248"/>
      <c r="DE241" s="248"/>
      <c r="DF241" s="248"/>
      <c r="DG241" s="248"/>
      <c r="DH241" s="248"/>
      <c r="DI241" s="248"/>
      <c r="DJ241" s="248"/>
      <c r="DK241" s="248"/>
      <c r="DL241" s="248"/>
      <c r="DM241" s="248"/>
      <c r="DN241" s="248"/>
      <c r="DO241" s="248"/>
      <c r="DP241" s="248"/>
      <c r="DQ241" s="248"/>
      <c r="DR241" s="248"/>
      <c r="DS241" s="248"/>
      <c r="DT241" s="248"/>
      <c r="DU241" s="248"/>
      <c r="DV241" s="248"/>
      <c r="DW241" s="248"/>
      <c r="DX241" s="248"/>
      <c r="DY241" s="248"/>
      <c r="DZ241" s="248"/>
      <c r="EA241" s="248"/>
      <c r="EB241" s="248"/>
      <c r="EC241" s="248"/>
      <c r="ED241" s="248"/>
      <c r="EE241" s="248"/>
      <c r="EF241" s="248"/>
      <c r="EG241" s="248"/>
      <c r="EH241" s="248"/>
      <c r="EI241" s="248"/>
      <c r="EJ241" s="248"/>
      <c r="EK241" s="248"/>
      <c r="EL241" s="248"/>
      <c r="EM241" s="248"/>
      <c r="EN241" s="248"/>
      <c r="EO241" s="248"/>
      <c r="EP241" s="248"/>
      <c r="EQ241" s="248"/>
      <c r="ER241" s="248"/>
      <c r="ES241" s="248"/>
      <c r="ET241" s="248"/>
      <c r="EU241" s="248"/>
      <c r="EV241" s="248"/>
      <c r="EW241" s="248"/>
      <c r="EX241" s="248"/>
      <c r="EY241" s="248"/>
      <c r="EZ241" s="248"/>
      <c r="FA241" s="248"/>
      <c r="FB241" s="248"/>
      <c r="FC241" s="248"/>
      <c r="FD241" s="248"/>
      <c r="FE241" s="248"/>
      <c r="FF241" s="248"/>
      <c r="FG241" s="248"/>
      <c r="FH241" s="248"/>
      <c r="FI241" s="248"/>
      <c r="FJ241" s="248"/>
      <c r="FK241" s="248"/>
      <c r="FL241" s="248"/>
      <c r="FM241" s="248"/>
      <c r="FN241" s="248"/>
      <c r="FO241" s="248"/>
      <c r="FP241" s="248"/>
      <c r="FQ241" s="248"/>
      <c r="FR241" s="248"/>
      <c r="FS241" s="248"/>
      <c r="FT241" s="248"/>
      <c r="FU241" s="248"/>
      <c r="FV241" s="248"/>
      <c r="FW241" s="248"/>
      <c r="FX241" s="248"/>
      <c r="FY241" s="248"/>
      <c r="FZ241" s="248"/>
      <c r="GA241" s="248"/>
      <c r="GB241" s="248"/>
      <c r="GC241" s="248"/>
      <c r="GD241" s="248"/>
      <c r="GE241" s="248"/>
      <c r="GF241" s="248"/>
      <c r="GG241" s="248"/>
      <c r="GH241" s="248"/>
      <c r="GI241" s="248"/>
      <c r="GJ241" s="248"/>
      <c r="GK241" s="248"/>
      <c r="GL241" s="248"/>
      <c r="GM241" s="248"/>
      <c r="GN241" s="248"/>
      <c r="GO241" s="248"/>
      <c r="GP241" s="248"/>
      <c r="GQ241" s="248"/>
      <c r="GR241" s="248"/>
      <c r="GS241" s="248"/>
      <c r="GT241" s="248"/>
      <c r="GU241" s="248"/>
      <c r="GV241" s="248"/>
      <c r="GW241" s="248"/>
      <c r="GX241" s="248"/>
      <c r="GY241" s="248"/>
      <c r="GZ241" s="248"/>
      <c r="HA241" s="248"/>
      <c r="HB241" s="248"/>
      <c r="HC241" s="248"/>
      <c r="HD241" s="248"/>
      <c r="HE241" s="248"/>
      <c r="HF241" s="248"/>
      <c r="HG241" s="248"/>
      <c r="HH241" s="248"/>
      <c r="HI241" s="248"/>
      <c r="HJ241" s="248"/>
      <c r="HK241" s="248"/>
      <c r="HL241" s="248"/>
      <c r="HM241" s="248"/>
      <c r="HN241" s="248"/>
      <c r="HO241" s="248"/>
      <c r="HP241" s="248"/>
      <c r="HQ241" s="248"/>
      <c r="HR241" s="248"/>
      <c r="HS241" s="248"/>
      <c r="HT241" s="248"/>
      <c r="HU241" s="248"/>
      <c r="HV241" s="248"/>
      <c r="HW241" s="248"/>
    </row>
    <row r="242" spans="1:231" s="247" customFormat="1" x14ac:dyDescent="0.25">
      <c r="A242" s="247" t="s">
        <v>26</v>
      </c>
      <c r="B242" s="248">
        <f t="shared" si="97"/>
        <v>106194.79955483871</v>
      </c>
      <c r="C242" s="248">
        <f t="shared" si="97"/>
        <v>105792.91698928572</v>
      </c>
      <c r="D242" s="248">
        <f t="shared" si="97"/>
        <v>107044.43806129032</v>
      </c>
      <c r="E242" s="248">
        <f t="shared" si="97"/>
        <v>105809.72224333334</v>
      </c>
      <c r="F242" s="248">
        <f t="shared" si="97"/>
        <v>104316.14106774193</v>
      </c>
      <c r="G242" s="248">
        <f t="shared" si="97"/>
        <v>104597.64792666667</v>
      </c>
      <c r="H242" s="248">
        <f t="shared" si="97"/>
        <v>104547.92289677419</v>
      </c>
      <c r="I242" s="248">
        <f t="shared" si="97"/>
        <v>104687.59517096775</v>
      </c>
      <c r="J242" s="248">
        <f t="shared" si="97"/>
        <v>104931.44415666666</v>
      </c>
      <c r="K242" s="248">
        <f t="shared" si="97"/>
        <v>106401.26261612904</v>
      </c>
      <c r="L242" s="248">
        <f t="shared" si="97"/>
        <v>106658.52782</v>
      </c>
      <c r="M242" s="248">
        <f t="shared" si="97"/>
        <v>105707.6491516129</v>
      </c>
      <c r="N242" s="247">
        <f t="shared" si="97"/>
        <v>105836.89930967742</v>
      </c>
      <c r="O242" s="248">
        <f t="shared" si="97"/>
        <v>105062.21226428571</v>
      </c>
      <c r="P242" s="248">
        <f t="shared" si="97"/>
        <v>106609.18331612903</v>
      </c>
      <c r="Q242" s="248">
        <f t="shared" si="97"/>
        <v>105654.72754333333</v>
      </c>
      <c r="R242" s="248">
        <f t="shared" si="97"/>
        <v>104700.68410645162</v>
      </c>
      <c r="S242" s="248">
        <f t="shared" si="97"/>
        <v>104647.25536666666</v>
      </c>
      <c r="T242" s="248">
        <f t="shared" si="97"/>
        <v>104426.67641935484</v>
      </c>
      <c r="U242" s="248">
        <f t="shared" si="97"/>
        <v>104452.90080645161</v>
      </c>
      <c r="V242" s="248">
        <f t="shared" si="97"/>
        <v>105135.19944</v>
      </c>
      <c r="W242" s="248">
        <f t="shared" si="97"/>
        <v>106426.29403548386</v>
      </c>
      <c r="X242" s="248">
        <f t="shared" si="97"/>
        <v>106565.64426</v>
      </c>
      <c r="Y242" s="248">
        <f t="shared" si="97"/>
        <v>105291.63071935484</v>
      </c>
      <c r="Z242" s="247">
        <f t="shared" si="97"/>
        <v>105505.6347451613</v>
      </c>
      <c r="AA242" s="248">
        <f t="shared" si="97"/>
        <v>104847.95653214285</v>
      </c>
      <c r="AB242" s="248">
        <f t="shared" si="97"/>
        <v>106995.8294967742</v>
      </c>
      <c r="AC242" s="248">
        <f t="shared" si="97"/>
        <v>106546.05505</v>
      </c>
      <c r="AD242" s="248">
        <f t="shared" si="97"/>
        <v>104739.53687741935</v>
      </c>
      <c r="AE242" s="248">
        <f t="shared" si="97"/>
        <v>104633.23295666667</v>
      </c>
      <c r="AF242" s="248">
        <f t="shared" si="97"/>
        <v>104442.32457741935</v>
      </c>
      <c r="AG242" s="248">
        <f t="shared" si="97"/>
        <v>104614.82019354838</v>
      </c>
      <c r="AH242" s="248">
        <f t="shared" si="97"/>
        <v>105174.67814333334</v>
      </c>
      <c r="AI242" s="248">
        <f t="shared" si="97"/>
        <v>106205.56024516129</v>
      </c>
      <c r="AJ242" s="248">
        <f t="shared" si="97"/>
        <v>106504.69041333333</v>
      </c>
      <c r="AK242" s="248">
        <f t="shared" si="97"/>
        <v>105235.94149354838</v>
      </c>
      <c r="AL242" s="247">
        <f t="shared" si="97"/>
        <v>105323.5824</v>
      </c>
      <c r="AM242" s="248">
        <f t="shared" si="97"/>
        <v>105051.37066896552</v>
      </c>
      <c r="AN242" s="248">
        <f t="shared" si="97"/>
        <v>106842.43181290323</v>
      </c>
      <c r="AO242" s="248">
        <f t="shared" si="97"/>
        <v>105557.23161333334</v>
      </c>
      <c r="AP242" s="248">
        <f t="shared" si="97"/>
        <v>104337.43740322581</v>
      </c>
      <c r="AQ242" s="248">
        <f t="shared" si="97"/>
        <v>104637.21914</v>
      </c>
      <c r="AR242" s="248">
        <f t="shared" si="97"/>
        <v>104268.55639677419</v>
      </c>
      <c r="AS242" s="248">
        <f t="shared" si="97"/>
        <v>104492.74863225807</v>
      </c>
      <c r="AT242" s="248">
        <f t="shared" si="97"/>
        <v>104721.00567</v>
      </c>
      <c r="AU242" s="248">
        <f t="shared" si="97"/>
        <v>105835.59156774194</v>
      </c>
      <c r="AV242" s="248">
        <f t="shared" si="97"/>
        <v>106260.70884333333</v>
      </c>
      <c r="AW242" s="248">
        <f t="shared" si="97"/>
        <v>105722.30003225806</v>
      </c>
      <c r="AX242" s="248"/>
      <c r="AY242" s="248">
        <f t="shared" si="98"/>
        <v>107213.22580645161</v>
      </c>
      <c r="AZ242" s="248">
        <f t="shared" si="98"/>
        <v>107402.85714285714</v>
      </c>
      <c r="BA242" s="248">
        <f t="shared" si="98"/>
        <v>107894.67741935483</v>
      </c>
      <c r="BB242" s="248">
        <f t="shared" si="98"/>
        <v>107229</v>
      </c>
      <c r="BC242" s="248">
        <f t="shared" si="98"/>
        <v>105540.87096774194</v>
      </c>
      <c r="BD242" s="248">
        <f t="shared" si="98"/>
        <v>105400.33333333333</v>
      </c>
      <c r="BE242" s="248">
        <f t="shared" si="98"/>
        <v>105050</v>
      </c>
      <c r="BF242" s="248">
        <f t="shared" si="98"/>
        <v>105176.6129032258</v>
      </c>
      <c r="BG242" s="248">
        <f t="shared" si="98"/>
        <v>104344</v>
      </c>
      <c r="BH242" s="248">
        <f t="shared" si="98"/>
        <v>106067.58064516129</v>
      </c>
      <c r="BI242" s="248">
        <f t="shared" si="98"/>
        <v>107535.66666666667</v>
      </c>
      <c r="BJ242" s="248">
        <f t="shared" si="98"/>
        <v>107761.83870967742</v>
      </c>
      <c r="BK242" s="248"/>
      <c r="BL242" s="248">
        <f t="shared" si="98"/>
        <v>107213.54838709677</v>
      </c>
      <c r="BM242" s="248">
        <f t="shared" si="98"/>
        <v>107419.64285714286</v>
      </c>
      <c r="BN242" s="248">
        <f t="shared" si="98"/>
        <v>107925</v>
      </c>
      <c r="BO242" s="248">
        <f t="shared" si="98"/>
        <v>106932.33333333333</v>
      </c>
      <c r="BP242" s="248">
        <f t="shared" si="98"/>
        <v>105479.58064516129</v>
      </c>
      <c r="BQ242" s="248">
        <f t="shared" si="98"/>
        <v>105542.33333333333</v>
      </c>
      <c r="BR242" s="248">
        <f t="shared" si="98"/>
        <v>104714.51612903226</v>
      </c>
      <c r="BS242" s="248">
        <f t="shared" si="98"/>
        <v>105252.74193548386</v>
      </c>
      <c r="BT242" s="248">
        <f t="shared" si="98"/>
        <v>103924.66666666667</v>
      </c>
      <c r="BU242" s="248">
        <f t="shared" si="98"/>
        <v>106312.09677419355</v>
      </c>
      <c r="BV242" s="248">
        <f t="shared" si="98"/>
        <v>107535.66666666667</v>
      </c>
      <c r="BW242" s="248">
        <f t="shared" si="98"/>
        <v>107746.67741935483</v>
      </c>
      <c r="BX242" s="248"/>
      <c r="BY242" s="248">
        <f t="shared" si="98"/>
        <v>107364.51612903226</v>
      </c>
      <c r="BZ242" s="248">
        <f t="shared" si="98"/>
        <v>107470</v>
      </c>
      <c r="CA242" s="248">
        <f t="shared" si="98"/>
        <v>107818.87096774194</v>
      </c>
      <c r="CB242" s="248">
        <f t="shared" si="98"/>
        <v>107119.66666666667</v>
      </c>
      <c r="CC242" s="248">
        <f t="shared" si="98"/>
        <v>105647.64516129032</v>
      </c>
      <c r="CD242" s="248">
        <f t="shared" si="98"/>
        <v>104911.66666666667</v>
      </c>
      <c r="CE242" s="248">
        <f t="shared" si="98"/>
        <v>103840</v>
      </c>
      <c r="CF242" s="248">
        <f t="shared" si="98"/>
        <v>104199.83870967742</v>
      </c>
      <c r="CG242" s="248">
        <f t="shared" si="98"/>
        <v>102114</v>
      </c>
      <c r="CH242" s="248">
        <f t="shared" si="98"/>
        <v>105090.80645161291</v>
      </c>
      <c r="CI242" s="248">
        <f t="shared" si="98"/>
        <v>107551.33333333333</v>
      </c>
      <c r="CJ242" s="248">
        <f t="shared" si="98"/>
        <v>107716.35483870968</v>
      </c>
      <c r="CK242" s="248"/>
      <c r="CL242" s="248">
        <f t="shared" si="98"/>
        <v>107098.06451612903</v>
      </c>
      <c r="CM242" s="248">
        <f t="shared" si="98"/>
        <v>107394.28571428571</v>
      </c>
      <c r="CN242" s="248">
        <f t="shared" si="98"/>
        <v>107864.35483870968</v>
      </c>
      <c r="CO242" s="248">
        <f t="shared" si="98"/>
        <v>106838.33333333333</v>
      </c>
      <c r="CP242" s="248">
        <f t="shared" si="98"/>
        <v>105250.87096774194</v>
      </c>
      <c r="CQ242" s="248">
        <f t="shared" si="98"/>
        <v>104659.33333333333</v>
      </c>
      <c r="CR242" s="248">
        <f t="shared" si="98"/>
        <v>104119.03225806452</v>
      </c>
      <c r="CS242" s="248">
        <f t="shared" si="98"/>
        <v>104489.51612903226</v>
      </c>
      <c r="CT242" s="248">
        <f t="shared" si="98"/>
        <v>103398</v>
      </c>
      <c r="CU242" s="248">
        <f t="shared" si="98"/>
        <v>105823.3870967742</v>
      </c>
      <c r="CV242" s="248">
        <f t="shared" si="98"/>
        <v>107504.33333333333</v>
      </c>
      <c r="CW242" s="248">
        <f t="shared" si="98"/>
        <v>107576.67741935483</v>
      </c>
      <c r="CX242" s="248"/>
      <c r="CY242" s="248"/>
      <c r="CZ242" s="248"/>
      <c r="DA242" s="248"/>
      <c r="DB242" s="248"/>
      <c r="DC242" s="248"/>
      <c r="DD242" s="248"/>
      <c r="DE242" s="248"/>
      <c r="DF242" s="248"/>
      <c r="DG242" s="248"/>
      <c r="DH242" s="248"/>
      <c r="DI242" s="248"/>
      <c r="DJ242" s="248"/>
      <c r="DK242" s="248"/>
      <c r="DL242" s="248"/>
      <c r="DM242" s="248"/>
      <c r="DN242" s="248"/>
      <c r="DO242" s="248"/>
      <c r="DP242" s="248"/>
      <c r="DQ242" s="248"/>
      <c r="DR242" s="248"/>
      <c r="DS242" s="248"/>
      <c r="DT242" s="248"/>
      <c r="DU242" s="248"/>
      <c r="DV242" s="248"/>
      <c r="DW242" s="248"/>
      <c r="DX242" s="248"/>
      <c r="DY242" s="248"/>
      <c r="DZ242" s="248"/>
      <c r="EA242" s="248"/>
      <c r="EB242" s="248"/>
      <c r="EC242" s="248"/>
      <c r="ED242" s="248"/>
      <c r="EE242" s="248"/>
      <c r="EF242" s="248"/>
      <c r="EG242" s="248"/>
      <c r="EH242" s="248"/>
      <c r="EI242" s="248"/>
      <c r="EJ242" s="248"/>
      <c r="EK242" s="248"/>
      <c r="EL242" s="248"/>
      <c r="EM242" s="248"/>
      <c r="EN242" s="248"/>
      <c r="EO242" s="248"/>
      <c r="EP242" s="248"/>
      <c r="EQ242" s="248"/>
      <c r="ER242" s="248"/>
      <c r="ES242" s="248"/>
      <c r="ET242" s="248"/>
      <c r="EU242" s="248"/>
      <c r="EV242" s="248"/>
      <c r="EW242" s="248"/>
      <c r="EX242" s="248"/>
      <c r="EY242" s="248"/>
      <c r="EZ242" s="248"/>
      <c r="FA242" s="248"/>
      <c r="FB242" s="248"/>
      <c r="FC242" s="248"/>
      <c r="FD242" s="248"/>
      <c r="FE242" s="248"/>
      <c r="FF242" s="248"/>
      <c r="FG242" s="248"/>
      <c r="FH242" s="248"/>
      <c r="FI242" s="248"/>
      <c r="FJ242" s="248"/>
      <c r="FK242" s="248"/>
      <c r="FL242" s="248"/>
      <c r="FM242" s="248"/>
      <c r="FN242" s="248"/>
      <c r="FO242" s="248"/>
      <c r="FP242" s="248"/>
      <c r="FQ242" s="248"/>
      <c r="FR242" s="248"/>
      <c r="FS242" s="248"/>
      <c r="FT242" s="248"/>
      <c r="FU242" s="248"/>
      <c r="FV242" s="248"/>
      <c r="FW242" s="248"/>
      <c r="FX242" s="248"/>
      <c r="FY242" s="248"/>
      <c r="FZ242" s="248"/>
      <c r="GA242" s="248"/>
      <c r="GB242" s="248"/>
      <c r="GC242" s="248"/>
      <c r="GD242" s="248"/>
      <c r="GE242" s="248"/>
      <c r="GF242" s="248"/>
      <c r="GG242" s="248"/>
      <c r="GH242" s="248"/>
      <c r="GI242" s="248"/>
      <c r="GJ242" s="248"/>
      <c r="GK242" s="248"/>
      <c r="GL242" s="248"/>
      <c r="GM242" s="248"/>
      <c r="GN242" s="248"/>
      <c r="GO242" s="248"/>
      <c r="GP242" s="248"/>
      <c r="GQ242" s="248"/>
      <c r="GR242" s="248"/>
      <c r="GS242" s="248"/>
      <c r="GT242" s="248"/>
      <c r="GU242" s="248"/>
      <c r="GV242" s="248"/>
      <c r="GW242" s="248"/>
      <c r="GX242" s="248"/>
      <c r="GY242" s="248"/>
      <c r="GZ242" s="248"/>
      <c r="HA242" s="248"/>
      <c r="HB242" s="248"/>
      <c r="HC242" s="248"/>
      <c r="HD242" s="248"/>
      <c r="HE242" s="248"/>
      <c r="HF242" s="248"/>
      <c r="HG242" s="248"/>
      <c r="HH242" s="248"/>
      <c r="HI242" s="248"/>
      <c r="HJ242" s="248"/>
      <c r="HK242" s="248"/>
      <c r="HL242" s="248"/>
      <c r="HM242" s="248"/>
      <c r="HN242" s="248"/>
      <c r="HO242" s="248"/>
      <c r="HP242" s="248"/>
      <c r="HQ242" s="248"/>
      <c r="HR242" s="248"/>
      <c r="HS242" s="248"/>
      <c r="HT242" s="248"/>
      <c r="HU242" s="248"/>
      <c r="HV242" s="248"/>
      <c r="HW242" s="248"/>
    </row>
    <row r="243" spans="1:231" s="247" customFormat="1" x14ac:dyDescent="0.25">
      <c r="A243" s="247" t="s">
        <v>67</v>
      </c>
      <c r="B243" s="248">
        <f t="shared" si="97"/>
        <v>31701.127845161289</v>
      </c>
      <c r="C243" s="248">
        <f t="shared" si="97"/>
        <v>28711.781564285717</v>
      </c>
      <c r="D243" s="248">
        <f t="shared" si="97"/>
        <v>30905.701780645148</v>
      </c>
      <c r="E243" s="248">
        <f t="shared" si="97"/>
        <v>17535.42823000002</v>
      </c>
      <c r="F243" s="248">
        <f t="shared" si="97"/>
        <v>-4265.2643741935608</v>
      </c>
      <c r="G243" s="248">
        <f t="shared" si="97"/>
        <v>-8945.2079866666754</v>
      </c>
      <c r="H243" s="248">
        <f>+H236-H229</f>
        <v>-13257.82599677422</v>
      </c>
      <c r="I243" s="248">
        <f t="shared" si="97"/>
        <v>-9843.7037870967761</v>
      </c>
      <c r="J243" s="248">
        <f t="shared" si="97"/>
        <v>-9118.7226399999927</v>
      </c>
      <c r="K243" s="248">
        <f t="shared" si="97"/>
        <v>8753.0843129032</v>
      </c>
      <c r="L243" s="248">
        <f t="shared" si="97"/>
        <v>13079.015089999972</v>
      </c>
      <c r="M243" s="248">
        <f t="shared" si="97"/>
        <v>17065.676496774191</v>
      </c>
      <c r="N243" s="247">
        <f t="shared" si="97"/>
        <v>36189.731077419347</v>
      </c>
      <c r="O243" s="248">
        <f t="shared" si="97"/>
        <v>28510.197678571451</v>
      </c>
      <c r="P243" s="248">
        <f t="shared" si="97"/>
        <v>24993.304706451629</v>
      </c>
      <c r="Q243" s="248">
        <f t="shared" si="97"/>
        <v>15534.074330000003</v>
      </c>
      <c r="R243" s="248">
        <f t="shared" si="97"/>
        <v>4670.7540612902958</v>
      </c>
      <c r="S243" s="248">
        <f t="shared" si="97"/>
        <v>-8165.5315566666832</v>
      </c>
      <c r="T243" s="248">
        <f t="shared" si="97"/>
        <v>-6510.1554548387066</v>
      </c>
      <c r="U243" s="248">
        <f t="shared" si="97"/>
        <v>-8553.6584419354913</v>
      </c>
      <c r="V243" s="248">
        <f t="shared" si="97"/>
        <v>-3668.6653266666399</v>
      </c>
      <c r="W243" s="248">
        <f t="shared" si="97"/>
        <v>97.415664516156539</v>
      </c>
      <c r="X243" s="248">
        <f t="shared" si="97"/>
        <v>4383.9374533333175</v>
      </c>
      <c r="Y243" s="248">
        <f t="shared" si="97"/>
        <v>24040.753093548381</v>
      </c>
      <c r="Z243" s="247">
        <f t="shared" si="97"/>
        <v>29861.944470967748</v>
      </c>
      <c r="AA243" s="248">
        <f t="shared" si="97"/>
        <v>30275.286225000018</v>
      </c>
      <c r="AB243" s="248">
        <f t="shared" si="97"/>
        <v>31071.219625806465</v>
      </c>
      <c r="AC243" s="248">
        <f t="shared" si="97"/>
        <v>21644.872186666675</v>
      </c>
      <c r="AD243" s="248">
        <f t="shared" si="97"/>
        <v>-1344.2617838709848</v>
      </c>
      <c r="AE243" s="248">
        <f t="shared" si="97"/>
        <v>-5697.1940999999933</v>
      </c>
      <c r="AF243" s="248">
        <f t="shared" si="97"/>
        <v>-8007.2210161290714</v>
      </c>
      <c r="AG243" s="248">
        <f t="shared" si="97"/>
        <v>-11847.14916451613</v>
      </c>
      <c r="AH243" s="248">
        <f t="shared" si="97"/>
        <v>-1445.3584200000041</v>
      </c>
      <c r="AI243" s="248">
        <f t="shared" si="97"/>
        <v>11316.457735483855</v>
      </c>
      <c r="AJ243" s="248">
        <f t="shared" si="97"/>
        <v>7218.0509966666868</v>
      </c>
      <c r="AK243" s="248">
        <f t="shared" si="97"/>
        <v>21419.158267741936</v>
      </c>
      <c r="AL243" s="247">
        <f t="shared" si="97"/>
        <v>33105.410990322562</v>
      </c>
      <c r="AM243" s="248">
        <f t="shared" si="97"/>
        <v>25875.196337931062</v>
      </c>
      <c r="AN243" s="248">
        <f t="shared" si="97"/>
        <v>42123.004683870953</v>
      </c>
      <c r="AO243" s="248">
        <f t="shared" si="97"/>
        <v>18607.423713333323</v>
      </c>
      <c r="AP243" s="248">
        <f t="shared" si="97"/>
        <v>4889.1218193548266</v>
      </c>
      <c r="AQ243" s="248">
        <f t="shared" si="97"/>
        <v>-529.38328999999794</v>
      </c>
      <c r="AR243" s="248">
        <f t="shared" si="97"/>
        <v>-3720.9555870967743</v>
      </c>
      <c r="AS243" s="248">
        <f t="shared" si="97"/>
        <v>-1499.1742741935304</v>
      </c>
      <c r="AT243" s="248">
        <f t="shared" si="97"/>
        <v>-3304.9975899999845</v>
      </c>
      <c r="AU243" s="248">
        <f t="shared" si="97"/>
        <v>16675.668648387131</v>
      </c>
      <c r="AV243" s="248">
        <f t="shared" si="97"/>
        <v>7088.1827000000339</v>
      </c>
      <c r="AW243" s="248">
        <f t="shared" si="97"/>
        <v>18438.384764516144</v>
      </c>
      <c r="AX243" s="248"/>
      <c r="AY243" s="248">
        <f t="shared" si="98"/>
        <v>48863.225806451606</v>
      </c>
      <c r="AZ243" s="248">
        <f t="shared" si="98"/>
        <v>42775.71428571429</v>
      </c>
      <c r="BA243" s="248">
        <f t="shared" si="98"/>
        <v>46356.129032258061</v>
      </c>
      <c r="BB243" s="248">
        <f t="shared" si="98"/>
        <v>42108.000000000015</v>
      </c>
      <c r="BC243" s="248">
        <f t="shared" si="98"/>
        <v>18620.967741935485</v>
      </c>
      <c r="BD243" s="248">
        <f t="shared" si="98"/>
        <v>9994.0000000000291</v>
      </c>
      <c r="BE243" s="248">
        <f t="shared" si="98"/>
        <v>5367.0967741935456</v>
      </c>
      <c r="BF243" s="248">
        <f t="shared" si="98"/>
        <v>3199.354838709638</v>
      </c>
      <c r="BG243" s="248">
        <f t="shared" si="98"/>
        <v>6746.666666666657</v>
      </c>
      <c r="BH243" s="248">
        <f t="shared" si="98"/>
        <v>25494.838709677424</v>
      </c>
      <c r="BI243" s="248">
        <f t="shared" si="98"/>
        <v>42404.000000000015</v>
      </c>
      <c r="BJ243" s="248">
        <f t="shared" si="98"/>
        <v>38105.161290322576</v>
      </c>
      <c r="BK243" s="248"/>
      <c r="BL243" s="248">
        <f t="shared" si="98"/>
        <v>47047.419354838727</v>
      </c>
      <c r="BM243" s="248">
        <f t="shared" si="98"/>
        <v>51431.78571428571</v>
      </c>
      <c r="BN243" s="248">
        <f t="shared" si="98"/>
        <v>57664.193548387077</v>
      </c>
      <c r="BO243" s="248">
        <f t="shared" si="98"/>
        <v>60849.666666666686</v>
      </c>
      <c r="BP243" s="248">
        <f t="shared" si="98"/>
        <v>29502.258064516122</v>
      </c>
      <c r="BQ243" s="248">
        <f t="shared" si="98"/>
        <v>10823</v>
      </c>
      <c r="BR243" s="248">
        <f t="shared" si="98"/>
        <v>9237.0967741935456</v>
      </c>
      <c r="BS243" s="248">
        <f t="shared" si="98"/>
        <v>2575.8064516128798</v>
      </c>
      <c r="BT243" s="248">
        <f t="shared" si="98"/>
        <v>16016.666666666657</v>
      </c>
      <c r="BU243" s="248">
        <f t="shared" si="98"/>
        <v>42130.645161290318</v>
      </c>
      <c r="BV243" s="248">
        <f t="shared" si="98"/>
        <v>58792.666666666672</v>
      </c>
      <c r="BW243" s="248">
        <f t="shared" si="98"/>
        <v>53986.451612903227</v>
      </c>
      <c r="BX243" s="248"/>
      <c r="BY243" s="248">
        <f t="shared" si="98"/>
        <v>48976.129032258046</v>
      </c>
      <c r="BZ243" s="248">
        <f t="shared" si="98"/>
        <v>49317.5</v>
      </c>
      <c r="CA243" s="248">
        <f t="shared" si="98"/>
        <v>54030.645161290318</v>
      </c>
      <c r="CB243" s="248">
        <f t="shared" si="98"/>
        <v>52002</v>
      </c>
      <c r="CC243" s="248">
        <f t="shared" si="98"/>
        <v>24499.032258064515</v>
      </c>
      <c r="CD243" s="248">
        <f t="shared" si="98"/>
        <v>5384.666666666657</v>
      </c>
      <c r="CE243" s="248">
        <f t="shared" si="98"/>
        <v>817.41935483869747</v>
      </c>
      <c r="CF243" s="248">
        <f t="shared" si="98"/>
        <v>1950</v>
      </c>
      <c r="CG243" s="248">
        <f t="shared" si="98"/>
        <v>3632.6666666666861</v>
      </c>
      <c r="CH243" s="248">
        <f t="shared" si="98"/>
        <v>25213.548387096787</v>
      </c>
      <c r="CI243" s="248">
        <f t="shared" si="98"/>
        <v>51170</v>
      </c>
      <c r="CJ243" s="248">
        <f t="shared" si="98"/>
        <v>42384.516129032258</v>
      </c>
      <c r="CK243" s="248"/>
      <c r="CL243" s="248">
        <f t="shared" si="98"/>
        <v>45758.06451612903</v>
      </c>
      <c r="CM243" s="248">
        <f t="shared" si="98"/>
        <v>43769.642857142841</v>
      </c>
      <c r="CN243" s="248">
        <f t="shared" si="98"/>
        <v>56226.774193548379</v>
      </c>
      <c r="CO243" s="248">
        <f t="shared" si="98"/>
        <v>50611.666666666672</v>
      </c>
      <c r="CP243" s="248">
        <f t="shared" si="98"/>
        <v>23933.870967741939</v>
      </c>
      <c r="CQ243" s="248">
        <f t="shared" si="98"/>
        <v>7933.333333333343</v>
      </c>
      <c r="CR243" s="248">
        <f t="shared" si="98"/>
        <v>1749.0322580645152</v>
      </c>
      <c r="CS243" s="248">
        <f t="shared" si="98"/>
        <v>3158.7096774193633</v>
      </c>
      <c r="CT243" s="248">
        <f t="shared" si="98"/>
        <v>4525.333333333343</v>
      </c>
      <c r="CU243" s="248">
        <f t="shared" si="98"/>
        <v>26940.322580645152</v>
      </c>
      <c r="CV243" s="248">
        <f t="shared" si="98"/>
        <v>47853.666666666672</v>
      </c>
      <c r="CW243" s="248">
        <f t="shared" si="98"/>
        <v>41707.741935483864</v>
      </c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</row>
    <row r="244" spans="1:231" s="247" customFormat="1" x14ac:dyDescent="0.25">
      <c r="A244" s="247" t="s">
        <v>361</v>
      </c>
      <c r="B244" s="248">
        <f t="shared" si="97"/>
        <v>116987.29538709678</v>
      </c>
      <c r="C244" s="248">
        <f t="shared" si="97"/>
        <v>114832.52656071429</v>
      </c>
      <c r="D244" s="248">
        <f t="shared" si="97"/>
        <v>121590.68129354839</v>
      </c>
      <c r="E244" s="248">
        <f t="shared" si="97"/>
        <v>109380.96639666667</v>
      </c>
      <c r="F244" s="248">
        <f t="shared" si="97"/>
        <v>179296.93758709676</v>
      </c>
      <c r="G244" s="248">
        <f t="shared" si="97"/>
        <v>156167.45457666667</v>
      </c>
      <c r="H244" s="248">
        <f t="shared" si="97"/>
        <v>138687.75541290321</v>
      </c>
      <c r="I244" s="248">
        <f t="shared" si="97"/>
        <v>142699.37945161288</v>
      </c>
      <c r="J244" s="248">
        <f t="shared" si="97"/>
        <v>150286.33275</v>
      </c>
      <c r="K244" s="248">
        <f t="shared" si="97"/>
        <v>106765.83922903225</v>
      </c>
      <c r="L244" s="248">
        <f t="shared" si="97"/>
        <v>115152.59924666668</v>
      </c>
      <c r="M244" s="248">
        <f t="shared" si="97"/>
        <v>131251.20274838709</v>
      </c>
      <c r="N244" s="247">
        <f t="shared" si="97"/>
        <v>120502.47140645162</v>
      </c>
      <c r="O244" s="248">
        <f t="shared" si="97"/>
        <v>125085.32018214285</v>
      </c>
      <c r="P244" s="248">
        <f t="shared" si="97"/>
        <v>117726.73978387097</v>
      </c>
      <c r="Q244" s="248">
        <f t="shared" si="97"/>
        <v>89686.153296666671</v>
      </c>
      <c r="R244" s="248">
        <f t="shared" si="97"/>
        <v>165884.30129677418</v>
      </c>
      <c r="S244" s="248">
        <f t="shared" si="97"/>
        <v>166415.46701666666</v>
      </c>
      <c r="T244" s="248">
        <f t="shared" si="97"/>
        <v>169578.88837741935</v>
      </c>
      <c r="U244" s="248">
        <f t="shared" si="97"/>
        <v>167798.15918064516</v>
      </c>
      <c r="V244" s="248">
        <f t="shared" si="97"/>
        <v>171429.37918333334</v>
      </c>
      <c r="W244" s="248">
        <f t="shared" si="97"/>
        <v>98271.396367741938</v>
      </c>
      <c r="X244" s="248">
        <f t="shared" si="97"/>
        <v>106789.93694666667</v>
      </c>
      <c r="Y244" s="248">
        <f t="shared" si="97"/>
        <v>131189.66367419355</v>
      </c>
      <c r="Z244" s="247">
        <f t="shared" si="97"/>
        <v>123529.56642580645</v>
      </c>
      <c r="AA244" s="248">
        <f t="shared" si="97"/>
        <v>126277.75265714286</v>
      </c>
      <c r="AB244" s="248">
        <f t="shared" si="97"/>
        <v>89909.681141935493</v>
      </c>
      <c r="AC244" s="248">
        <f t="shared" si="97"/>
        <v>115139.70055666668</v>
      </c>
      <c r="AD244" s="248">
        <f t="shared" si="97"/>
        <v>214873.61708709676</v>
      </c>
      <c r="AE244" s="248">
        <f t="shared" si="97"/>
        <v>183406.77022000001</v>
      </c>
      <c r="AF244" s="248">
        <f t="shared" si="97"/>
        <v>165086.35466451611</v>
      </c>
      <c r="AG244" s="248">
        <f t="shared" si="97"/>
        <v>166679.90779032256</v>
      </c>
      <c r="AH244" s="248">
        <f t="shared" si="97"/>
        <v>168703.87050333334</v>
      </c>
      <c r="AI244" s="248">
        <f t="shared" si="97"/>
        <v>98843.681641935487</v>
      </c>
      <c r="AJ244" s="248">
        <f t="shared" si="97"/>
        <v>115959.56145333333</v>
      </c>
      <c r="AK244" s="248">
        <f t="shared" si="97"/>
        <v>132237.17077096773</v>
      </c>
      <c r="AL244" s="247">
        <f t="shared" si="97"/>
        <v>118782.30332580645</v>
      </c>
      <c r="AM244" s="248">
        <f t="shared" si="97"/>
        <v>120004.21061034483</v>
      </c>
      <c r="AN244" s="248">
        <f t="shared" si="97"/>
        <v>102165.26084193549</v>
      </c>
      <c r="AO244" s="248">
        <f t="shared" si="97"/>
        <v>91616.576553333332</v>
      </c>
      <c r="AP244" s="248">
        <f t="shared" si="97"/>
        <v>173374.53863870967</v>
      </c>
      <c r="AQ244" s="248">
        <f t="shared" si="97"/>
        <v>166137.32074</v>
      </c>
      <c r="AR244" s="248">
        <f t="shared" si="97"/>
        <v>157199.21757741936</v>
      </c>
      <c r="AS244" s="248">
        <f t="shared" si="97"/>
        <v>154693.79565161289</v>
      </c>
      <c r="AT244" s="248">
        <f t="shared" si="97"/>
        <v>159356.99698999999</v>
      </c>
      <c r="AU244" s="248">
        <f t="shared" si="97"/>
        <v>98702.453703225809</v>
      </c>
      <c r="AV244" s="248">
        <f t="shared" si="97"/>
        <v>103840.45612666667</v>
      </c>
      <c r="AW244" s="248">
        <f t="shared" si="97"/>
        <v>120502.31248387098</v>
      </c>
      <c r="AX244" s="248"/>
      <c r="AY244" s="248">
        <f t="shared" si="98"/>
        <v>120477.74193548388</v>
      </c>
      <c r="AZ244" s="248">
        <f t="shared" si="98"/>
        <v>104613.92857142858</v>
      </c>
      <c r="BA244" s="248">
        <f t="shared" si="98"/>
        <v>107572.25806451612</v>
      </c>
      <c r="BB244" s="248">
        <f t="shared" si="98"/>
        <v>107051</v>
      </c>
      <c r="BC244" s="248">
        <f t="shared" si="98"/>
        <v>186339.67741935485</v>
      </c>
      <c r="BD244" s="248">
        <f t="shared" si="98"/>
        <v>186670.66666666666</v>
      </c>
      <c r="BE244" s="248">
        <f t="shared" si="98"/>
        <v>185013.54838709679</v>
      </c>
      <c r="BF244" s="248">
        <f t="shared" si="98"/>
        <v>181684.19354838709</v>
      </c>
      <c r="BG244" s="248">
        <f t="shared" si="98"/>
        <v>182462.66666666666</v>
      </c>
      <c r="BH244" s="248">
        <f t="shared" si="98"/>
        <v>100804.51612903226</v>
      </c>
      <c r="BI244" s="248">
        <f t="shared" si="98"/>
        <v>113223</v>
      </c>
      <c r="BJ244" s="248">
        <f t="shared" si="98"/>
        <v>105686.77419354839</v>
      </c>
      <c r="BK244" s="248"/>
      <c r="BL244" s="248">
        <f t="shared" si="98"/>
        <v>114526.12903225806</v>
      </c>
      <c r="BM244" s="248">
        <f t="shared" si="98"/>
        <v>114122.5</v>
      </c>
      <c r="BN244" s="248">
        <f t="shared" si="98"/>
        <v>107280</v>
      </c>
      <c r="BO244" s="248">
        <f t="shared" si="98"/>
        <v>103480.33333333333</v>
      </c>
      <c r="BP244" s="248">
        <f t="shared" si="98"/>
        <v>184408.38709677418</v>
      </c>
      <c r="BQ244" s="248">
        <f t="shared" si="98"/>
        <v>182168.66666666666</v>
      </c>
      <c r="BR244" s="248">
        <f t="shared" si="98"/>
        <v>181471.29032258067</v>
      </c>
      <c r="BS244" s="248">
        <f t="shared" si="98"/>
        <v>179292.58064516127</v>
      </c>
      <c r="BT244" s="248">
        <f t="shared" si="98"/>
        <v>178886.33333333334</v>
      </c>
      <c r="BU244" s="248">
        <f t="shared" si="98"/>
        <v>95950</v>
      </c>
      <c r="BV244" s="248">
        <f t="shared" si="98"/>
        <v>110181.33333333333</v>
      </c>
      <c r="BW244" s="248">
        <f t="shared" si="98"/>
        <v>109775.80645161291</v>
      </c>
      <c r="BX244" s="248"/>
      <c r="BY244" s="248">
        <f t="shared" si="98"/>
        <v>115200.32258064517</v>
      </c>
      <c r="BZ244" s="248">
        <f t="shared" si="98"/>
        <v>110081.78571428571</v>
      </c>
      <c r="CA244" s="248">
        <f t="shared" si="98"/>
        <v>107676.12903225806</v>
      </c>
      <c r="CB244" s="248">
        <f t="shared" si="98"/>
        <v>100845</v>
      </c>
      <c r="CC244" s="248">
        <f t="shared" si="98"/>
        <v>184233.22580645161</v>
      </c>
      <c r="CD244" s="248">
        <f t="shared" si="98"/>
        <v>176696</v>
      </c>
      <c r="CE244" s="248">
        <f t="shared" si="98"/>
        <v>176278.70967741933</v>
      </c>
      <c r="CF244" s="248">
        <f t="shared" si="98"/>
        <v>175624.19354838709</v>
      </c>
      <c r="CG244" s="248">
        <f t="shared" si="98"/>
        <v>172887.66666666666</v>
      </c>
      <c r="CH244" s="248">
        <f t="shared" si="98"/>
        <v>93681.612903225803</v>
      </c>
      <c r="CI244" s="248">
        <f t="shared" si="98"/>
        <v>102429</v>
      </c>
      <c r="CJ244" s="248">
        <f t="shared" si="98"/>
        <v>104295.80645161291</v>
      </c>
      <c r="CK244" s="248"/>
      <c r="CL244" s="248">
        <f t="shared" si="98"/>
        <v>108402.58064516129</v>
      </c>
      <c r="CM244" s="248">
        <f t="shared" si="98"/>
        <v>114860.35714285714</v>
      </c>
      <c r="CN244" s="248">
        <f t="shared" si="98"/>
        <v>110773.87096774194</v>
      </c>
      <c r="CO244" s="248">
        <f t="shared" si="98"/>
        <v>108691</v>
      </c>
      <c r="CP244" s="248">
        <f t="shared" si="98"/>
        <v>182222.58064516127</v>
      </c>
      <c r="CQ244" s="248">
        <f t="shared" si="98"/>
        <v>179770</v>
      </c>
      <c r="CR244" s="248">
        <f t="shared" si="98"/>
        <v>177987.41935483873</v>
      </c>
      <c r="CS244" s="248">
        <f t="shared" si="98"/>
        <v>175470.32258064515</v>
      </c>
      <c r="CT244" s="248">
        <f t="shared" si="98"/>
        <v>177965.33333333334</v>
      </c>
      <c r="CU244" s="248">
        <f t="shared" si="98"/>
        <v>94451.612903225803</v>
      </c>
      <c r="CV244" s="248">
        <f t="shared" si="98"/>
        <v>109024.66666666667</v>
      </c>
      <c r="CW244" s="248">
        <f t="shared" si="98"/>
        <v>108645.48387096774</v>
      </c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</row>
    <row r="247" spans="1:231" s="231" customFormat="1" x14ac:dyDescent="0.25">
      <c r="A247" s="238" t="s">
        <v>359</v>
      </c>
      <c r="N247" s="230"/>
      <c r="Z247" s="230"/>
      <c r="AL247" s="230"/>
    </row>
    <row r="248" spans="1:231" s="231" customFormat="1" x14ac:dyDescent="0.25">
      <c r="A248" s="238" t="s">
        <v>360</v>
      </c>
      <c r="N248" s="230"/>
      <c r="Z248" s="230"/>
      <c r="AL248" s="230"/>
    </row>
    <row r="249" spans="1:231" s="231" customFormat="1" x14ac:dyDescent="0.25">
      <c r="A249" s="238" t="s">
        <v>26</v>
      </c>
      <c r="N249" s="230"/>
      <c r="Z249" s="230"/>
      <c r="AL249" s="230"/>
    </row>
    <row r="250" spans="1:231" s="231" customFormat="1" x14ac:dyDescent="0.25">
      <c r="A250" s="238" t="s">
        <v>67</v>
      </c>
      <c r="N250" s="230"/>
      <c r="Z250" s="230"/>
      <c r="AL250" s="230"/>
    </row>
  </sheetData>
  <hyperlinks>
    <hyperlink ref="A2" r:id="rId1" xr:uid="{00000000-0004-0000-0500-000000000000}"/>
  </hyperlinks>
  <pageMargins left="0.7" right="0.7" top="0.75" bottom="0.75" header="0.3" footer="0.3"/>
  <pageSetup paperSize="5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353"/>
  <sheetViews>
    <sheetView workbookViewId="0"/>
  </sheetViews>
  <sheetFormatPr defaultRowHeight="13.2" x14ac:dyDescent="0.25"/>
  <cols>
    <col min="1" max="1" width="7.6640625" customWidth="1"/>
    <col min="2" max="2" width="6.6640625" customWidth="1"/>
    <col min="3" max="5" width="7.5546875" customWidth="1"/>
    <col min="6" max="6" width="6.5546875" bestFit="1" customWidth="1"/>
    <col min="8" max="8" width="9.44140625" customWidth="1"/>
    <col min="9" max="9" width="7.44140625" customWidth="1"/>
    <col min="10" max="10" width="8.6640625" customWidth="1"/>
    <col min="11" max="16" width="8.109375" customWidth="1"/>
    <col min="17" max="17" width="9.5546875" customWidth="1"/>
    <col min="18" max="19" width="10.109375" bestFit="1" customWidth="1"/>
    <col min="20" max="20" width="10.109375" customWidth="1"/>
    <col min="21" max="21" width="8.5546875" bestFit="1" customWidth="1"/>
    <col min="22" max="22" width="9.33203125" bestFit="1" customWidth="1"/>
    <col min="23" max="24" width="9.33203125" customWidth="1"/>
    <col min="25" max="25" width="9.6640625" bestFit="1" customWidth="1"/>
    <col min="26" max="28" width="8.109375" bestFit="1" customWidth="1"/>
    <col min="29" max="29" width="8.109375" customWidth="1"/>
    <col min="30" max="30" width="6.5546875" bestFit="1" customWidth="1"/>
    <col min="31" max="31" width="8.109375" bestFit="1" customWidth="1"/>
    <col min="32" max="32" width="10.33203125" customWidth="1"/>
    <col min="33" max="34" width="8.109375" bestFit="1" customWidth="1"/>
    <col min="35" max="35" width="8.44140625" bestFit="1" customWidth="1"/>
    <col min="36" max="36" width="8.44140625" customWidth="1"/>
    <col min="37" max="38" width="8.109375" bestFit="1" customWidth="1"/>
    <col min="39" max="39" width="8.109375" customWidth="1"/>
    <col min="40" max="40" width="9.5546875" bestFit="1" customWidth="1"/>
    <col min="41" max="41" width="8.109375" bestFit="1" customWidth="1"/>
    <col min="42" max="42" width="8.109375" style="196" bestFit="1" customWidth="1"/>
    <col min="43" max="43" width="8.109375" style="196" customWidth="1"/>
    <col min="44" max="44" width="8.5546875" style="196" bestFit="1" customWidth="1"/>
    <col min="45" max="45" width="9.33203125" style="196" bestFit="1" customWidth="1"/>
    <col min="46" max="47" width="9.33203125" style="196" customWidth="1"/>
    <col min="48" max="48" width="3.6640625" customWidth="1"/>
    <col min="49" max="49" width="12.6640625" bestFit="1" customWidth="1"/>
    <col min="50" max="50" width="6.5546875" bestFit="1" customWidth="1"/>
    <col min="51" max="51" width="13.6640625" bestFit="1" customWidth="1"/>
    <col min="52" max="52" width="11.44140625" customWidth="1"/>
    <col min="53" max="53" width="12.6640625" bestFit="1" customWidth="1"/>
    <col min="54" max="55" width="11.6640625" customWidth="1"/>
    <col min="56" max="56" width="14.88671875" bestFit="1" customWidth="1"/>
    <col min="57" max="57" width="3" customWidth="1"/>
    <col min="58" max="58" width="12.6640625" bestFit="1" customWidth="1"/>
    <col min="59" max="60" width="12.6640625" customWidth="1"/>
    <col min="61" max="61" width="6" bestFit="1" customWidth="1"/>
    <col min="62" max="62" width="12.6640625" customWidth="1"/>
    <col min="63" max="63" width="2.88671875" style="39" customWidth="1"/>
    <col min="64" max="64" width="5.109375" style="39" bestFit="1" customWidth="1"/>
    <col min="65" max="66" width="15.5546875" bestFit="1" customWidth="1"/>
    <col min="67" max="67" width="12.6640625" style="197" customWidth="1"/>
    <col min="69" max="69" width="14.109375" customWidth="1"/>
    <col min="70" max="70" width="12.6640625" customWidth="1"/>
    <col min="71" max="71" width="11.5546875" customWidth="1"/>
    <col min="72" max="72" width="13.44140625" customWidth="1"/>
  </cols>
  <sheetData>
    <row r="1" spans="1:72" ht="15.6" x14ac:dyDescent="0.3">
      <c r="A1" s="35" t="s">
        <v>293</v>
      </c>
      <c r="B1" s="36"/>
      <c r="C1" s="37"/>
      <c r="D1" s="37"/>
      <c r="E1" s="37"/>
      <c r="F1" s="37"/>
      <c r="G1" s="37"/>
      <c r="H1" s="37"/>
      <c r="I1" s="132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BQ1" s="22" t="s">
        <v>122</v>
      </c>
      <c r="BR1" s="22"/>
      <c r="BS1" s="22"/>
      <c r="BT1" s="22"/>
    </row>
    <row r="2" spans="1:72" x14ac:dyDescent="0.25">
      <c r="A2" s="22" t="s">
        <v>405</v>
      </c>
      <c r="R2" s="197"/>
      <c r="S2" s="197"/>
      <c r="T2" s="197"/>
      <c r="U2" s="197"/>
      <c r="BQ2" s="22"/>
      <c r="BR2" s="22"/>
      <c r="BS2" s="22"/>
      <c r="BT2" s="23" t="s">
        <v>123</v>
      </c>
    </row>
    <row r="3" spans="1:72" x14ac:dyDescent="0.25">
      <c r="A3" s="21"/>
      <c r="B3" s="197"/>
      <c r="C3" s="197"/>
      <c r="D3" s="197"/>
      <c r="E3" s="197"/>
      <c r="F3" s="197"/>
      <c r="G3" s="197"/>
      <c r="H3" s="197"/>
      <c r="I3" s="197"/>
      <c r="J3" s="197"/>
      <c r="K3" s="314">
        <v>0</v>
      </c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V3" s="197"/>
      <c r="AW3" s="23"/>
      <c r="AX3" s="23"/>
      <c r="AY3" s="197"/>
      <c r="AZ3" s="197"/>
      <c r="BA3" s="197"/>
      <c r="BB3" s="197"/>
      <c r="BC3" s="197"/>
      <c r="BD3" s="197"/>
      <c r="BF3" s="198"/>
      <c r="BG3" s="197"/>
      <c r="BH3" s="197"/>
      <c r="BI3" s="197"/>
      <c r="BJ3" s="197"/>
      <c r="BQ3" s="23">
        <v>2024</v>
      </c>
      <c r="BR3" s="23">
        <v>2026</v>
      </c>
      <c r="BS3" s="23">
        <v>2028</v>
      </c>
      <c r="BT3" s="23" t="s">
        <v>124</v>
      </c>
    </row>
    <row r="4" spans="1:72" x14ac:dyDescent="0.25">
      <c r="B4" s="40" t="s">
        <v>28</v>
      </c>
      <c r="C4" s="40"/>
      <c r="D4" s="40"/>
      <c r="E4" s="40"/>
      <c r="F4" s="40"/>
      <c r="G4" s="40"/>
      <c r="H4" s="40"/>
      <c r="I4" s="41"/>
      <c r="J4" s="42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 t="s">
        <v>29</v>
      </c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3"/>
      <c r="AQ4" s="43"/>
      <c r="AR4" s="43"/>
      <c r="AS4" s="43"/>
      <c r="AT4" s="43"/>
      <c r="AU4" s="43"/>
      <c r="AW4" s="40"/>
      <c r="AX4" s="40"/>
      <c r="AY4" s="195"/>
      <c r="AZ4" s="195"/>
      <c r="BA4" s="195"/>
      <c r="BB4" s="195"/>
      <c r="BC4" s="195"/>
      <c r="BD4" s="195"/>
      <c r="BF4" s="195"/>
      <c r="BG4" s="195"/>
      <c r="BH4" s="195"/>
      <c r="BI4" s="195"/>
      <c r="BJ4" s="195"/>
      <c r="BQ4" s="23" t="s">
        <v>125</v>
      </c>
      <c r="BR4" s="64" t="s">
        <v>125</v>
      </c>
      <c r="BS4" s="64" t="s">
        <v>126</v>
      </c>
      <c r="BT4" s="23" t="s">
        <v>127</v>
      </c>
    </row>
    <row r="5" spans="1:72" x14ac:dyDescent="0.25">
      <c r="B5" s="44" t="s">
        <v>2</v>
      </c>
      <c r="C5" s="44"/>
      <c r="D5" s="44"/>
      <c r="E5" s="44"/>
      <c r="F5" s="44"/>
      <c r="G5" s="44"/>
      <c r="H5" s="44"/>
      <c r="I5" s="45"/>
      <c r="J5" s="46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 t="s">
        <v>30</v>
      </c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7"/>
      <c r="AQ5" s="47"/>
      <c r="AR5" s="47"/>
      <c r="AS5" s="47"/>
      <c r="AT5" s="47"/>
      <c r="AU5" s="47"/>
      <c r="AW5" s="195"/>
      <c r="AX5" s="195"/>
      <c r="BQ5" s="23" t="s">
        <v>128</v>
      </c>
      <c r="BR5" s="64" t="s">
        <v>128</v>
      </c>
      <c r="BS5" s="64" t="s">
        <v>128</v>
      </c>
      <c r="BT5" s="64" t="s">
        <v>129</v>
      </c>
    </row>
    <row r="6" spans="1:72" x14ac:dyDescent="0.25">
      <c r="G6" s="424" t="s">
        <v>31</v>
      </c>
      <c r="H6" s="425"/>
      <c r="I6" s="24"/>
      <c r="J6" s="24"/>
      <c r="R6" t="s">
        <v>32</v>
      </c>
      <c r="S6" t="s">
        <v>32</v>
      </c>
      <c r="AE6" s="424" t="s">
        <v>33</v>
      </c>
      <c r="AF6" s="425"/>
      <c r="BM6" s="22"/>
    </row>
    <row r="7" spans="1:72" x14ac:dyDescent="0.25">
      <c r="B7" s="199" t="s">
        <v>0</v>
      </c>
      <c r="C7" s="200" t="s">
        <v>0</v>
      </c>
      <c r="D7" s="199" t="s">
        <v>0</v>
      </c>
      <c r="E7" s="199" t="s">
        <v>0</v>
      </c>
      <c r="F7" s="201" t="s">
        <v>34</v>
      </c>
      <c r="G7" s="201" t="s">
        <v>35</v>
      </c>
      <c r="H7" s="201" t="s">
        <v>0</v>
      </c>
      <c r="I7" s="203" t="s">
        <v>36</v>
      </c>
      <c r="J7" s="202" t="s">
        <v>0</v>
      </c>
      <c r="K7" s="203" t="s">
        <v>37</v>
      </c>
      <c r="L7" s="203" t="s">
        <v>37</v>
      </c>
      <c r="M7" s="203" t="s">
        <v>38</v>
      </c>
      <c r="N7" s="203" t="s">
        <v>37</v>
      </c>
      <c r="O7" s="203" t="s">
        <v>37</v>
      </c>
      <c r="P7" s="203" t="s">
        <v>37</v>
      </c>
      <c r="Q7" s="203" t="s">
        <v>37</v>
      </c>
      <c r="R7" s="203" t="s">
        <v>39</v>
      </c>
      <c r="S7" s="201" t="s">
        <v>40</v>
      </c>
      <c r="T7" s="201" t="s">
        <v>40</v>
      </c>
      <c r="U7" s="313" t="s">
        <v>41</v>
      </c>
      <c r="V7" s="201" t="s">
        <v>42</v>
      </c>
      <c r="W7" s="204" t="s">
        <v>351</v>
      </c>
      <c r="X7" s="203" t="s">
        <v>245</v>
      </c>
      <c r="Y7" s="205"/>
      <c r="Z7" s="199" t="s">
        <v>0</v>
      </c>
      <c r="AA7" s="199" t="s">
        <v>0</v>
      </c>
      <c r="AB7" s="199" t="s">
        <v>0</v>
      </c>
      <c r="AC7" s="199" t="s">
        <v>0</v>
      </c>
      <c r="AD7" s="201" t="s">
        <v>34</v>
      </c>
      <c r="AE7" s="201" t="s">
        <v>35</v>
      </c>
      <c r="AF7" s="201" t="s">
        <v>0</v>
      </c>
      <c r="AG7" s="203" t="s">
        <v>36</v>
      </c>
      <c r="AH7" s="203" t="s">
        <v>37</v>
      </c>
      <c r="AI7" s="203" t="s">
        <v>37</v>
      </c>
      <c r="AJ7" s="203" t="s">
        <v>38</v>
      </c>
      <c r="AK7" s="203" t="s">
        <v>37</v>
      </c>
      <c r="AL7" s="206" t="s">
        <v>37</v>
      </c>
      <c r="AM7" s="206" t="s">
        <v>37</v>
      </c>
      <c r="AN7" s="203" t="s">
        <v>4</v>
      </c>
      <c r="AO7" s="203" t="s">
        <v>39</v>
      </c>
      <c r="AP7" s="203" t="s">
        <v>40</v>
      </c>
      <c r="AQ7" s="203" t="s">
        <v>40</v>
      </c>
      <c r="AR7" s="201" t="s">
        <v>41</v>
      </c>
      <c r="AS7" s="201" t="s">
        <v>42</v>
      </c>
      <c r="AT7" s="204" t="s">
        <v>351</v>
      </c>
      <c r="AU7" s="201" t="s">
        <v>245</v>
      </c>
      <c r="AW7" s="207" t="s">
        <v>0</v>
      </c>
      <c r="AX7" s="201" t="s">
        <v>34</v>
      </c>
      <c r="AY7" s="201" t="s">
        <v>33</v>
      </c>
      <c r="AZ7" s="201" t="s">
        <v>36</v>
      </c>
      <c r="BA7" s="201" t="s">
        <v>41</v>
      </c>
      <c r="BB7" s="103" t="s">
        <v>1</v>
      </c>
      <c r="BC7" s="103" t="s">
        <v>245</v>
      </c>
      <c r="BD7" s="201" t="s">
        <v>42</v>
      </c>
      <c r="BF7" s="201" t="s">
        <v>0</v>
      </c>
      <c r="BG7" s="103" t="s">
        <v>294</v>
      </c>
      <c r="BH7" s="204" t="s">
        <v>351</v>
      </c>
      <c r="BM7" s="202" t="s">
        <v>43</v>
      </c>
      <c r="BN7" s="202" t="s">
        <v>43</v>
      </c>
    </row>
    <row r="8" spans="1:72" x14ac:dyDescent="0.25">
      <c r="B8" s="313" t="s">
        <v>44</v>
      </c>
      <c r="C8" s="313" t="s">
        <v>45</v>
      </c>
      <c r="D8" s="313" t="s">
        <v>46</v>
      </c>
      <c r="E8" s="313" t="s">
        <v>46</v>
      </c>
      <c r="F8" s="208" t="s">
        <v>47</v>
      </c>
      <c r="G8" s="202" t="s">
        <v>48</v>
      </c>
      <c r="H8" s="203" t="s">
        <v>45</v>
      </c>
      <c r="I8" s="203" t="s">
        <v>49</v>
      </c>
      <c r="J8" s="201" t="s">
        <v>50</v>
      </c>
      <c r="K8" s="201" t="s">
        <v>51</v>
      </c>
      <c r="L8" s="201" t="s">
        <v>52</v>
      </c>
      <c r="M8" s="201" t="s">
        <v>52</v>
      </c>
      <c r="N8" s="201" t="s">
        <v>51</v>
      </c>
      <c r="O8" s="201" t="s">
        <v>51</v>
      </c>
      <c r="P8" s="201" t="s">
        <v>51</v>
      </c>
      <c r="Q8" s="201" t="s">
        <v>51</v>
      </c>
      <c r="R8" s="201" t="s">
        <v>53</v>
      </c>
      <c r="S8" s="201" t="s">
        <v>54</v>
      </c>
      <c r="T8" s="201" t="s">
        <v>54</v>
      </c>
      <c r="U8" s="313" t="s">
        <v>25</v>
      </c>
      <c r="V8" s="201" t="s">
        <v>55</v>
      </c>
      <c r="W8" s="201"/>
      <c r="X8" s="201" t="s">
        <v>70</v>
      </c>
      <c r="Y8" s="205"/>
      <c r="Z8" s="313" t="s">
        <v>44</v>
      </c>
      <c r="AA8" s="313" t="s">
        <v>45</v>
      </c>
      <c r="AB8" s="313" t="s">
        <v>46</v>
      </c>
      <c r="AC8" s="313" t="s">
        <v>46</v>
      </c>
      <c r="AD8" s="208" t="s">
        <v>47</v>
      </c>
      <c r="AE8" s="202" t="s">
        <v>48</v>
      </c>
      <c r="AF8" s="203" t="s">
        <v>45</v>
      </c>
      <c r="AG8" s="203" t="s">
        <v>49</v>
      </c>
      <c r="AH8" s="201" t="s">
        <v>51</v>
      </c>
      <c r="AI8" s="201" t="s">
        <v>52</v>
      </c>
      <c r="AJ8" s="201" t="s">
        <v>52</v>
      </c>
      <c r="AK8" s="201" t="s">
        <v>51</v>
      </c>
      <c r="AL8" s="207" t="s">
        <v>51</v>
      </c>
      <c r="AM8" s="207" t="s">
        <v>51</v>
      </c>
      <c r="AN8" s="201" t="s">
        <v>26</v>
      </c>
      <c r="AO8" s="201" t="s">
        <v>53</v>
      </c>
      <c r="AP8" s="201" t="s">
        <v>54</v>
      </c>
      <c r="AQ8" s="201" t="s">
        <v>54</v>
      </c>
      <c r="AR8" s="201" t="s">
        <v>25</v>
      </c>
      <c r="AS8" s="201" t="s">
        <v>55</v>
      </c>
      <c r="AT8" s="201"/>
      <c r="AU8" s="201" t="s">
        <v>70</v>
      </c>
      <c r="AW8" s="201" t="s">
        <v>56</v>
      </c>
      <c r="AX8" s="208" t="s">
        <v>47</v>
      </c>
      <c r="AY8" s="209" t="s">
        <v>57</v>
      </c>
      <c r="AZ8" s="209" t="s">
        <v>58</v>
      </c>
      <c r="BA8" s="201" t="s">
        <v>25</v>
      </c>
      <c r="BB8" s="201"/>
      <c r="BC8" s="201"/>
      <c r="BD8" s="201" t="s">
        <v>59</v>
      </c>
      <c r="BF8" s="201" t="s">
        <v>60</v>
      </c>
      <c r="BG8" s="103" t="s">
        <v>396</v>
      </c>
      <c r="BH8" s="201"/>
      <c r="BI8" s="201" t="s">
        <v>4</v>
      </c>
      <c r="BJ8" s="201" t="s">
        <v>61</v>
      </c>
      <c r="BM8" s="207" t="s">
        <v>62</v>
      </c>
      <c r="BN8" s="207" t="s">
        <v>62</v>
      </c>
    </row>
    <row r="9" spans="1:72" x14ac:dyDescent="0.25">
      <c r="D9" s="105" t="s">
        <v>272</v>
      </c>
      <c r="E9" s="22" t="s">
        <v>273</v>
      </c>
      <c r="G9" s="210" t="s">
        <v>63</v>
      </c>
      <c r="H9" s="210" t="s">
        <v>64</v>
      </c>
      <c r="I9" s="211" t="s">
        <v>65</v>
      </c>
      <c r="J9" s="212"/>
      <c r="K9" s="213"/>
      <c r="L9" s="213" t="s">
        <v>66</v>
      </c>
      <c r="M9" s="213" t="s">
        <v>66</v>
      </c>
      <c r="N9" s="214" t="s">
        <v>67</v>
      </c>
      <c r="O9" s="214" t="s">
        <v>68</v>
      </c>
      <c r="P9" s="214" t="s">
        <v>67</v>
      </c>
      <c r="Q9" s="166" t="s">
        <v>307</v>
      </c>
      <c r="R9" s="214" t="s">
        <v>69</v>
      </c>
      <c r="S9" s="214" t="s">
        <v>69</v>
      </c>
      <c r="T9" s="214" t="s">
        <v>69</v>
      </c>
      <c r="U9" s="215"/>
      <c r="V9" s="214" t="s">
        <v>70</v>
      </c>
      <c r="W9" s="214"/>
      <c r="X9" s="214"/>
      <c r="Y9" s="215"/>
      <c r="Z9" s="21"/>
      <c r="AA9" s="21"/>
      <c r="AB9" s="105" t="s">
        <v>272</v>
      </c>
      <c r="AC9" s="22" t="s">
        <v>273</v>
      </c>
      <c r="AE9" s="201" t="s">
        <v>71</v>
      </c>
      <c r="AF9" s="216" t="s">
        <v>64</v>
      </c>
      <c r="AG9" s="211" t="s">
        <v>65</v>
      </c>
      <c r="AH9" s="217"/>
      <c r="AI9" s="218" t="s">
        <v>66</v>
      </c>
      <c r="AJ9" s="218" t="s">
        <v>66</v>
      </c>
      <c r="AK9" s="214" t="s">
        <v>67</v>
      </c>
      <c r="AL9" s="219" t="s">
        <v>68</v>
      </c>
      <c r="AM9" s="104" t="s">
        <v>246</v>
      </c>
      <c r="AN9" s="218" t="s">
        <v>72</v>
      </c>
      <c r="AO9" s="201" t="s">
        <v>69</v>
      </c>
      <c r="AP9" s="201" t="s">
        <v>69</v>
      </c>
      <c r="AQ9" s="201" t="s">
        <v>69</v>
      </c>
      <c r="AR9" s="205"/>
      <c r="AS9" s="214" t="s">
        <v>70</v>
      </c>
      <c r="AT9" s="220"/>
      <c r="AU9" s="220"/>
      <c r="BM9" s="201" t="s">
        <v>73</v>
      </c>
      <c r="BN9" s="201" t="s">
        <v>73</v>
      </c>
    </row>
    <row r="10" spans="1:72" hidden="1" x14ac:dyDescent="0.25">
      <c r="A10" s="221">
        <v>40909</v>
      </c>
      <c r="B10" s="105">
        <v>51646</v>
      </c>
      <c r="C10" s="105">
        <v>41852</v>
      </c>
      <c r="D10" s="105">
        <v>75000</v>
      </c>
      <c r="E10" s="105"/>
      <c r="F10" s="105"/>
      <c r="G10" s="105">
        <v>50377.83375314861</v>
      </c>
      <c r="H10" s="105">
        <v>50000</v>
      </c>
      <c r="I10" s="106">
        <v>12000</v>
      </c>
      <c r="J10" s="105">
        <f>B10+C10+H10+I10+D10+E10</f>
        <v>230498</v>
      </c>
      <c r="K10" s="106">
        <v>152000</v>
      </c>
      <c r="L10" s="106"/>
      <c r="M10" s="106"/>
      <c r="N10" s="106">
        <v>155000</v>
      </c>
      <c r="O10" s="106">
        <v>35000</v>
      </c>
      <c r="P10" s="106"/>
      <c r="Q10" s="106"/>
      <c r="R10" s="106">
        <v>500000</v>
      </c>
      <c r="S10" s="106">
        <v>500000</v>
      </c>
      <c r="T10" s="106"/>
      <c r="U10" s="106">
        <v>200000</v>
      </c>
      <c r="V10" s="106">
        <v>203500</v>
      </c>
      <c r="W10" s="106"/>
      <c r="X10" s="106"/>
      <c r="Y10" s="106"/>
      <c r="Z10" s="222">
        <v>0.46939999999999998</v>
      </c>
      <c r="AA10" s="222">
        <v>0.71850000000000003</v>
      </c>
      <c r="AB10" s="222">
        <v>1.3</v>
      </c>
      <c r="AC10" s="222"/>
      <c r="AD10" s="222"/>
      <c r="AE10" s="222">
        <f t="shared" ref="AE10:AE73" si="0">10.79*12/365</f>
        <v>0.35473972602739723</v>
      </c>
      <c r="AF10" s="222">
        <v>0.1</v>
      </c>
      <c r="AG10" s="222">
        <v>0.71850000000000003</v>
      </c>
      <c r="AH10" s="222">
        <v>0.55000000000000004</v>
      </c>
      <c r="AI10" s="222"/>
      <c r="AJ10" s="222"/>
      <c r="AK10" s="222">
        <v>0.59</v>
      </c>
      <c r="AL10" s="222">
        <v>0.8</v>
      </c>
      <c r="AM10" s="222"/>
      <c r="AN10" s="222"/>
      <c r="AO10" s="222">
        <v>0.24</v>
      </c>
      <c r="AP10" s="222">
        <v>0.22</v>
      </c>
      <c r="AQ10" s="222"/>
      <c r="AR10" s="222">
        <v>0.27500000000000002</v>
      </c>
      <c r="AS10" s="223">
        <v>9.1609999999999997E-2</v>
      </c>
      <c r="AT10" s="223"/>
      <c r="AU10" s="223"/>
      <c r="AV10" s="24"/>
      <c r="AW10" s="224">
        <f t="shared" ref="AW10:AW33" si="1">(($B10*$Z10)+($C10*$AA10)+($D10*$AB10)+($E10*$AC10))*30.4167</f>
        <v>4617659.4317764798</v>
      </c>
      <c r="AX10" s="224"/>
      <c r="AY10" s="224">
        <f t="shared" ref="AY10:AY33" si="2">(($G10*$AE10)+($H10*$AF10))*30.4167</f>
        <v>695660.92189710482</v>
      </c>
      <c r="AZ10" s="224">
        <f t="shared" ref="AZ10:AZ33" si="3">(I10*AA10)*30.4167</f>
        <v>262252.78739999997</v>
      </c>
      <c r="BA10" s="224">
        <f t="shared" ref="BA10:BA33" si="4">(U10*AR10)*30.4167</f>
        <v>1672918.5000000002</v>
      </c>
      <c r="BB10" s="224"/>
      <c r="BC10" s="224"/>
      <c r="BD10" s="224">
        <f t="shared" ref="BD10:BD33" si="5">(V10*AS10)*30.4167</f>
        <v>567047.4360044999</v>
      </c>
      <c r="BF10" s="224">
        <f t="shared" ref="BF10:BF33" si="6">AW10+AY10+AZ10+BD10</f>
        <v>6142620.5770780845</v>
      </c>
      <c r="BG10" s="224">
        <f t="shared" ref="BG10:BG33" si="7">((($K10*$AH10)+(L10*AI10)+(M10*AJ10)+(N10*AK10)+(O10*AL10)+(P10*AM10)+(Q10*AM10))*30.4167)+BA10</f>
        <v>7849029.4349999996</v>
      </c>
      <c r="BH10" s="224"/>
      <c r="BI10" s="224">
        <f t="shared" ref="BI10:BI33" si="8">(Q10*AN10)*30.4167</f>
        <v>0</v>
      </c>
      <c r="BJ10" s="224">
        <f t="shared" ref="BJ10:BJ61" si="9">(R10*AO10)+(S10*AP10)</f>
        <v>230000</v>
      </c>
      <c r="BM10" s="225">
        <f>BF10+BG10+BJ10</f>
        <v>14221650.012078084</v>
      </c>
      <c r="BN10" s="225">
        <f>BF10+BG10+BJ10+BI10</f>
        <v>14221650.012078084</v>
      </c>
      <c r="BO10" s="226">
        <v>40909</v>
      </c>
    </row>
    <row r="11" spans="1:72" hidden="1" x14ac:dyDescent="0.25">
      <c r="A11" s="221">
        <v>40940</v>
      </c>
      <c r="B11" s="105">
        <v>51646</v>
      </c>
      <c r="C11" s="105">
        <v>41852</v>
      </c>
      <c r="D11" s="105">
        <v>75000</v>
      </c>
      <c r="E11" s="105"/>
      <c r="F11" s="105"/>
      <c r="G11" s="105">
        <v>50377.83375314861</v>
      </c>
      <c r="H11" s="105">
        <v>50000</v>
      </c>
      <c r="I11" s="106">
        <v>12000</v>
      </c>
      <c r="J11" s="105">
        <f t="shared" ref="J11:J74" si="10">B11+C11+H11+I11+D11+E11</f>
        <v>230498</v>
      </c>
      <c r="K11" s="106">
        <v>152000</v>
      </c>
      <c r="L11" s="106"/>
      <c r="M11" s="106"/>
      <c r="N11" s="106">
        <v>155000</v>
      </c>
      <c r="O11" s="106">
        <v>35000</v>
      </c>
      <c r="P11" s="106"/>
      <c r="Q11" s="106"/>
      <c r="R11" s="106">
        <v>500000</v>
      </c>
      <c r="S11" s="106">
        <v>500000</v>
      </c>
      <c r="T11" s="106"/>
      <c r="U11" s="106">
        <v>200000</v>
      </c>
      <c r="V11" s="106">
        <v>203500</v>
      </c>
      <c r="W11" s="106"/>
      <c r="X11" s="106"/>
      <c r="Y11" s="106"/>
      <c r="Z11" s="222">
        <v>0.46939999999999998</v>
      </c>
      <c r="AA11" s="222">
        <v>0.71850000000000003</v>
      </c>
      <c r="AB11" s="222">
        <v>1.3</v>
      </c>
      <c r="AC11" s="222"/>
      <c r="AD11" s="222"/>
      <c r="AE11" s="222">
        <f t="shared" si="0"/>
        <v>0.35473972602739723</v>
      </c>
      <c r="AF11" s="222">
        <v>0.1</v>
      </c>
      <c r="AG11" s="222">
        <v>0.71850000000000003</v>
      </c>
      <c r="AH11" s="222">
        <v>0.55000000000000004</v>
      </c>
      <c r="AI11" s="222"/>
      <c r="AJ11" s="222"/>
      <c r="AK11" s="222">
        <v>0.59</v>
      </c>
      <c r="AL11" s="222">
        <v>0.8</v>
      </c>
      <c r="AM11" s="222"/>
      <c r="AN11" s="222"/>
      <c r="AO11" s="222">
        <v>0.24</v>
      </c>
      <c r="AP11" s="222">
        <v>0.22</v>
      </c>
      <c r="AQ11" s="222"/>
      <c r="AR11" s="222">
        <v>0.27500000000000002</v>
      </c>
      <c r="AS11" s="223">
        <v>9.1609999999999997E-2</v>
      </c>
      <c r="AT11" s="223"/>
      <c r="AU11" s="223"/>
      <c r="AW11" s="224">
        <f t="shared" si="1"/>
        <v>4617659.4317764798</v>
      </c>
      <c r="AX11" s="224"/>
      <c r="AY11" s="224">
        <f t="shared" si="2"/>
        <v>695660.92189710482</v>
      </c>
      <c r="AZ11" s="224">
        <f t="shared" si="3"/>
        <v>262252.78739999997</v>
      </c>
      <c r="BA11" s="224">
        <f t="shared" si="4"/>
        <v>1672918.5000000002</v>
      </c>
      <c r="BB11" s="224"/>
      <c r="BC11" s="224"/>
      <c r="BD11" s="224">
        <f t="shared" si="5"/>
        <v>567047.4360044999</v>
      </c>
      <c r="BF11" s="224">
        <f t="shared" si="6"/>
        <v>6142620.5770780845</v>
      </c>
      <c r="BG11" s="224">
        <f t="shared" si="7"/>
        <v>7849029.4349999996</v>
      </c>
      <c r="BH11" s="224"/>
      <c r="BI11" s="224">
        <f t="shared" si="8"/>
        <v>0</v>
      </c>
      <c r="BJ11" s="224">
        <f t="shared" si="9"/>
        <v>230000</v>
      </c>
      <c r="BM11" s="225">
        <f t="shared" ref="BM11:BM17" si="11">BF11+BG11+BJ11</f>
        <v>14221650.012078084</v>
      </c>
      <c r="BN11" s="225">
        <f t="shared" ref="BN11:BN21" si="12">BF11+BG11+BJ11+BI11</f>
        <v>14221650.012078084</v>
      </c>
      <c r="BO11" s="226">
        <v>40940</v>
      </c>
    </row>
    <row r="12" spans="1:72" hidden="1" x14ac:dyDescent="0.25">
      <c r="A12" s="221">
        <v>40969</v>
      </c>
      <c r="B12" s="105">
        <v>51077</v>
      </c>
      <c r="C12" s="105">
        <v>39421</v>
      </c>
      <c r="D12" s="105">
        <v>75000</v>
      </c>
      <c r="E12" s="105"/>
      <c r="F12" s="105"/>
      <c r="G12" s="105">
        <v>50377.83375314861</v>
      </c>
      <c r="H12" s="105">
        <v>50000</v>
      </c>
      <c r="I12" s="106">
        <v>12000</v>
      </c>
      <c r="J12" s="105">
        <f t="shared" si="10"/>
        <v>227498</v>
      </c>
      <c r="K12" s="106">
        <v>152000</v>
      </c>
      <c r="L12" s="106"/>
      <c r="M12" s="106"/>
      <c r="N12" s="106">
        <v>155000</v>
      </c>
      <c r="O12" s="106">
        <v>35000</v>
      </c>
      <c r="P12" s="106"/>
      <c r="Q12" s="106"/>
      <c r="R12" s="106">
        <v>500000</v>
      </c>
      <c r="S12" s="106">
        <v>500000</v>
      </c>
      <c r="T12" s="106"/>
      <c r="U12" s="106">
        <v>200000</v>
      </c>
      <c r="V12" s="106">
        <v>203500</v>
      </c>
      <c r="W12" s="106"/>
      <c r="X12" s="106"/>
      <c r="Y12" s="106"/>
      <c r="Z12" s="222">
        <v>0.46939999999999998</v>
      </c>
      <c r="AA12" s="222">
        <v>0.71850000000000003</v>
      </c>
      <c r="AB12" s="222">
        <v>1.3</v>
      </c>
      <c r="AC12" s="222"/>
      <c r="AD12" s="222"/>
      <c r="AE12" s="222">
        <f t="shared" si="0"/>
        <v>0.35473972602739723</v>
      </c>
      <c r="AF12" s="222">
        <v>0.1</v>
      </c>
      <c r="AG12" s="222">
        <v>0.71850000000000003</v>
      </c>
      <c r="AH12" s="222">
        <v>0.55000000000000004</v>
      </c>
      <c r="AI12" s="222"/>
      <c r="AJ12" s="222"/>
      <c r="AK12" s="222">
        <v>0.59</v>
      </c>
      <c r="AL12" s="222">
        <v>0.8</v>
      </c>
      <c r="AM12" s="222"/>
      <c r="AN12" s="222"/>
      <c r="AO12" s="222">
        <v>0.24</v>
      </c>
      <c r="AP12" s="222">
        <v>0.22</v>
      </c>
      <c r="AQ12" s="222"/>
      <c r="AR12" s="222">
        <v>0.27500000000000002</v>
      </c>
      <c r="AS12" s="223">
        <v>9.1609999999999997E-2</v>
      </c>
      <c r="AT12" s="223"/>
      <c r="AU12" s="223"/>
      <c r="AW12" s="224">
        <f t="shared" si="1"/>
        <v>4556407.4341094093</v>
      </c>
      <c r="AX12" s="224"/>
      <c r="AY12" s="224">
        <f t="shared" si="2"/>
        <v>695660.92189710482</v>
      </c>
      <c r="AZ12" s="224">
        <f t="shared" si="3"/>
        <v>262252.78739999997</v>
      </c>
      <c r="BA12" s="224">
        <f t="shared" si="4"/>
        <v>1672918.5000000002</v>
      </c>
      <c r="BB12" s="224"/>
      <c r="BC12" s="224"/>
      <c r="BD12" s="224">
        <f t="shared" si="5"/>
        <v>567047.4360044999</v>
      </c>
      <c r="BF12" s="224">
        <f t="shared" si="6"/>
        <v>6081368.579411014</v>
      </c>
      <c r="BG12" s="224">
        <f t="shared" si="7"/>
        <v>7849029.4349999996</v>
      </c>
      <c r="BH12" s="224"/>
      <c r="BI12" s="224">
        <f t="shared" si="8"/>
        <v>0</v>
      </c>
      <c r="BJ12" s="224">
        <f t="shared" si="9"/>
        <v>230000</v>
      </c>
      <c r="BM12" s="225">
        <f t="shared" si="11"/>
        <v>14160398.014411014</v>
      </c>
      <c r="BN12" s="225">
        <f t="shared" si="12"/>
        <v>14160398.014411014</v>
      </c>
      <c r="BO12" s="226">
        <v>40969</v>
      </c>
    </row>
    <row r="13" spans="1:72" hidden="1" x14ac:dyDescent="0.25">
      <c r="A13" s="221">
        <v>41000</v>
      </c>
      <c r="B13" s="105">
        <v>53237</v>
      </c>
      <c r="C13" s="105">
        <v>39400</v>
      </c>
      <c r="D13" s="105">
        <v>75000</v>
      </c>
      <c r="E13" s="105"/>
      <c r="F13" s="105"/>
      <c r="G13" s="105">
        <v>50377.83375314861</v>
      </c>
      <c r="H13" s="105">
        <v>50000</v>
      </c>
      <c r="I13" s="106">
        <v>12000</v>
      </c>
      <c r="J13" s="105">
        <f t="shared" si="10"/>
        <v>229637</v>
      </c>
      <c r="K13" s="106">
        <v>170000</v>
      </c>
      <c r="L13" s="106"/>
      <c r="M13" s="106"/>
      <c r="N13" s="106">
        <v>155000</v>
      </c>
      <c r="O13" s="106">
        <v>35000</v>
      </c>
      <c r="P13" s="106">
        <v>5000</v>
      </c>
      <c r="Q13" s="106"/>
      <c r="R13" s="106">
        <v>500000</v>
      </c>
      <c r="S13" s="106">
        <v>500000</v>
      </c>
      <c r="T13" s="106"/>
      <c r="U13" s="106">
        <v>200000</v>
      </c>
      <c r="V13" s="106">
        <v>203500</v>
      </c>
      <c r="W13" s="106"/>
      <c r="X13" s="106"/>
      <c r="Y13" s="106"/>
      <c r="Z13" s="222">
        <v>0.46939999999999998</v>
      </c>
      <c r="AA13" s="222">
        <v>0.71850000000000003</v>
      </c>
      <c r="AB13" s="222">
        <v>1.3</v>
      </c>
      <c r="AC13" s="222"/>
      <c r="AD13" s="222"/>
      <c r="AE13" s="222">
        <f t="shared" si="0"/>
        <v>0.35473972602739723</v>
      </c>
      <c r="AF13" s="222">
        <v>0.1</v>
      </c>
      <c r="AG13" s="222">
        <v>0.71850000000000003</v>
      </c>
      <c r="AH13" s="222">
        <v>0.55000000000000004</v>
      </c>
      <c r="AI13" s="222"/>
      <c r="AJ13" s="222"/>
      <c r="AK13" s="222">
        <v>0.59</v>
      </c>
      <c r="AL13" s="222">
        <v>0.8</v>
      </c>
      <c r="AM13" s="222">
        <v>0.70960000000000001</v>
      </c>
      <c r="AN13" s="222"/>
      <c r="AO13" s="222">
        <v>0.24</v>
      </c>
      <c r="AP13" s="222">
        <v>0.22</v>
      </c>
      <c r="AQ13" s="222"/>
      <c r="AR13" s="222">
        <v>0.27500000000000002</v>
      </c>
      <c r="AS13" s="223">
        <v>9.1520000000000004E-2</v>
      </c>
      <c r="AT13" s="223"/>
      <c r="AU13" s="223"/>
      <c r="AW13" s="224">
        <f t="shared" si="1"/>
        <v>4586788.1055282596</v>
      </c>
      <c r="AX13" s="224"/>
      <c r="AY13" s="224">
        <f t="shared" si="2"/>
        <v>695660.92189710482</v>
      </c>
      <c r="AZ13" s="224">
        <f t="shared" si="3"/>
        <v>262252.78739999997</v>
      </c>
      <c r="BA13" s="224">
        <f t="shared" si="4"/>
        <v>1672918.5000000002</v>
      </c>
      <c r="BB13" s="224"/>
      <c r="BC13" s="224"/>
      <c r="BD13" s="224">
        <f t="shared" si="5"/>
        <v>566490.35414399998</v>
      </c>
      <c r="BF13" s="224">
        <f t="shared" si="6"/>
        <v>6111192.1689693648</v>
      </c>
      <c r="BG13" s="224">
        <f t="shared" si="7"/>
        <v>8258073.2165999999</v>
      </c>
      <c r="BH13" s="224"/>
      <c r="BI13" s="224">
        <f t="shared" si="8"/>
        <v>0</v>
      </c>
      <c r="BJ13" s="224">
        <f t="shared" si="9"/>
        <v>230000</v>
      </c>
      <c r="BM13" s="225">
        <f t="shared" si="11"/>
        <v>14599265.385569364</v>
      </c>
      <c r="BN13" s="225">
        <f t="shared" si="12"/>
        <v>14599265.385569364</v>
      </c>
      <c r="BO13" s="226">
        <v>41000</v>
      </c>
    </row>
    <row r="14" spans="1:72" hidden="1" x14ac:dyDescent="0.25">
      <c r="A14" s="221">
        <v>41030</v>
      </c>
      <c r="B14" s="105">
        <v>44409</v>
      </c>
      <c r="C14" s="105">
        <v>79400</v>
      </c>
      <c r="D14" s="105">
        <v>75000</v>
      </c>
      <c r="E14" s="105"/>
      <c r="F14" s="105"/>
      <c r="G14" s="105">
        <v>100755.66750629722</v>
      </c>
      <c r="H14" s="105">
        <v>100000</v>
      </c>
      <c r="I14" s="106">
        <v>21000</v>
      </c>
      <c r="J14" s="105">
        <f t="shared" si="10"/>
        <v>319809</v>
      </c>
      <c r="K14" s="106">
        <v>170000</v>
      </c>
      <c r="L14" s="106"/>
      <c r="M14" s="106"/>
      <c r="N14" s="106">
        <v>155000</v>
      </c>
      <c r="O14" s="106">
        <v>35000</v>
      </c>
      <c r="P14" s="106">
        <v>5000</v>
      </c>
      <c r="Q14" s="106"/>
      <c r="R14" s="106">
        <v>500000</v>
      </c>
      <c r="S14" s="106">
        <v>500000</v>
      </c>
      <c r="T14" s="106"/>
      <c r="U14" s="106">
        <v>200000</v>
      </c>
      <c r="V14" s="106">
        <v>203500</v>
      </c>
      <c r="W14" s="106"/>
      <c r="X14" s="106"/>
      <c r="Y14" s="106"/>
      <c r="Z14" s="222">
        <v>0.46939999999999998</v>
      </c>
      <c r="AA14" s="222">
        <v>0.71850000000000003</v>
      </c>
      <c r="AB14" s="222">
        <v>1.3</v>
      </c>
      <c r="AC14" s="222"/>
      <c r="AD14" s="222"/>
      <c r="AE14" s="222">
        <f t="shared" si="0"/>
        <v>0.35473972602739723</v>
      </c>
      <c r="AF14" s="222">
        <v>0.71850000000000003</v>
      </c>
      <c r="AG14" s="222">
        <v>0.71850000000000003</v>
      </c>
      <c r="AH14" s="222">
        <v>0.55000000000000004</v>
      </c>
      <c r="AI14" s="222"/>
      <c r="AJ14" s="222"/>
      <c r="AK14" s="222">
        <v>0.59</v>
      </c>
      <c r="AL14" s="222">
        <v>0.8</v>
      </c>
      <c r="AM14" s="222">
        <v>0.70960000000000001</v>
      </c>
      <c r="AN14" s="222"/>
      <c r="AO14" s="222">
        <v>0.24</v>
      </c>
      <c r="AP14" s="222">
        <v>0.22</v>
      </c>
      <c r="AQ14" s="222"/>
      <c r="AR14" s="222">
        <v>0.27500000000000002</v>
      </c>
      <c r="AS14" s="223">
        <v>9.1520000000000004E-2</v>
      </c>
      <c r="AT14" s="223"/>
      <c r="AU14" s="223"/>
      <c r="AW14" s="224">
        <f t="shared" si="1"/>
        <v>5334921.4197328193</v>
      </c>
      <c r="AX14" s="224"/>
      <c r="AY14" s="224">
        <f t="shared" si="2"/>
        <v>3272594.7387942094</v>
      </c>
      <c r="AZ14" s="224">
        <f t="shared" si="3"/>
        <v>458942.37794999999</v>
      </c>
      <c r="BA14" s="224">
        <f t="shared" si="4"/>
        <v>1672918.5000000002</v>
      </c>
      <c r="BB14" s="224"/>
      <c r="BC14" s="224"/>
      <c r="BD14" s="224">
        <f t="shared" si="5"/>
        <v>566490.35414399998</v>
      </c>
      <c r="BF14" s="224">
        <f t="shared" si="6"/>
        <v>9632948.890621027</v>
      </c>
      <c r="BG14" s="224">
        <f t="shared" si="7"/>
        <v>8258073.2165999999</v>
      </c>
      <c r="BH14" s="224"/>
      <c r="BI14" s="224">
        <f t="shared" si="8"/>
        <v>0</v>
      </c>
      <c r="BJ14" s="224">
        <f t="shared" si="9"/>
        <v>230000</v>
      </c>
      <c r="BM14" s="225">
        <f t="shared" si="11"/>
        <v>18121022.107221026</v>
      </c>
      <c r="BN14" s="225">
        <f t="shared" si="12"/>
        <v>18121022.107221026</v>
      </c>
      <c r="BO14" s="226">
        <v>41030</v>
      </c>
    </row>
    <row r="15" spans="1:72" hidden="1" x14ac:dyDescent="0.25">
      <c r="A15" s="221">
        <v>41061</v>
      </c>
      <c r="B15" s="105">
        <v>44407</v>
      </c>
      <c r="C15" s="105">
        <v>79400</v>
      </c>
      <c r="D15" s="105">
        <v>75000</v>
      </c>
      <c r="E15" s="105"/>
      <c r="F15" s="105"/>
      <c r="G15" s="105">
        <v>100755.66750629722</v>
      </c>
      <c r="H15" s="105">
        <v>100000</v>
      </c>
      <c r="I15" s="106">
        <v>21000</v>
      </c>
      <c r="J15" s="105">
        <f t="shared" si="10"/>
        <v>319807</v>
      </c>
      <c r="K15" s="106">
        <v>170000</v>
      </c>
      <c r="L15" s="106"/>
      <c r="M15" s="106"/>
      <c r="N15" s="106">
        <v>155000</v>
      </c>
      <c r="O15" s="106">
        <v>35000</v>
      </c>
      <c r="P15" s="106">
        <v>5000</v>
      </c>
      <c r="Q15" s="106"/>
      <c r="R15" s="106">
        <v>750000</v>
      </c>
      <c r="S15" s="106">
        <v>500000</v>
      </c>
      <c r="T15" s="106"/>
      <c r="U15" s="106">
        <v>200000</v>
      </c>
      <c r="V15" s="106">
        <v>203500</v>
      </c>
      <c r="W15" s="106"/>
      <c r="X15" s="106"/>
      <c r="Y15" s="106"/>
      <c r="Z15" s="222">
        <v>0.46939999999999998</v>
      </c>
      <c r="AA15" s="222">
        <v>0.71850000000000003</v>
      </c>
      <c r="AB15" s="222">
        <v>1.3</v>
      </c>
      <c r="AC15" s="222"/>
      <c r="AD15" s="222"/>
      <c r="AE15" s="222">
        <f t="shared" si="0"/>
        <v>0.35473972602739723</v>
      </c>
      <c r="AF15" s="222">
        <v>0.71850000000000003</v>
      </c>
      <c r="AG15" s="222">
        <v>0.71850000000000003</v>
      </c>
      <c r="AH15" s="222">
        <v>0.55000000000000004</v>
      </c>
      <c r="AI15" s="222"/>
      <c r="AJ15" s="222"/>
      <c r="AK15" s="222">
        <v>0.59</v>
      </c>
      <c r="AL15" s="222">
        <v>0.8</v>
      </c>
      <c r="AM15" s="222">
        <v>0.70960000000000001</v>
      </c>
      <c r="AN15" s="222"/>
      <c r="AO15" s="222">
        <v>0.24</v>
      </c>
      <c r="AP15" s="222">
        <v>0.22</v>
      </c>
      <c r="AQ15" s="222"/>
      <c r="AR15" s="222">
        <v>0.27500000000000002</v>
      </c>
      <c r="AS15" s="223">
        <v>9.1520000000000004E-2</v>
      </c>
      <c r="AT15" s="223"/>
      <c r="AU15" s="223"/>
      <c r="AW15" s="224">
        <f t="shared" si="1"/>
        <v>5334892.8645348595</v>
      </c>
      <c r="AX15" s="224"/>
      <c r="AY15" s="224">
        <f t="shared" si="2"/>
        <v>3272594.7387942094</v>
      </c>
      <c r="AZ15" s="224">
        <f t="shared" si="3"/>
        <v>458942.37794999999</v>
      </c>
      <c r="BA15" s="224">
        <f t="shared" si="4"/>
        <v>1672918.5000000002</v>
      </c>
      <c r="BB15" s="224"/>
      <c r="BC15" s="224"/>
      <c r="BD15" s="224">
        <f t="shared" si="5"/>
        <v>566490.35414399998</v>
      </c>
      <c r="BF15" s="224">
        <f t="shared" si="6"/>
        <v>9632920.3354230691</v>
      </c>
      <c r="BG15" s="224">
        <f t="shared" si="7"/>
        <v>8258073.2165999999</v>
      </c>
      <c r="BH15" s="224"/>
      <c r="BI15" s="224">
        <f t="shared" si="8"/>
        <v>0</v>
      </c>
      <c r="BJ15" s="224">
        <f t="shared" si="9"/>
        <v>290000</v>
      </c>
      <c r="BM15" s="225">
        <f t="shared" si="11"/>
        <v>18180993.552023068</v>
      </c>
      <c r="BN15" s="225">
        <f t="shared" si="12"/>
        <v>18180993.552023068</v>
      </c>
      <c r="BO15" s="226">
        <v>41061</v>
      </c>
    </row>
    <row r="16" spans="1:72" hidden="1" x14ac:dyDescent="0.25">
      <c r="A16" s="221">
        <v>41091</v>
      </c>
      <c r="B16" s="105">
        <v>44422</v>
      </c>
      <c r="C16" s="105">
        <v>79400</v>
      </c>
      <c r="D16" s="105">
        <v>75000</v>
      </c>
      <c r="E16" s="105"/>
      <c r="F16" s="105"/>
      <c r="G16" s="105">
        <v>100755.66750629722</v>
      </c>
      <c r="H16" s="105">
        <v>100000</v>
      </c>
      <c r="I16" s="106">
        <v>21000</v>
      </c>
      <c r="J16" s="105">
        <f t="shared" si="10"/>
        <v>319822</v>
      </c>
      <c r="K16" s="106">
        <v>170000</v>
      </c>
      <c r="L16" s="106"/>
      <c r="M16" s="106"/>
      <c r="N16" s="106">
        <v>155000</v>
      </c>
      <c r="O16" s="106">
        <v>35000</v>
      </c>
      <c r="P16" s="106">
        <v>5000</v>
      </c>
      <c r="Q16" s="106"/>
      <c r="R16" s="106">
        <v>750000</v>
      </c>
      <c r="S16" s="106">
        <v>500000</v>
      </c>
      <c r="T16" s="106"/>
      <c r="U16" s="106">
        <v>200000</v>
      </c>
      <c r="V16" s="106">
        <v>203500</v>
      </c>
      <c r="W16" s="106"/>
      <c r="X16" s="106"/>
      <c r="Y16" s="106"/>
      <c r="Z16" s="222">
        <v>0.46939999999999998</v>
      </c>
      <c r="AA16" s="222">
        <v>0.71850000000000003</v>
      </c>
      <c r="AB16" s="222">
        <v>1.3</v>
      </c>
      <c r="AC16" s="222"/>
      <c r="AD16" s="222"/>
      <c r="AE16" s="222">
        <f t="shared" si="0"/>
        <v>0.35473972602739723</v>
      </c>
      <c r="AF16" s="222">
        <v>0.71850000000000003</v>
      </c>
      <c r="AG16" s="222">
        <v>0.71850000000000003</v>
      </c>
      <c r="AH16" s="222">
        <v>0.55000000000000004</v>
      </c>
      <c r="AI16" s="222"/>
      <c r="AJ16" s="222"/>
      <c r="AK16" s="222">
        <v>0.59</v>
      </c>
      <c r="AL16" s="222">
        <v>0.8</v>
      </c>
      <c r="AM16" s="222">
        <v>0.70960000000000001</v>
      </c>
      <c r="AN16" s="222"/>
      <c r="AO16" s="222">
        <v>0.24</v>
      </c>
      <c r="AP16" s="222">
        <v>0.22</v>
      </c>
      <c r="AQ16" s="222"/>
      <c r="AR16" s="222">
        <v>0.27500000000000002</v>
      </c>
      <c r="AS16" s="223">
        <v>9.1520000000000004E-2</v>
      </c>
      <c r="AT16" s="223"/>
      <c r="AU16" s="223"/>
      <c r="AW16" s="224">
        <f t="shared" si="1"/>
        <v>5335107.0285195597</v>
      </c>
      <c r="AX16" s="224"/>
      <c r="AY16" s="224">
        <f t="shared" si="2"/>
        <v>3272594.7387942094</v>
      </c>
      <c r="AZ16" s="224">
        <f t="shared" si="3"/>
        <v>458942.37794999999</v>
      </c>
      <c r="BA16" s="224">
        <f t="shared" si="4"/>
        <v>1672918.5000000002</v>
      </c>
      <c r="BB16" s="224"/>
      <c r="BC16" s="224"/>
      <c r="BD16" s="224">
        <f t="shared" si="5"/>
        <v>566490.35414399998</v>
      </c>
      <c r="BF16" s="224">
        <f t="shared" si="6"/>
        <v>9633134.4994077682</v>
      </c>
      <c r="BG16" s="224">
        <f t="shared" si="7"/>
        <v>8258073.2165999999</v>
      </c>
      <c r="BH16" s="224"/>
      <c r="BI16" s="224">
        <f t="shared" si="8"/>
        <v>0</v>
      </c>
      <c r="BJ16" s="224">
        <f t="shared" si="9"/>
        <v>290000</v>
      </c>
      <c r="BM16" s="225">
        <f t="shared" si="11"/>
        <v>18181207.716007769</v>
      </c>
      <c r="BN16" s="225">
        <f t="shared" si="12"/>
        <v>18181207.716007769</v>
      </c>
      <c r="BO16" s="226">
        <v>41091</v>
      </c>
    </row>
    <row r="17" spans="1:67" hidden="1" x14ac:dyDescent="0.25">
      <c r="A17" s="221">
        <v>41122</v>
      </c>
      <c r="B17" s="105">
        <v>44457</v>
      </c>
      <c r="C17" s="105">
        <v>79400</v>
      </c>
      <c r="D17" s="105">
        <v>75000</v>
      </c>
      <c r="E17" s="105"/>
      <c r="F17" s="105"/>
      <c r="G17" s="105">
        <v>100755.66750629722</v>
      </c>
      <c r="H17" s="105">
        <v>100000</v>
      </c>
      <c r="I17" s="106">
        <v>21000</v>
      </c>
      <c r="J17" s="105">
        <f t="shared" si="10"/>
        <v>319857</v>
      </c>
      <c r="K17" s="106">
        <v>170000</v>
      </c>
      <c r="L17" s="106"/>
      <c r="M17" s="106"/>
      <c r="N17" s="106">
        <v>155000</v>
      </c>
      <c r="O17" s="106">
        <v>35000</v>
      </c>
      <c r="P17" s="106">
        <v>5000</v>
      </c>
      <c r="Q17" s="113">
        <v>2000</v>
      </c>
      <c r="R17" s="106">
        <v>750000</v>
      </c>
      <c r="S17" s="106">
        <v>500000</v>
      </c>
      <c r="T17" s="106"/>
      <c r="U17" s="106">
        <v>200000</v>
      </c>
      <c r="V17" s="106">
        <v>203500</v>
      </c>
      <c r="W17" s="106"/>
      <c r="X17" s="106"/>
      <c r="Y17" s="106"/>
      <c r="Z17" s="222">
        <v>0.46939999999999998</v>
      </c>
      <c r="AA17" s="222">
        <v>0.71850000000000003</v>
      </c>
      <c r="AB17" s="222">
        <v>1.3</v>
      </c>
      <c r="AC17" s="222"/>
      <c r="AD17" s="222"/>
      <c r="AE17" s="222">
        <f t="shared" si="0"/>
        <v>0.35473972602739723</v>
      </c>
      <c r="AF17" s="222">
        <v>0.71850000000000003</v>
      </c>
      <c r="AG17" s="222">
        <v>0.71850000000000003</v>
      </c>
      <c r="AH17" s="222">
        <v>0.55000000000000004</v>
      </c>
      <c r="AI17" s="222"/>
      <c r="AJ17" s="222"/>
      <c r="AK17" s="222">
        <v>0.59</v>
      </c>
      <c r="AL17" s="222">
        <v>0.8</v>
      </c>
      <c r="AM17" s="222">
        <v>0.70960000000000001</v>
      </c>
      <c r="AN17" s="222"/>
      <c r="AO17" s="222">
        <v>0.24</v>
      </c>
      <c r="AP17" s="222">
        <v>0.22</v>
      </c>
      <c r="AQ17" s="222"/>
      <c r="AR17" s="222">
        <v>0.27500000000000002</v>
      </c>
      <c r="AS17" s="223">
        <v>9.1520000000000004E-2</v>
      </c>
      <c r="AT17" s="223"/>
      <c r="AU17" s="223"/>
      <c r="AW17" s="224">
        <f t="shared" si="1"/>
        <v>5335606.7444838593</v>
      </c>
      <c r="AX17" s="224"/>
      <c r="AY17" s="224">
        <f t="shared" si="2"/>
        <v>3272594.7387942094</v>
      </c>
      <c r="AZ17" s="224">
        <f t="shared" si="3"/>
        <v>458942.37794999999</v>
      </c>
      <c r="BA17" s="224">
        <f t="shared" si="4"/>
        <v>1672918.5000000002</v>
      </c>
      <c r="BB17" s="224"/>
      <c r="BC17" s="224"/>
      <c r="BD17" s="224">
        <f t="shared" si="5"/>
        <v>566490.35414399998</v>
      </c>
      <c r="BF17" s="224">
        <f t="shared" si="6"/>
        <v>9633634.2153720688</v>
      </c>
      <c r="BG17" s="224">
        <f t="shared" si="7"/>
        <v>8301240.59724</v>
      </c>
      <c r="BH17" s="224"/>
      <c r="BI17" s="224">
        <f t="shared" si="8"/>
        <v>0</v>
      </c>
      <c r="BJ17" s="224">
        <f t="shared" si="9"/>
        <v>290000</v>
      </c>
      <c r="BM17" s="225">
        <f t="shared" si="11"/>
        <v>18224874.812612068</v>
      </c>
      <c r="BN17" s="225">
        <f t="shared" si="12"/>
        <v>18224874.812612068</v>
      </c>
      <c r="BO17" s="226">
        <v>41122</v>
      </c>
    </row>
    <row r="18" spans="1:67" hidden="1" x14ac:dyDescent="0.25">
      <c r="A18" s="221">
        <v>41153</v>
      </c>
      <c r="B18" s="105">
        <v>44849</v>
      </c>
      <c r="C18" s="105">
        <v>79400</v>
      </c>
      <c r="D18" s="105">
        <v>75000</v>
      </c>
      <c r="E18" s="105"/>
      <c r="F18" s="105"/>
      <c r="G18" s="105">
        <v>100755.66750629722</v>
      </c>
      <c r="H18" s="105">
        <v>100000</v>
      </c>
      <c r="I18" s="106">
        <v>21000</v>
      </c>
      <c r="J18" s="105">
        <f t="shared" si="10"/>
        <v>320249</v>
      </c>
      <c r="K18" s="106">
        <v>170000</v>
      </c>
      <c r="L18" s="106"/>
      <c r="M18" s="106"/>
      <c r="N18" s="106">
        <v>155000</v>
      </c>
      <c r="O18" s="106">
        <v>35000</v>
      </c>
      <c r="P18" s="106">
        <v>5000</v>
      </c>
      <c r="Q18" s="113">
        <v>2000</v>
      </c>
      <c r="R18" s="106">
        <v>750000</v>
      </c>
      <c r="S18" s="106">
        <v>500000</v>
      </c>
      <c r="T18" s="106"/>
      <c r="U18" s="106">
        <v>200000</v>
      </c>
      <c r="V18" s="106">
        <v>203500</v>
      </c>
      <c r="W18" s="106"/>
      <c r="X18" s="106"/>
      <c r="Y18" s="106"/>
      <c r="Z18" s="222">
        <v>0.46939999999999998</v>
      </c>
      <c r="AA18" s="222">
        <v>0.71850000000000003</v>
      </c>
      <c r="AB18" s="222">
        <v>1.3</v>
      </c>
      <c r="AC18" s="222"/>
      <c r="AD18" s="222"/>
      <c r="AE18" s="222">
        <f t="shared" si="0"/>
        <v>0.35473972602739723</v>
      </c>
      <c r="AF18" s="222">
        <v>0.71850000000000003</v>
      </c>
      <c r="AG18" s="222">
        <v>0.71850000000000003</v>
      </c>
      <c r="AH18" s="222">
        <v>0.55000000000000004</v>
      </c>
      <c r="AI18" s="222"/>
      <c r="AJ18" s="222"/>
      <c r="AK18" s="222">
        <v>0.59</v>
      </c>
      <c r="AL18" s="222">
        <v>0.8</v>
      </c>
      <c r="AM18" s="222">
        <v>0.70960000000000001</v>
      </c>
      <c r="AN18" s="222"/>
      <c r="AO18" s="222">
        <v>0.24</v>
      </c>
      <c r="AP18" s="222">
        <v>0.22</v>
      </c>
      <c r="AQ18" s="222"/>
      <c r="AR18" s="222">
        <v>0.27500000000000002</v>
      </c>
      <c r="AS18" s="223">
        <v>9.1520000000000004E-2</v>
      </c>
      <c r="AT18" s="223"/>
      <c r="AU18" s="223"/>
      <c r="AW18" s="224">
        <f t="shared" si="1"/>
        <v>5341203.563284019</v>
      </c>
      <c r="AX18" s="224"/>
      <c r="AY18" s="224">
        <f t="shared" si="2"/>
        <v>3272594.7387942094</v>
      </c>
      <c r="AZ18" s="224">
        <f t="shared" si="3"/>
        <v>458942.37794999999</v>
      </c>
      <c r="BA18" s="224">
        <f t="shared" si="4"/>
        <v>1672918.5000000002</v>
      </c>
      <c r="BB18" s="224"/>
      <c r="BC18" s="224"/>
      <c r="BD18" s="224">
        <f t="shared" si="5"/>
        <v>566490.35414399998</v>
      </c>
      <c r="BF18" s="224">
        <f t="shared" si="6"/>
        <v>9639231.0341722276</v>
      </c>
      <c r="BG18" s="224">
        <f t="shared" si="7"/>
        <v>8301240.59724</v>
      </c>
      <c r="BH18" s="224"/>
      <c r="BI18" s="224">
        <f t="shared" si="8"/>
        <v>0</v>
      </c>
      <c r="BJ18" s="224">
        <f t="shared" si="9"/>
        <v>290000</v>
      </c>
      <c r="BM18" s="225">
        <f>BF18+BG18+BJ18</f>
        <v>18230471.631412227</v>
      </c>
      <c r="BN18" s="225">
        <f t="shared" si="12"/>
        <v>18230471.631412227</v>
      </c>
      <c r="BO18" s="226">
        <v>41153</v>
      </c>
    </row>
    <row r="19" spans="1:67" hidden="1" x14ac:dyDescent="0.25">
      <c r="A19" s="221">
        <v>41183</v>
      </c>
      <c r="B19" s="105">
        <v>41198</v>
      </c>
      <c r="C19" s="105">
        <v>45256</v>
      </c>
      <c r="D19" s="105">
        <v>75000</v>
      </c>
      <c r="E19" s="105"/>
      <c r="F19" s="105"/>
      <c r="G19" s="105">
        <v>50377.83375314861</v>
      </c>
      <c r="H19" s="105">
        <v>50000</v>
      </c>
      <c r="I19" s="106">
        <v>21000</v>
      </c>
      <c r="J19" s="105">
        <f t="shared" si="10"/>
        <v>232454</v>
      </c>
      <c r="K19" s="106">
        <v>170000</v>
      </c>
      <c r="L19" s="106"/>
      <c r="M19" s="106"/>
      <c r="N19" s="106">
        <v>155000</v>
      </c>
      <c r="O19" s="106">
        <v>35000</v>
      </c>
      <c r="P19" s="106">
        <v>5000</v>
      </c>
      <c r="Q19" s="113">
        <v>2000</v>
      </c>
      <c r="R19" s="106">
        <v>750000</v>
      </c>
      <c r="S19" s="106">
        <v>500000</v>
      </c>
      <c r="T19" s="106"/>
      <c r="U19" s="106">
        <v>200000</v>
      </c>
      <c r="V19" s="106">
        <v>203500</v>
      </c>
      <c r="W19" s="106"/>
      <c r="X19" s="106"/>
      <c r="Y19" s="106"/>
      <c r="Z19" s="222">
        <v>0.46939999999999998</v>
      </c>
      <c r="AA19" s="222">
        <v>0.71850000000000003</v>
      </c>
      <c r="AB19" s="222">
        <v>1.3</v>
      </c>
      <c r="AC19" s="222"/>
      <c r="AD19" s="222"/>
      <c r="AE19" s="222">
        <f t="shared" si="0"/>
        <v>0.35473972602739723</v>
      </c>
      <c r="AF19" s="222">
        <v>0.1</v>
      </c>
      <c r="AG19" s="222">
        <v>0.71850000000000003</v>
      </c>
      <c r="AH19" s="222">
        <v>0.55000000000000004</v>
      </c>
      <c r="AI19" s="222"/>
      <c r="AJ19" s="222"/>
      <c r="AK19" s="222">
        <v>0.59</v>
      </c>
      <c r="AL19" s="222">
        <v>0.8</v>
      </c>
      <c r="AM19" s="222">
        <v>0.70960000000000001</v>
      </c>
      <c r="AN19" s="222"/>
      <c r="AO19" s="222">
        <v>0.24</v>
      </c>
      <c r="AP19" s="222">
        <v>0.22</v>
      </c>
      <c r="AQ19" s="222"/>
      <c r="AR19" s="222">
        <v>0.27500000000000002</v>
      </c>
      <c r="AS19" s="223">
        <v>9.1520000000000004E-2</v>
      </c>
      <c r="AT19" s="223"/>
      <c r="AU19" s="223"/>
      <c r="AW19" s="224">
        <f t="shared" si="1"/>
        <v>4542879.4516592398</v>
      </c>
      <c r="AX19" s="224"/>
      <c r="AY19" s="224">
        <f t="shared" si="2"/>
        <v>695660.92189710482</v>
      </c>
      <c r="AZ19" s="224">
        <f t="shared" si="3"/>
        <v>458942.37794999999</v>
      </c>
      <c r="BA19" s="224">
        <f t="shared" si="4"/>
        <v>1672918.5000000002</v>
      </c>
      <c r="BB19" s="224"/>
      <c r="BC19" s="224"/>
      <c r="BD19" s="224">
        <f t="shared" si="5"/>
        <v>566490.35414399998</v>
      </c>
      <c r="BF19" s="224">
        <f t="shared" si="6"/>
        <v>6263973.1056503449</v>
      </c>
      <c r="BG19" s="224">
        <f t="shared" si="7"/>
        <v>8301240.59724</v>
      </c>
      <c r="BH19" s="224"/>
      <c r="BI19" s="224">
        <f t="shared" si="8"/>
        <v>0</v>
      </c>
      <c r="BJ19" s="224">
        <f t="shared" si="9"/>
        <v>290000</v>
      </c>
      <c r="BM19" s="225">
        <f>BF19+BG19+BJ19</f>
        <v>14855213.702890344</v>
      </c>
      <c r="BN19" s="225">
        <f t="shared" si="12"/>
        <v>14855213.702890344</v>
      </c>
      <c r="BO19" s="226">
        <v>41183</v>
      </c>
    </row>
    <row r="20" spans="1:67" hidden="1" x14ac:dyDescent="0.25">
      <c r="A20" s="221">
        <v>41214</v>
      </c>
      <c r="B20" s="105">
        <v>54213</v>
      </c>
      <c r="C20" s="105">
        <v>41852</v>
      </c>
      <c r="D20" s="105">
        <v>75000</v>
      </c>
      <c r="E20" s="105"/>
      <c r="F20" s="105"/>
      <c r="G20" s="105">
        <v>50377.83375314861</v>
      </c>
      <c r="H20" s="105">
        <v>50000</v>
      </c>
      <c r="I20" s="106">
        <v>12000</v>
      </c>
      <c r="J20" s="105">
        <f t="shared" si="10"/>
        <v>233065</v>
      </c>
      <c r="K20" s="106">
        <v>152000</v>
      </c>
      <c r="L20" s="106"/>
      <c r="M20" s="106"/>
      <c r="N20" s="106">
        <v>155000</v>
      </c>
      <c r="O20" s="106">
        <v>35000</v>
      </c>
      <c r="P20" s="106">
        <v>5000</v>
      </c>
      <c r="Q20" s="113">
        <v>2000</v>
      </c>
      <c r="R20" s="106">
        <v>500000</v>
      </c>
      <c r="S20" s="106">
        <v>500000</v>
      </c>
      <c r="T20" s="106"/>
      <c r="U20" s="106">
        <v>200000</v>
      </c>
      <c r="V20" s="106">
        <v>203500</v>
      </c>
      <c r="W20" s="106"/>
      <c r="X20" s="106"/>
      <c r="Y20" s="106"/>
      <c r="Z20" s="222">
        <v>0.46939999999999998</v>
      </c>
      <c r="AA20" s="222">
        <v>0.71850000000000003</v>
      </c>
      <c r="AB20" s="222">
        <v>1.3</v>
      </c>
      <c r="AC20" s="222"/>
      <c r="AD20" s="222"/>
      <c r="AE20" s="222">
        <f t="shared" si="0"/>
        <v>0.35473972602739723</v>
      </c>
      <c r="AF20" s="222">
        <v>0.1</v>
      </c>
      <c r="AG20" s="222">
        <v>0.71850000000000003</v>
      </c>
      <c r="AH20" s="222">
        <v>0.55000000000000004</v>
      </c>
      <c r="AI20" s="222"/>
      <c r="AJ20" s="222"/>
      <c r="AK20" s="222">
        <v>0.59</v>
      </c>
      <c r="AL20" s="222">
        <v>0.8</v>
      </c>
      <c r="AM20" s="222">
        <v>0.70960000000000001</v>
      </c>
      <c r="AN20" s="222"/>
      <c r="AO20" s="222">
        <v>0.24</v>
      </c>
      <c r="AP20" s="222">
        <v>0.22</v>
      </c>
      <c r="AQ20" s="222"/>
      <c r="AR20" s="222">
        <v>0.27500000000000002</v>
      </c>
      <c r="AS20" s="223">
        <v>9.1520000000000004E-2</v>
      </c>
      <c r="AT20" s="223"/>
      <c r="AU20" s="223"/>
      <c r="AW20" s="224">
        <f t="shared" si="1"/>
        <v>4654310.02835814</v>
      </c>
      <c r="AX20" s="224"/>
      <c r="AY20" s="224">
        <f t="shared" si="2"/>
        <v>695660.92189710482</v>
      </c>
      <c r="AZ20" s="224">
        <f t="shared" si="3"/>
        <v>262252.78739999997</v>
      </c>
      <c r="BA20" s="224">
        <f t="shared" si="4"/>
        <v>1672918.5000000002</v>
      </c>
      <c r="BB20" s="224"/>
      <c r="BC20" s="224"/>
      <c r="BD20" s="224">
        <f t="shared" si="5"/>
        <v>566490.35414399998</v>
      </c>
      <c r="BF20" s="224">
        <f t="shared" si="6"/>
        <v>6178714.0917992443</v>
      </c>
      <c r="BG20" s="224">
        <f t="shared" si="7"/>
        <v>8000115.26724</v>
      </c>
      <c r="BH20" s="224"/>
      <c r="BI20" s="224">
        <f t="shared" si="8"/>
        <v>0</v>
      </c>
      <c r="BJ20" s="224">
        <f t="shared" si="9"/>
        <v>230000</v>
      </c>
      <c r="BM20" s="225">
        <f>BF20+BG20+BJ20</f>
        <v>14408829.359039243</v>
      </c>
      <c r="BN20" s="225">
        <f t="shared" si="12"/>
        <v>14408829.359039243</v>
      </c>
      <c r="BO20" s="226">
        <v>41214</v>
      </c>
    </row>
    <row r="21" spans="1:67" hidden="1" x14ac:dyDescent="0.25">
      <c r="A21" s="221">
        <v>41244</v>
      </c>
      <c r="B21" s="105">
        <v>54423</v>
      </c>
      <c r="C21" s="105">
        <v>41852</v>
      </c>
      <c r="D21" s="105">
        <v>75000</v>
      </c>
      <c r="E21" s="105"/>
      <c r="F21" s="105"/>
      <c r="G21" s="105">
        <v>50377.83375314861</v>
      </c>
      <c r="H21" s="105">
        <v>50000</v>
      </c>
      <c r="I21" s="106">
        <v>12000</v>
      </c>
      <c r="J21" s="105">
        <f t="shared" si="10"/>
        <v>233275</v>
      </c>
      <c r="K21" s="106">
        <v>152000</v>
      </c>
      <c r="L21" s="106"/>
      <c r="M21" s="106"/>
      <c r="N21" s="106">
        <v>155000</v>
      </c>
      <c r="O21" s="106">
        <v>35000</v>
      </c>
      <c r="P21" s="106">
        <v>5000</v>
      </c>
      <c r="Q21" s="113">
        <v>2000</v>
      </c>
      <c r="R21" s="106">
        <v>500000</v>
      </c>
      <c r="S21" s="106">
        <v>500000</v>
      </c>
      <c r="T21" s="106"/>
      <c r="U21" s="106">
        <v>200000</v>
      </c>
      <c r="V21" s="106">
        <v>203500</v>
      </c>
      <c r="W21" s="106"/>
      <c r="X21" s="106"/>
      <c r="Y21" s="106"/>
      <c r="Z21" s="222">
        <v>0.46939999999999998</v>
      </c>
      <c r="AA21" s="222">
        <v>0.71850000000000003</v>
      </c>
      <c r="AB21" s="222">
        <v>1.3</v>
      </c>
      <c r="AC21" s="222"/>
      <c r="AD21" s="222"/>
      <c r="AE21" s="222">
        <f t="shared" si="0"/>
        <v>0.35473972602739723</v>
      </c>
      <c r="AF21" s="222">
        <v>0.1</v>
      </c>
      <c r="AG21" s="222">
        <v>0.71850000000000003</v>
      </c>
      <c r="AH21" s="222">
        <v>0.55000000000000004</v>
      </c>
      <c r="AI21" s="222"/>
      <c r="AJ21" s="222"/>
      <c r="AK21" s="222">
        <v>0.59</v>
      </c>
      <c r="AL21" s="222">
        <v>0.8</v>
      </c>
      <c r="AM21" s="222">
        <v>0.70960000000000001</v>
      </c>
      <c r="AN21" s="222"/>
      <c r="AO21" s="222">
        <v>0.24</v>
      </c>
      <c r="AP21" s="222">
        <v>0.22</v>
      </c>
      <c r="AQ21" s="222"/>
      <c r="AR21" s="222">
        <v>0.27500000000000002</v>
      </c>
      <c r="AS21" s="223">
        <v>9.1520000000000004E-2</v>
      </c>
      <c r="AT21" s="223"/>
      <c r="AU21" s="223"/>
      <c r="AW21" s="224">
        <f t="shared" si="1"/>
        <v>4657308.3241439397</v>
      </c>
      <c r="AX21" s="224"/>
      <c r="AY21" s="224">
        <f t="shared" si="2"/>
        <v>695660.92189710482</v>
      </c>
      <c r="AZ21" s="224">
        <f t="shared" si="3"/>
        <v>262252.78739999997</v>
      </c>
      <c r="BA21" s="224">
        <f t="shared" si="4"/>
        <v>1672918.5000000002</v>
      </c>
      <c r="BB21" s="224"/>
      <c r="BC21" s="224"/>
      <c r="BD21" s="224">
        <f t="shared" si="5"/>
        <v>566490.35414399998</v>
      </c>
      <c r="BF21" s="224">
        <f t="shared" si="6"/>
        <v>6181712.3875850439</v>
      </c>
      <c r="BG21" s="224">
        <f t="shared" si="7"/>
        <v>8000115.26724</v>
      </c>
      <c r="BH21" s="224"/>
      <c r="BI21" s="224">
        <f t="shared" si="8"/>
        <v>0</v>
      </c>
      <c r="BJ21" s="224">
        <f t="shared" si="9"/>
        <v>230000</v>
      </c>
      <c r="BM21" s="225">
        <f>BF21+BG21+BJ21</f>
        <v>14411827.654825043</v>
      </c>
      <c r="BN21" s="225">
        <f t="shared" si="12"/>
        <v>14411827.654825043</v>
      </c>
      <c r="BO21" s="226">
        <v>41244</v>
      </c>
    </row>
    <row r="22" spans="1:67" hidden="1" x14ac:dyDescent="0.25">
      <c r="A22" s="221">
        <v>41275</v>
      </c>
      <c r="B22" s="105">
        <v>54056</v>
      </c>
      <c r="C22" s="105">
        <v>41852</v>
      </c>
      <c r="D22" s="105">
        <v>75000</v>
      </c>
      <c r="E22" s="105"/>
      <c r="F22" s="105"/>
      <c r="G22" s="105">
        <v>50377.83375314861</v>
      </c>
      <c r="H22" s="105">
        <v>50000</v>
      </c>
      <c r="I22" s="106">
        <v>12000</v>
      </c>
      <c r="J22" s="105">
        <f t="shared" si="10"/>
        <v>232908</v>
      </c>
      <c r="K22" s="106">
        <v>152000</v>
      </c>
      <c r="L22" s="106"/>
      <c r="M22" s="106"/>
      <c r="N22" s="106">
        <v>155000</v>
      </c>
      <c r="O22" s="106">
        <v>35000</v>
      </c>
      <c r="P22" s="106">
        <v>7000</v>
      </c>
      <c r="Q22" s="113"/>
      <c r="R22" s="106">
        <v>500000</v>
      </c>
      <c r="S22" s="106">
        <v>500000</v>
      </c>
      <c r="T22" s="106"/>
      <c r="U22" s="106">
        <v>200000</v>
      </c>
      <c r="V22" s="106">
        <v>203500</v>
      </c>
      <c r="W22" s="106"/>
      <c r="X22" s="106"/>
      <c r="Y22" s="106"/>
      <c r="Z22" s="222">
        <v>0.46939999999999998</v>
      </c>
      <c r="AA22" s="222">
        <v>0.71850000000000003</v>
      </c>
      <c r="AB22" s="222">
        <v>1.3</v>
      </c>
      <c r="AC22" s="222"/>
      <c r="AD22" s="222"/>
      <c r="AE22" s="222">
        <f t="shared" si="0"/>
        <v>0.35473972602739723</v>
      </c>
      <c r="AF22" s="222">
        <v>0.1</v>
      </c>
      <c r="AG22" s="222">
        <v>0.71850000000000003</v>
      </c>
      <c r="AH22" s="222">
        <v>0.55000000000000004</v>
      </c>
      <c r="AI22" s="222"/>
      <c r="AJ22" s="222"/>
      <c r="AK22" s="222">
        <v>0.59</v>
      </c>
      <c r="AL22" s="222">
        <v>0.8</v>
      </c>
      <c r="AM22" s="222">
        <v>0.70960000000000001</v>
      </c>
      <c r="AN22" s="222"/>
      <c r="AO22" s="222">
        <v>0.24</v>
      </c>
      <c r="AP22" s="222">
        <v>0.22</v>
      </c>
      <c r="AQ22" s="222"/>
      <c r="AR22" s="222">
        <v>0.27500000000000002</v>
      </c>
      <c r="AS22" s="223">
        <v>9.1520000000000004E-2</v>
      </c>
      <c r="AT22" s="223"/>
      <c r="AU22" s="223"/>
      <c r="AV22" s="24"/>
      <c r="AW22" s="224">
        <f t="shared" si="1"/>
        <v>4652068.4453182798</v>
      </c>
      <c r="AX22" s="224"/>
      <c r="AY22" s="224">
        <f t="shared" si="2"/>
        <v>695660.92189710482</v>
      </c>
      <c r="AZ22" s="224">
        <f t="shared" si="3"/>
        <v>262252.78739999997</v>
      </c>
      <c r="BA22" s="224">
        <f t="shared" si="4"/>
        <v>1672918.5000000002</v>
      </c>
      <c r="BB22" s="224"/>
      <c r="BC22" s="224"/>
      <c r="BD22" s="224">
        <f t="shared" si="5"/>
        <v>566490.35414399998</v>
      </c>
      <c r="BF22" s="224">
        <f t="shared" si="6"/>
        <v>6176472.508759385</v>
      </c>
      <c r="BG22" s="224">
        <f t="shared" si="7"/>
        <v>8000115.26724</v>
      </c>
      <c r="BH22" s="224"/>
      <c r="BI22" s="224">
        <f t="shared" si="8"/>
        <v>0</v>
      </c>
      <c r="BJ22" s="224">
        <f t="shared" si="9"/>
        <v>230000</v>
      </c>
      <c r="BM22" s="225">
        <f>BF22+BG22+BJ22</f>
        <v>14406587.775999386</v>
      </c>
      <c r="BN22" s="225">
        <f>BF22+BG22+BJ22+BI22</f>
        <v>14406587.775999386</v>
      </c>
      <c r="BO22" s="226">
        <v>41275</v>
      </c>
    </row>
    <row r="23" spans="1:67" hidden="1" x14ac:dyDescent="0.25">
      <c r="A23" s="221">
        <v>41306</v>
      </c>
      <c r="B23" s="105">
        <v>54116</v>
      </c>
      <c r="C23" s="105">
        <v>41852</v>
      </c>
      <c r="D23" s="105">
        <v>75000</v>
      </c>
      <c r="E23" s="105"/>
      <c r="F23" s="105"/>
      <c r="G23" s="105">
        <v>50377.83375314861</v>
      </c>
      <c r="H23" s="105">
        <v>50000</v>
      </c>
      <c r="I23" s="106">
        <v>12000</v>
      </c>
      <c r="J23" s="105">
        <f t="shared" si="10"/>
        <v>232968</v>
      </c>
      <c r="K23" s="106">
        <v>152000</v>
      </c>
      <c r="L23" s="106"/>
      <c r="M23" s="106"/>
      <c r="N23" s="106">
        <v>155000</v>
      </c>
      <c r="O23" s="106">
        <v>35000</v>
      </c>
      <c r="P23" s="106">
        <v>7000</v>
      </c>
      <c r="Q23" s="113"/>
      <c r="R23" s="106">
        <v>500000</v>
      </c>
      <c r="S23" s="106">
        <v>500000</v>
      </c>
      <c r="T23" s="106"/>
      <c r="U23" s="106">
        <v>200000</v>
      </c>
      <c r="V23" s="106">
        <v>203500</v>
      </c>
      <c r="W23" s="106"/>
      <c r="X23" s="106"/>
      <c r="Y23" s="106"/>
      <c r="Z23" s="222">
        <v>0.46939999999999998</v>
      </c>
      <c r="AA23" s="222">
        <v>0.71850000000000003</v>
      </c>
      <c r="AB23" s="222">
        <v>1.3</v>
      </c>
      <c r="AC23" s="222"/>
      <c r="AD23" s="222"/>
      <c r="AE23" s="222">
        <f t="shared" si="0"/>
        <v>0.35473972602739723</v>
      </c>
      <c r="AF23" s="222">
        <v>0.1</v>
      </c>
      <c r="AG23" s="222">
        <v>0.71850000000000003</v>
      </c>
      <c r="AH23" s="222">
        <v>0.55000000000000004</v>
      </c>
      <c r="AI23" s="222"/>
      <c r="AJ23" s="222"/>
      <c r="AK23" s="222">
        <v>0.59</v>
      </c>
      <c r="AL23" s="222">
        <v>0.8</v>
      </c>
      <c r="AM23" s="222">
        <v>0.70960000000000001</v>
      </c>
      <c r="AN23" s="222"/>
      <c r="AO23" s="222">
        <v>0.24</v>
      </c>
      <c r="AP23" s="222">
        <v>0.22</v>
      </c>
      <c r="AQ23" s="222"/>
      <c r="AR23" s="222">
        <v>0.27500000000000002</v>
      </c>
      <c r="AS23" s="223">
        <v>9.1520000000000004E-2</v>
      </c>
      <c r="AT23" s="223"/>
      <c r="AU23" s="223"/>
      <c r="AW23" s="224">
        <f t="shared" si="1"/>
        <v>4652925.1012570802</v>
      </c>
      <c r="AX23" s="224"/>
      <c r="AY23" s="224">
        <f t="shared" si="2"/>
        <v>695660.92189710482</v>
      </c>
      <c r="AZ23" s="224">
        <f t="shared" si="3"/>
        <v>262252.78739999997</v>
      </c>
      <c r="BA23" s="224">
        <f t="shared" si="4"/>
        <v>1672918.5000000002</v>
      </c>
      <c r="BB23" s="224"/>
      <c r="BC23" s="224"/>
      <c r="BD23" s="224">
        <f t="shared" si="5"/>
        <v>566490.35414399998</v>
      </c>
      <c r="BF23" s="224">
        <f t="shared" si="6"/>
        <v>6177329.1646981854</v>
      </c>
      <c r="BG23" s="224">
        <f t="shared" si="7"/>
        <v>8000115.26724</v>
      </c>
      <c r="BH23" s="224"/>
      <c r="BI23" s="224">
        <f t="shared" si="8"/>
        <v>0</v>
      </c>
      <c r="BJ23" s="224">
        <f t="shared" si="9"/>
        <v>230000</v>
      </c>
      <c r="BM23" s="225">
        <f t="shared" ref="BM23:BM29" si="13">BF23+BG23+BJ23</f>
        <v>14407444.431938186</v>
      </c>
      <c r="BN23" s="225">
        <f t="shared" ref="BN23:BN33" si="14">BF23+BG23+BJ23+BI23</f>
        <v>14407444.431938186</v>
      </c>
      <c r="BO23" s="226">
        <v>41306</v>
      </c>
    </row>
    <row r="24" spans="1:67" hidden="1" x14ac:dyDescent="0.25">
      <c r="A24" s="221">
        <v>41334</v>
      </c>
      <c r="B24" s="105">
        <v>54002</v>
      </c>
      <c r="C24" s="105">
        <v>39421</v>
      </c>
      <c r="D24" s="105">
        <v>75000</v>
      </c>
      <c r="E24" s="105"/>
      <c r="F24" s="105"/>
      <c r="G24" s="105">
        <v>50377.83375314861</v>
      </c>
      <c r="H24" s="105">
        <v>50000</v>
      </c>
      <c r="I24" s="106">
        <v>12000</v>
      </c>
      <c r="J24" s="105">
        <f t="shared" si="10"/>
        <v>230423</v>
      </c>
      <c r="K24" s="106">
        <v>152000</v>
      </c>
      <c r="L24" s="106"/>
      <c r="M24" s="106"/>
      <c r="N24" s="106">
        <v>155000</v>
      </c>
      <c r="O24" s="106">
        <v>35000</v>
      </c>
      <c r="P24" s="106">
        <v>7000</v>
      </c>
      <c r="Q24" s="113"/>
      <c r="R24" s="106">
        <v>500000</v>
      </c>
      <c r="S24" s="106">
        <v>500000</v>
      </c>
      <c r="T24" s="106"/>
      <c r="U24" s="106">
        <v>200000</v>
      </c>
      <c r="V24" s="106">
        <v>203500</v>
      </c>
      <c r="W24" s="106"/>
      <c r="X24" s="106"/>
      <c r="Y24" s="106"/>
      <c r="Z24" s="222">
        <v>0.46939999999999998</v>
      </c>
      <c r="AA24" s="222">
        <v>0.71850000000000003</v>
      </c>
      <c r="AB24" s="222">
        <v>1.3</v>
      </c>
      <c r="AC24" s="222"/>
      <c r="AD24" s="222"/>
      <c r="AE24" s="222">
        <f t="shared" si="0"/>
        <v>0.35473972602739723</v>
      </c>
      <c r="AF24" s="222">
        <v>0.1</v>
      </c>
      <c r="AG24" s="222">
        <v>0.71850000000000003</v>
      </c>
      <c r="AH24" s="222">
        <v>0.55000000000000004</v>
      </c>
      <c r="AI24" s="222"/>
      <c r="AJ24" s="222"/>
      <c r="AK24" s="222">
        <v>0.59</v>
      </c>
      <c r="AL24" s="222">
        <v>0.8</v>
      </c>
      <c r="AM24" s="222">
        <v>0.70960000000000001</v>
      </c>
      <c r="AN24" s="222"/>
      <c r="AO24" s="222">
        <v>0.24</v>
      </c>
      <c r="AP24" s="222">
        <v>0.22</v>
      </c>
      <c r="AQ24" s="222"/>
      <c r="AR24" s="222">
        <v>0.27500000000000002</v>
      </c>
      <c r="AS24" s="223">
        <v>9.1520000000000004E-2</v>
      </c>
      <c r="AT24" s="223"/>
      <c r="AU24" s="223"/>
      <c r="AW24" s="224">
        <f t="shared" si="1"/>
        <v>4598169.4111259105</v>
      </c>
      <c r="AX24" s="224"/>
      <c r="AY24" s="224">
        <f t="shared" si="2"/>
        <v>695660.92189710482</v>
      </c>
      <c r="AZ24" s="224">
        <f t="shared" si="3"/>
        <v>262252.78739999997</v>
      </c>
      <c r="BA24" s="224">
        <f t="shared" si="4"/>
        <v>1672918.5000000002</v>
      </c>
      <c r="BB24" s="224"/>
      <c r="BC24" s="224"/>
      <c r="BD24" s="224">
        <f t="shared" si="5"/>
        <v>566490.35414399998</v>
      </c>
      <c r="BF24" s="224">
        <f t="shared" si="6"/>
        <v>6122573.4745670147</v>
      </c>
      <c r="BG24" s="224">
        <f t="shared" si="7"/>
        <v>8000115.26724</v>
      </c>
      <c r="BH24" s="224"/>
      <c r="BI24" s="224">
        <f t="shared" si="8"/>
        <v>0</v>
      </c>
      <c r="BJ24" s="224">
        <f t="shared" si="9"/>
        <v>230000</v>
      </c>
      <c r="BM24" s="225">
        <f t="shared" si="13"/>
        <v>14352688.741807014</v>
      </c>
      <c r="BN24" s="225">
        <f t="shared" si="14"/>
        <v>14352688.741807014</v>
      </c>
      <c r="BO24" s="226">
        <v>41334</v>
      </c>
    </row>
    <row r="25" spans="1:67" hidden="1" x14ac:dyDescent="0.25">
      <c r="A25" s="221">
        <v>41365</v>
      </c>
      <c r="B25" s="105">
        <v>53237</v>
      </c>
      <c r="C25" s="105">
        <v>39400</v>
      </c>
      <c r="D25" s="105">
        <v>75000</v>
      </c>
      <c r="E25" s="105">
        <v>30000</v>
      </c>
      <c r="F25" s="105"/>
      <c r="G25" s="105">
        <v>50377.83375314861</v>
      </c>
      <c r="H25" s="105">
        <v>50000</v>
      </c>
      <c r="I25" s="106">
        <v>12000</v>
      </c>
      <c r="J25" s="105">
        <f t="shared" si="10"/>
        <v>259637</v>
      </c>
      <c r="K25" s="106">
        <v>170000</v>
      </c>
      <c r="L25" s="106"/>
      <c r="M25" s="106"/>
      <c r="N25" s="106">
        <v>155000</v>
      </c>
      <c r="O25" s="106">
        <v>35000</v>
      </c>
      <c r="P25" s="106">
        <v>7000</v>
      </c>
      <c r="Q25" s="113"/>
      <c r="R25" s="106">
        <v>500000</v>
      </c>
      <c r="S25" s="106">
        <v>500000</v>
      </c>
      <c r="T25" s="106"/>
      <c r="U25" s="106">
        <v>200000</v>
      </c>
      <c r="V25" s="106">
        <v>203500</v>
      </c>
      <c r="W25" s="106"/>
      <c r="X25" s="106"/>
      <c r="Y25" s="106"/>
      <c r="Z25" s="222">
        <v>0.46939999999999998</v>
      </c>
      <c r="AA25" s="222">
        <v>0.71850000000000003</v>
      </c>
      <c r="AB25" s="222">
        <v>1.3</v>
      </c>
      <c r="AC25" s="222">
        <v>1.25</v>
      </c>
      <c r="AD25" s="222"/>
      <c r="AE25" s="222">
        <f t="shared" si="0"/>
        <v>0.35473972602739723</v>
      </c>
      <c r="AF25" s="222">
        <v>0.1</v>
      </c>
      <c r="AG25" s="222">
        <v>0.71850000000000003</v>
      </c>
      <c r="AH25" s="222">
        <v>0.55000000000000004</v>
      </c>
      <c r="AI25" s="222"/>
      <c r="AJ25" s="222"/>
      <c r="AK25" s="222">
        <v>0.59</v>
      </c>
      <c r="AL25" s="222">
        <v>0.8</v>
      </c>
      <c r="AM25" s="222">
        <v>0.70960000000000001</v>
      </c>
      <c r="AN25" s="222"/>
      <c r="AO25" s="222">
        <v>0.24</v>
      </c>
      <c r="AP25" s="222">
        <v>0.22</v>
      </c>
      <c r="AQ25" s="222"/>
      <c r="AR25" s="222">
        <v>0.27500000000000002</v>
      </c>
      <c r="AS25" s="223">
        <v>0.11183</v>
      </c>
      <c r="AT25" s="223"/>
      <c r="AU25" s="223"/>
      <c r="AW25" s="224">
        <f t="shared" si="1"/>
        <v>5727414.3555282596</v>
      </c>
      <c r="AX25" s="224"/>
      <c r="AY25" s="224">
        <f t="shared" si="2"/>
        <v>695660.92189710482</v>
      </c>
      <c r="AZ25" s="224">
        <f t="shared" si="3"/>
        <v>262252.78739999997</v>
      </c>
      <c r="BA25" s="224">
        <f t="shared" si="4"/>
        <v>1672918.5000000002</v>
      </c>
      <c r="BB25" s="224"/>
      <c r="BC25" s="224"/>
      <c r="BD25" s="224">
        <f t="shared" si="5"/>
        <v>692205.16066349996</v>
      </c>
      <c r="BF25" s="224">
        <f t="shared" si="6"/>
        <v>7377533.2254888639</v>
      </c>
      <c r="BG25" s="224">
        <f t="shared" si="7"/>
        <v>8301240.59724</v>
      </c>
      <c r="BH25" s="224"/>
      <c r="BI25" s="224">
        <f t="shared" si="8"/>
        <v>0</v>
      </c>
      <c r="BJ25" s="224">
        <f t="shared" si="9"/>
        <v>230000</v>
      </c>
      <c r="BM25" s="225">
        <f t="shared" si="13"/>
        <v>15908773.822728865</v>
      </c>
      <c r="BN25" s="225">
        <f t="shared" si="14"/>
        <v>15908773.822728865</v>
      </c>
      <c r="BO25" s="226">
        <v>41365</v>
      </c>
    </row>
    <row r="26" spans="1:67" hidden="1" x14ac:dyDescent="0.25">
      <c r="A26" s="221">
        <v>41395</v>
      </c>
      <c r="B26" s="105">
        <v>44409</v>
      </c>
      <c r="C26" s="105">
        <v>79400</v>
      </c>
      <c r="D26" s="105">
        <v>75000</v>
      </c>
      <c r="E26" s="105">
        <v>30000</v>
      </c>
      <c r="F26" s="105"/>
      <c r="G26" s="105">
        <v>100755.66750629722</v>
      </c>
      <c r="H26" s="105">
        <v>100000</v>
      </c>
      <c r="I26" s="106">
        <v>21000</v>
      </c>
      <c r="J26" s="105">
        <f t="shared" si="10"/>
        <v>349809</v>
      </c>
      <c r="K26" s="106">
        <v>170000</v>
      </c>
      <c r="L26" s="106"/>
      <c r="M26" s="106"/>
      <c r="N26" s="106">
        <v>155000</v>
      </c>
      <c r="O26" s="106">
        <v>35000</v>
      </c>
      <c r="P26" s="106">
        <v>7000</v>
      </c>
      <c r="Q26" s="113"/>
      <c r="R26" s="106">
        <v>500000</v>
      </c>
      <c r="S26" s="106">
        <v>500000</v>
      </c>
      <c r="T26" s="106"/>
      <c r="U26" s="106">
        <v>200000</v>
      </c>
      <c r="V26" s="106">
        <v>203500</v>
      </c>
      <c r="W26" s="106"/>
      <c r="X26" s="106"/>
      <c r="Y26" s="106"/>
      <c r="Z26" s="222">
        <v>0.46939999999999998</v>
      </c>
      <c r="AA26" s="222">
        <v>0.71850000000000003</v>
      </c>
      <c r="AB26" s="222">
        <v>1.3</v>
      </c>
      <c r="AC26" s="222">
        <v>1.25</v>
      </c>
      <c r="AD26" s="222"/>
      <c r="AE26" s="222">
        <f t="shared" si="0"/>
        <v>0.35473972602739723</v>
      </c>
      <c r="AF26" s="222">
        <v>0.71850000000000003</v>
      </c>
      <c r="AG26" s="222">
        <v>0.71850000000000003</v>
      </c>
      <c r="AH26" s="222">
        <v>0.55000000000000004</v>
      </c>
      <c r="AI26" s="222"/>
      <c r="AJ26" s="222"/>
      <c r="AK26" s="222">
        <v>0.59</v>
      </c>
      <c r="AL26" s="222">
        <v>0.8</v>
      </c>
      <c r="AM26" s="222">
        <v>0.70960000000000001</v>
      </c>
      <c r="AN26" s="222"/>
      <c r="AO26" s="222">
        <v>0.24</v>
      </c>
      <c r="AP26" s="222">
        <v>0.24</v>
      </c>
      <c r="AQ26" s="222"/>
      <c r="AR26" s="222">
        <v>0.27500000000000002</v>
      </c>
      <c r="AS26" s="223">
        <v>0.11183</v>
      </c>
      <c r="AT26" s="223"/>
      <c r="AU26" s="223"/>
      <c r="AW26" s="224">
        <f t="shared" si="1"/>
        <v>6475547.6697328193</v>
      </c>
      <c r="AX26" s="224"/>
      <c r="AY26" s="224">
        <f t="shared" si="2"/>
        <v>3272594.7387942094</v>
      </c>
      <c r="AZ26" s="224">
        <f t="shared" si="3"/>
        <v>458942.37794999999</v>
      </c>
      <c r="BA26" s="224">
        <f t="shared" si="4"/>
        <v>1672918.5000000002</v>
      </c>
      <c r="BB26" s="224"/>
      <c r="BC26" s="224"/>
      <c r="BD26" s="224">
        <f t="shared" si="5"/>
        <v>692205.16066349996</v>
      </c>
      <c r="BF26" s="224">
        <f t="shared" si="6"/>
        <v>10899289.947140528</v>
      </c>
      <c r="BG26" s="224">
        <f t="shared" si="7"/>
        <v>8301240.59724</v>
      </c>
      <c r="BH26" s="224"/>
      <c r="BI26" s="224">
        <f t="shared" si="8"/>
        <v>0</v>
      </c>
      <c r="BJ26" s="224">
        <f t="shared" si="9"/>
        <v>240000</v>
      </c>
      <c r="BM26" s="225">
        <f t="shared" si="13"/>
        <v>19440530.544380527</v>
      </c>
      <c r="BN26" s="225">
        <f t="shared" si="14"/>
        <v>19440530.544380527</v>
      </c>
      <c r="BO26" s="226">
        <v>41395</v>
      </c>
    </row>
    <row r="27" spans="1:67" hidden="1" x14ac:dyDescent="0.25">
      <c r="A27" s="221">
        <v>41426</v>
      </c>
      <c r="B27" s="105">
        <v>44407</v>
      </c>
      <c r="C27" s="105">
        <v>79400</v>
      </c>
      <c r="D27" s="105">
        <v>75000</v>
      </c>
      <c r="E27" s="105">
        <v>30000</v>
      </c>
      <c r="F27" s="105"/>
      <c r="G27" s="105">
        <v>100755.66750629722</v>
      </c>
      <c r="H27" s="105">
        <v>100000</v>
      </c>
      <c r="I27" s="106">
        <v>21000</v>
      </c>
      <c r="J27" s="105">
        <f t="shared" si="10"/>
        <v>349807</v>
      </c>
      <c r="K27" s="106">
        <v>170000</v>
      </c>
      <c r="L27" s="106"/>
      <c r="M27" s="106"/>
      <c r="N27" s="106">
        <v>155000</v>
      </c>
      <c r="O27" s="106">
        <v>35000</v>
      </c>
      <c r="P27" s="106">
        <v>7000</v>
      </c>
      <c r="Q27" s="113"/>
      <c r="R27" s="106">
        <v>750000</v>
      </c>
      <c r="S27" s="106">
        <v>500000</v>
      </c>
      <c r="T27" s="106"/>
      <c r="U27" s="106">
        <v>200000</v>
      </c>
      <c r="V27" s="106">
        <v>203500</v>
      </c>
      <c r="W27" s="106"/>
      <c r="X27" s="106"/>
      <c r="Y27" s="106"/>
      <c r="Z27" s="222">
        <v>0.46939999999999998</v>
      </c>
      <c r="AA27" s="222">
        <v>0.71850000000000003</v>
      </c>
      <c r="AB27" s="222">
        <v>1.3</v>
      </c>
      <c r="AC27" s="222">
        <v>1.25</v>
      </c>
      <c r="AD27" s="222"/>
      <c r="AE27" s="222">
        <f t="shared" si="0"/>
        <v>0.35473972602739723</v>
      </c>
      <c r="AF27" s="222">
        <v>0.71850000000000003</v>
      </c>
      <c r="AG27" s="222">
        <v>0.71850000000000003</v>
      </c>
      <c r="AH27" s="222">
        <v>0.55000000000000004</v>
      </c>
      <c r="AI27" s="222"/>
      <c r="AJ27" s="222"/>
      <c r="AK27" s="222">
        <v>0.59</v>
      </c>
      <c r="AL27" s="222">
        <v>0.8</v>
      </c>
      <c r="AM27" s="222">
        <v>0.70960000000000001</v>
      </c>
      <c r="AN27" s="222"/>
      <c r="AO27" s="222">
        <v>0.24</v>
      </c>
      <c r="AP27" s="222">
        <v>0.24</v>
      </c>
      <c r="AQ27" s="222"/>
      <c r="AR27" s="222">
        <v>0.27500000000000002</v>
      </c>
      <c r="AS27" s="223">
        <v>0.11183</v>
      </c>
      <c r="AT27" s="223"/>
      <c r="AU27" s="223"/>
      <c r="AW27" s="224">
        <f t="shared" si="1"/>
        <v>6475519.1145348595</v>
      </c>
      <c r="AX27" s="224"/>
      <c r="AY27" s="224">
        <f t="shared" si="2"/>
        <v>3272594.7387942094</v>
      </c>
      <c r="AZ27" s="224">
        <f t="shared" si="3"/>
        <v>458942.37794999999</v>
      </c>
      <c r="BA27" s="224">
        <f t="shared" si="4"/>
        <v>1672918.5000000002</v>
      </c>
      <c r="BB27" s="224"/>
      <c r="BC27" s="224"/>
      <c r="BD27" s="224">
        <f t="shared" si="5"/>
        <v>692205.16066349996</v>
      </c>
      <c r="BF27" s="224">
        <f t="shared" si="6"/>
        <v>10899261.39194257</v>
      </c>
      <c r="BG27" s="224">
        <f t="shared" si="7"/>
        <v>8301240.59724</v>
      </c>
      <c r="BH27" s="224"/>
      <c r="BI27" s="224">
        <f t="shared" si="8"/>
        <v>0</v>
      </c>
      <c r="BJ27" s="224">
        <f t="shared" si="9"/>
        <v>300000</v>
      </c>
      <c r="BM27" s="225">
        <f t="shared" si="13"/>
        <v>19500501.989182569</v>
      </c>
      <c r="BN27" s="225">
        <f t="shared" si="14"/>
        <v>19500501.989182569</v>
      </c>
      <c r="BO27" s="226">
        <v>41426</v>
      </c>
    </row>
    <row r="28" spans="1:67" hidden="1" x14ac:dyDescent="0.25">
      <c r="A28" s="221">
        <v>41456</v>
      </c>
      <c r="B28" s="105">
        <v>44422</v>
      </c>
      <c r="C28" s="105">
        <v>79400</v>
      </c>
      <c r="D28" s="105">
        <v>75000</v>
      </c>
      <c r="E28" s="105">
        <v>30000</v>
      </c>
      <c r="F28" s="105"/>
      <c r="G28" s="105">
        <v>100755.66750629722</v>
      </c>
      <c r="H28" s="105">
        <v>100000</v>
      </c>
      <c r="I28" s="106">
        <v>21000</v>
      </c>
      <c r="J28" s="105">
        <f t="shared" si="10"/>
        <v>349822</v>
      </c>
      <c r="K28" s="106">
        <v>170000</v>
      </c>
      <c r="L28" s="106"/>
      <c r="M28" s="106"/>
      <c r="N28" s="106">
        <v>155000</v>
      </c>
      <c r="O28" s="106">
        <v>35000</v>
      </c>
      <c r="P28" s="106">
        <v>7000</v>
      </c>
      <c r="Q28" s="113"/>
      <c r="R28" s="106">
        <v>750000</v>
      </c>
      <c r="S28" s="106">
        <v>500000</v>
      </c>
      <c r="T28" s="106"/>
      <c r="U28" s="106">
        <v>200000</v>
      </c>
      <c r="V28" s="106">
        <v>203500</v>
      </c>
      <c r="W28" s="106"/>
      <c r="X28" s="106"/>
      <c r="Y28" s="106"/>
      <c r="Z28" s="222">
        <v>0.46939999999999998</v>
      </c>
      <c r="AA28" s="222">
        <v>0.71850000000000003</v>
      </c>
      <c r="AB28" s="222">
        <v>1.3</v>
      </c>
      <c r="AC28" s="222">
        <v>1.25</v>
      </c>
      <c r="AD28" s="222"/>
      <c r="AE28" s="222">
        <f t="shared" si="0"/>
        <v>0.35473972602739723</v>
      </c>
      <c r="AF28" s="222">
        <v>0.71850000000000003</v>
      </c>
      <c r="AG28" s="222">
        <v>0.71850000000000003</v>
      </c>
      <c r="AH28" s="222">
        <v>0.55000000000000004</v>
      </c>
      <c r="AI28" s="222"/>
      <c r="AJ28" s="222"/>
      <c r="AK28" s="222">
        <v>0.59</v>
      </c>
      <c r="AL28" s="222">
        <v>0.8</v>
      </c>
      <c r="AM28" s="222">
        <v>0.70960000000000001</v>
      </c>
      <c r="AN28" s="222"/>
      <c r="AO28" s="222">
        <v>0.24</v>
      </c>
      <c r="AP28" s="222">
        <v>0.24</v>
      </c>
      <c r="AQ28" s="222"/>
      <c r="AR28" s="222">
        <v>0.27500000000000002</v>
      </c>
      <c r="AS28" s="223">
        <v>0.11183</v>
      </c>
      <c r="AT28" s="223"/>
      <c r="AU28" s="223"/>
      <c r="AW28" s="224">
        <f t="shared" si="1"/>
        <v>6475733.2785195597</v>
      </c>
      <c r="AX28" s="224"/>
      <c r="AY28" s="224">
        <f t="shared" si="2"/>
        <v>3272594.7387942094</v>
      </c>
      <c r="AZ28" s="224">
        <f t="shared" si="3"/>
        <v>458942.37794999999</v>
      </c>
      <c r="BA28" s="224">
        <f t="shared" si="4"/>
        <v>1672918.5000000002</v>
      </c>
      <c r="BB28" s="224"/>
      <c r="BC28" s="224"/>
      <c r="BD28" s="224">
        <f t="shared" si="5"/>
        <v>692205.16066349996</v>
      </c>
      <c r="BF28" s="224">
        <f t="shared" si="6"/>
        <v>10899475.555927269</v>
      </c>
      <c r="BG28" s="224">
        <f t="shared" si="7"/>
        <v>8301240.59724</v>
      </c>
      <c r="BH28" s="224"/>
      <c r="BI28" s="224">
        <f t="shared" si="8"/>
        <v>0</v>
      </c>
      <c r="BJ28" s="224">
        <f t="shared" si="9"/>
        <v>300000</v>
      </c>
      <c r="BM28" s="225">
        <f t="shared" si="13"/>
        <v>19500716.15316727</v>
      </c>
      <c r="BN28" s="225">
        <f t="shared" si="14"/>
        <v>19500716.15316727</v>
      </c>
      <c r="BO28" s="226">
        <v>41456</v>
      </c>
    </row>
    <row r="29" spans="1:67" hidden="1" x14ac:dyDescent="0.25">
      <c r="A29" s="221">
        <v>41487</v>
      </c>
      <c r="B29" s="105">
        <v>44457</v>
      </c>
      <c r="C29" s="105">
        <v>79400</v>
      </c>
      <c r="D29" s="105">
        <v>75000</v>
      </c>
      <c r="E29" s="105">
        <v>30000</v>
      </c>
      <c r="F29" s="105"/>
      <c r="G29" s="105">
        <v>100755.66750629722</v>
      </c>
      <c r="H29" s="105">
        <v>100000</v>
      </c>
      <c r="I29" s="106">
        <v>21000</v>
      </c>
      <c r="J29" s="105">
        <f t="shared" si="10"/>
        <v>349857</v>
      </c>
      <c r="K29" s="106">
        <v>170000</v>
      </c>
      <c r="L29" s="106"/>
      <c r="M29" s="106"/>
      <c r="N29" s="106">
        <v>155000</v>
      </c>
      <c r="O29" s="106">
        <v>35000</v>
      </c>
      <c r="P29" s="106">
        <v>7000</v>
      </c>
      <c r="Q29" s="113"/>
      <c r="R29" s="106">
        <v>750000</v>
      </c>
      <c r="S29" s="106">
        <v>500000</v>
      </c>
      <c r="T29" s="106"/>
      <c r="U29" s="106">
        <v>200000</v>
      </c>
      <c r="V29" s="106">
        <v>203500</v>
      </c>
      <c r="W29" s="106"/>
      <c r="X29" s="106"/>
      <c r="Y29" s="106"/>
      <c r="Z29" s="222">
        <v>0.46939999999999998</v>
      </c>
      <c r="AA29" s="222">
        <v>0.71850000000000003</v>
      </c>
      <c r="AB29" s="222">
        <v>1.3</v>
      </c>
      <c r="AC29" s="222">
        <v>1.25</v>
      </c>
      <c r="AD29" s="222"/>
      <c r="AE29" s="222">
        <f t="shared" si="0"/>
        <v>0.35473972602739723</v>
      </c>
      <c r="AF29" s="222">
        <v>0.71850000000000003</v>
      </c>
      <c r="AG29" s="222">
        <v>0.71850000000000003</v>
      </c>
      <c r="AH29" s="222">
        <v>0.55000000000000004</v>
      </c>
      <c r="AI29" s="222"/>
      <c r="AJ29" s="222"/>
      <c r="AK29" s="222">
        <v>0.59</v>
      </c>
      <c r="AL29" s="222">
        <v>0.8</v>
      </c>
      <c r="AM29" s="222">
        <v>0.70960000000000001</v>
      </c>
      <c r="AN29" s="222"/>
      <c r="AO29" s="222">
        <v>0.24</v>
      </c>
      <c r="AP29" s="222">
        <v>0.24</v>
      </c>
      <c r="AQ29" s="222"/>
      <c r="AR29" s="222">
        <v>0.27500000000000002</v>
      </c>
      <c r="AS29" s="223">
        <v>0.11183</v>
      </c>
      <c r="AT29" s="223"/>
      <c r="AU29" s="223"/>
      <c r="AW29" s="224">
        <f t="shared" si="1"/>
        <v>6476232.9944838593</v>
      </c>
      <c r="AX29" s="224"/>
      <c r="AY29" s="224">
        <f t="shared" si="2"/>
        <v>3272594.7387942094</v>
      </c>
      <c r="AZ29" s="224">
        <f t="shared" si="3"/>
        <v>458942.37794999999</v>
      </c>
      <c r="BA29" s="224">
        <f t="shared" si="4"/>
        <v>1672918.5000000002</v>
      </c>
      <c r="BB29" s="224"/>
      <c r="BC29" s="224"/>
      <c r="BD29" s="224">
        <f t="shared" si="5"/>
        <v>692205.16066349996</v>
      </c>
      <c r="BF29" s="224">
        <f t="shared" si="6"/>
        <v>10899975.27189157</v>
      </c>
      <c r="BG29" s="224">
        <f t="shared" si="7"/>
        <v>8301240.59724</v>
      </c>
      <c r="BH29" s="224"/>
      <c r="BI29" s="224">
        <f t="shared" si="8"/>
        <v>0</v>
      </c>
      <c r="BJ29" s="224">
        <f t="shared" si="9"/>
        <v>300000</v>
      </c>
      <c r="BM29" s="225">
        <f t="shared" si="13"/>
        <v>19501215.869131569</v>
      </c>
      <c r="BN29" s="225">
        <f t="shared" si="14"/>
        <v>19501215.869131569</v>
      </c>
      <c r="BO29" s="226">
        <v>41487</v>
      </c>
    </row>
    <row r="30" spans="1:67" hidden="1" x14ac:dyDescent="0.25">
      <c r="A30" s="221">
        <v>41518</v>
      </c>
      <c r="B30" s="105">
        <v>44849</v>
      </c>
      <c r="C30" s="105">
        <v>79400</v>
      </c>
      <c r="D30" s="105">
        <v>75000</v>
      </c>
      <c r="E30" s="105">
        <v>30000</v>
      </c>
      <c r="F30" s="105"/>
      <c r="G30" s="105">
        <v>100755.66750629722</v>
      </c>
      <c r="H30" s="105">
        <v>100000</v>
      </c>
      <c r="I30" s="106">
        <v>21000</v>
      </c>
      <c r="J30" s="105">
        <f t="shared" si="10"/>
        <v>350249</v>
      </c>
      <c r="K30" s="106">
        <v>170000</v>
      </c>
      <c r="L30" s="106"/>
      <c r="M30" s="106"/>
      <c r="N30" s="106">
        <v>155000</v>
      </c>
      <c r="O30" s="106">
        <v>35000</v>
      </c>
      <c r="P30" s="106">
        <v>7000</v>
      </c>
      <c r="Q30" s="113"/>
      <c r="R30" s="106">
        <v>750000</v>
      </c>
      <c r="S30" s="106">
        <v>500000</v>
      </c>
      <c r="T30" s="106"/>
      <c r="U30" s="106">
        <v>200000</v>
      </c>
      <c r="V30" s="106">
        <v>203500</v>
      </c>
      <c r="W30" s="106"/>
      <c r="X30" s="106"/>
      <c r="Y30" s="106"/>
      <c r="Z30" s="222">
        <v>0.46939999999999998</v>
      </c>
      <c r="AA30" s="222">
        <v>0.71850000000000003</v>
      </c>
      <c r="AB30" s="222">
        <v>1.3</v>
      </c>
      <c r="AC30" s="222">
        <v>1.25</v>
      </c>
      <c r="AD30" s="222"/>
      <c r="AE30" s="222">
        <f t="shared" si="0"/>
        <v>0.35473972602739723</v>
      </c>
      <c r="AF30" s="222">
        <v>0.71850000000000003</v>
      </c>
      <c r="AG30" s="222">
        <v>0.71850000000000003</v>
      </c>
      <c r="AH30" s="222">
        <v>0.55000000000000004</v>
      </c>
      <c r="AI30" s="222"/>
      <c r="AJ30" s="222"/>
      <c r="AK30" s="222">
        <v>0.59</v>
      </c>
      <c r="AL30" s="222">
        <v>0.8</v>
      </c>
      <c r="AM30" s="222">
        <v>0.70960000000000001</v>
      </c>
      <c r="AN30" s="222"/>
      <c r="AO30" s="222">
        <v>0.24</v>
      </c>
      <c r="AP30" s="222">
        <v>0.24</v>
      </c>
      <c r="AQ30" s="222"/>
      <c r="AR30" s="222">
        <v>0.27500000000000002</v>
      </c>
      <c r="AS30" s="223">
        <v>0.11183</v>
      </c>
      <c r="AT30" s="223"/>
      <c r="AU30" s="223"/>
      <c r="AW30" s="224">
        <f t="shared" si="1"/>
        <v>6481829.813284019</v>
      </c>
      <c r="AX30" s="224"/>
      <c r="AY30" s="224">
        <f t="shared" si="2"/>
        <v>3272594.7387942094</v>
      </c>
      <c r="AZ30" s="224">
        <f t="shared" si="3"/>
        <v>458942.37794999999</v>
      </c>
      <c r="BA30" s="224">
        <f t="shared" si="4"/>
        <v>1672918.5000000002</v>
      </c>
      <c r="BB30" s="224"/>
      <c r="BC30" s="224"/>
      <c r="BD30" s="224">
        <f t="shared" si="5"/>
        <v>692205.16066349996</v>
      </c>
      <c r="BF30" s="224">
        <f t="shared" si="6"/>
        <v>10905572.090691729</v>
      </c>
      <c r="BG30" s="224">
        <f t="shared" si="7"/>
        <v>8301240.59724</v>
      </c>
      <c r="BH30" s="224"/>
      <c r="BI30" s="224">
        <f t="shared" si="8"/>
        <v>0</v>
      </c>
      <c r="BJ30" s="224">
        <f t="shared" si="9"/>
        <v>300000</v>
      </c>
      <c r="BM30" s="225">
        <f>BF30+BG30+BJ30</f>
        <v>19506812.687931728</v>
      </c>
      <c r="BN30" s="225">
        <f t="shared" si="14"/>
        <v>19506812.687931728</v>
      </c>
      <c r="BO30" s="226">
        <v>41518</v>
      </c>
    </row>
    <row r="31" spans="1:67" hidden="1" x14ac:dyDescent="0.25">
      <c r="A31" s="221">
        <v>41548</v>
      </c>
      <c r="B31" s="105">
        <v>41198</v>
      </c>
      <c r="C31" s="105">
        <v>45256</v>
      </c>
      <c r="D31" s="105">
        <v>75000</v>
      </c>
      <c r="E31" s="105">
        <v>30000</v>
      </c>
      <c r="F31" s="105"/>
      <c r="G31" s="105">
        <v>50377.83375314861</v>
      </c>
      <c r="H31" s="105">
        <v>50000</v>
      </c>
      <c r="I31" s="106">
        <v>21000</v>
      </c>
      <c r="J31" s="105">
        <f t="shared" si="10"/>
        <v>262454</v>
      </c>
      <c r="K31" s="106">
        <v>170000</v>
      </c>
      <c r="L31" s="106"/>
      <c r="M31" s="106"/>
      <c r="N31" s="106">
        <v>155000</v>
      </c>
      <c r="O31" s="106">
        <v>35000</v>
      </c>
      <c r="P31" s="106">
        <v>7000</v>
      </c>
      <c r="Q31" s="113"/>
      <c r="R31" s="106">
        <v>750000</v>
      </c>
      <c r="S31" s="106">
        <v>500000</v>
      </c>
      <c r="T31" s="106"/>
      <c r="U31" s="106">
        <v>200000</v>
      </c>
      <c r="V31" s="106">
        <v>203500</v>
      </c>
      <c r="W31" s="106"/>
      <c r="X31" s="106"/>
      <c r="Y31" s="106"/>
      <c r="Z31" s="222">
        <v>0.46939999999999998</v>
      </c>
      <c r="AA31" s="222">
        <v>0.71850000000000003</v>
      </c>
      <c r="AB31" s="222">
        <v>1.3</v>
      </c>
      <c r="AC31" s="222">
        <v>1.25</v>
      </c>
      <c r="AD31" s="222"/>
      <c r="AE31" s="222">
        <f t="shared" si="0"/>
        <v>0.35473972602739723</v>
      </c>
      <c r="AF31" s="222">
        <v>0.1</v>
      </c>
      <c r="AG31" s="222">
        <v>0.71850000000000003</v>
      </c>
      <c r="AH31" s="222">
        <v>0.55000000000000004</v>
      </c>
      <c r="AI31" s="222"/>
      <c r="AJ31" s="222"/>
      <c r="AK31" s="222">
        <v>0.59</v>
      </c>
      <c r="AL31" s="222">
        <v>0.8</v>
      </c>
      <c r="AM31" s="222">
        <v>0.70960000000000001</v>
      </c>
      <c r="AN31" s="222"/>
      <c r="AO31" s="222">
        <v>0.24</v>
      </c>
      <c r="AP31" s="222">
        <v>0.24</v>
      </c>
      <c r="AQ31" s="222"/>
      <c r="AR31" s="222">
        <v>0.27500000000000002</v>
      </c>
      <c r="AS31" s="223">
        <v>0.11183</v>
      </c>
      <c r="AT31" s="223"/>
      <c r="AU31" s="223"/>
      <c r="AW31" s="224">
        <f t="shared" si="1"/>
        <v>5683505.7016592398</v>
      </c>
      <c r="AX31" s="224"/>
      <c r="AY31" s="224">
        <f t="shared" si="2"/>
        <v>695660.92189710482</v>
      </c>
      <c r="AZ31" s="224">
        <f t="shared" si="3"/>
        <v>458942.37794999999</v>
      </c>
      <c r="BA31" s="224">
        <f t="shared" si="4"/>
        <v>1672918.5000000002</v>
      </c>
      <c r="BB31" s="224"/>
      <c r="BC31" s="224"/>
      <c r="BD31" s="224">
        <f t="shared" si="5"/>
        <v>692205.16066349996</v>
      </c>
      <c r="BF31" s="224">
        <f t="shared" si="6"/>
        <v>7530314.1621698439</v>
      </c>
      <c r="BG31" s="224">
        <f t="shared" si="7"/>
        <v>8301240.59724</v>
      </c>
      <c r="BH31" s="224"/>
      <c r="BI31" s="224">
        <f t="shared" si="8"/>
        <v>0</v>
      </c>
      <c r="BJ31" s="224">
        <f t="shared" si="9"/>
        <v>300000</v>
      </c>
      <c r="BM31" s="225">
        <f>BF31+BG31+BJ31</f>
        <v>16131554.759409845</v>
      </c>
      <c r="BN31" s="225">
        <f t="shared" si="14"/>
        <v>16131554.759409845</v>
      </c>
      <c r="BO31" s="226">
        <v>41548</v>
      </c>
    </row>
    <row r="32" spans="1:67" hidden="1" x14ac:dyDescent="0.25">
      <c r="A32" s="221">
        <v>41579</v>
      </c>
      <c r="B32" s="105">
        <v>62006</v>
      </c>
      <c r="C32" s="105">
        <v>46059</v>
      </c>
      <c r="D32" s="105">
        <v>75000</v>
      </c>
      <c r="E32" s="105">
        <v>30000</v>
      </c>
      <c r="F32" s="105"/>
      <c r="G32" s="105">
        <v>50377.83375314861</v>
      </c>
      <c r="H32" s="105">
        <v>50000</v>
      </c>
      <c r="I32" s="106"/>
      <c r="J32" s="105">
        <f t="shared" si="10"/>
        <v>263065</v>
      </c>
      <c r="K32" s="106">
        <v>152000</v>
      </c>
      <c r="L32" s="106"/>
      <c r="M32" s="106"/>
      <c r="N32" s="106">
        <v>155000</v>
      </c>
      <c r="O32" s="106">
        <v>35000</v>
      </c>
      <c r="P32" s="106">
        <v>7000</v>
      </c>
      <c r="Q32" s="113"/>
      <c r="R32" s="106">
        <v>500000</v>
      </c>
      <c r="S32" s="106">
        <v>500000</v>
      </c>
      <c r="T32" s="106"/>
      <c r="U32" s="106">
        <v>200000</v>
      </c>
      <c r="V32" s="106">
        <v>203500</v>
      </c>
      <c r="W32" s="106"/>
      <c r="X32" s="106"/>
      <c r="Y32" s="106"/>
      <c r="Z32" s="222">
        <v>0.46939999999999998</v>
      </c>
      <c r="AA32" s="222">
        <v>0.71850000000000003</v>
      </c>
      <c r="AB32" s="222">
        <v>1.3</v>
      </c>
      <c r="AC32" s="222">
        <v>1.25</v>
      </c>
      <c r="AD32" s="222"/>
      <c r="AE32" s="222">
        <f t="shared" si="0"/>
        <v>0.35473972602739723</v>
      </c>
      <c r="AF32" s="222">
        <v>0.1</v>
      </c>
      <c r="AG32" s="222"/>
      <c r="AH32" s="222">
        <v>0.55000000000000004</v>
      </c>
      <c r="AI32" s="222"/>
      <c r="AJ32" s="222"/>
      <c r="AK32" s="222">
        <v>0.59</v>
      </c>
      <c r="AL32" s="222">
        <v>0.8</v>
      </c>
      <c r="AM32" s="222">
        <v>0.70960000000000001</v>
      </c>
      <c r="AN32" s="222"/>
      <c r="AO32" s="222">
        <v>0.24</v>
      </c>
      <c r="AP32" s="222">
        <v>0.24</v>
      </c>
      <c r="AQ32" s="222"/>
      <c r="AR32" s="222">
        <v>0.27500000000000002</v>
      </c>
      <c r="AS32" s="223">
        <v>0.11183</v>
      </c>
      <c r="AT32" s="223"/>
      <c r="AU32" s="223"/>
      <c r="AW32" s="224">
        <f t="shared" si="1"/>
        <v>5998143.0635919301</v>
      </c>
      <c r="AX32" s="224"/>
      <c r="AY32" s="224">
        <f t="shared" si="2"/>
        <v>695660.92189710482</v>
      </c>
      <c r="AZ32" s="224">
        <f t="shared" si="3"/>
        <v>0</v>
      </c>
      <c r="BA32" s="224">
        <f t="shared" si="4"/>
        <v>1672918.5000000002</v>
      </c>
      <c r="BB32" s="224"/>
      <c r="BC32" s="224"/>
      <c r="BD32" s="224">
        <f t="shared" si="5"/>
        <v>692205.16066349996</v>
      </c>
      <c r="BF32" s="224">
        <f t="shared" si="6"/>
        <v>7386009.1461525355</v>
      </c>
      <c r="BG32" s="224">
        <f t="shared" si="7"/>
        <v>8000115.26724</v>
      </c>
      <c r="BH32" s="224"/>
      <c r="BI32" s="224">
        <f t="shared" si="8"/>
        <v>0</v>
      </c>
      <c r="BJ32" s="224">
        <f t="shared" si="9"/>
        <v>240000</v>
      </c>
      <c r="BM32" s="225">
        <f>BF32+BG32+BJ32</f>
        <v>15626124.413392536</v>
      </c>
      <c r="BN32" s="225">
        <f t="shared" si="14"/>
        <v>15626124.413392536</v>
      </c>
      <c r="BO32" s="226">
        <v>41579</v>
      </c>
    </row>
    <row r="33" spans="1:72" hidden="1" x14ac:dyDescent="0.25">
      <c r="A33" s="221">
        <v>41609</v>
      </c>
      <c r="B33" s="105">
        <v>62216</v>
      </c>
      <c r="C33" s="105">
        <v>46059</v>
      </c>
      <c r="D33" s="105">
        <v>75000</v>
      </c>
      <c r="E33" s="105">
        <v>30000</v>
      </c>
      <c r="F33" s="105"/>
      <c r="G33" s="105">
        <v>50377.83375314861</v>
      </c>
      <c r="H33" s="105">
        <v>50000</v>
      </c>
      <c r="I33" s="106"/>
      <c r="J33" s="105">
        <f t="shared" si="10"/>
        <v>263275</v>
      </c>
      <c r="K33" s="106">
        <v>152000</v>
      </c>
      <c r="L33" s="106"/>
      <c r="M33" s="106"/>
      <c r="N33" s="106">
        <v>155000</v>
      </c>
      <c r="O33" s="106">
        <v>35000</v>
      </c>
      <c r="P33" s="106">
        <v>7000</v>
      </c>
      <c r="Q33" s="113"/>
      <c r="R33" s="106">
        <v>500000</v>
      </c>
      <c r="S33" s="106">
        <v>500000</v>
      </c>
      <c r="T33" s="106"/>
      <c r="U33" s="106">
        <v>200000</v>
      </c>
      <c r="V33" s="106">
        <v>203500</v>
      </c>
      <c r="W33" s="106"/>
      <c r="X33" s="106"/>
      <c r="Y33" s="106"/>
      <c r="Z33" s="222">
        <v>0.46939999999999998</v>
      </c>
      <c r="AA33" s="222">
        <v>0.71850000000000003</v>
      </c>
      <c r="AB33" s="222">
        <v>1.3</v>
      </c>
      <c r="AC33" s="222">
        <v>1.25</v>
      </c>
      <c r="AD33" s="222"/>
      <c r="AE33" s="222">
        <f t="shared" si="0"/>
        <v>0.35473972602739723</v>
      </c>
      <c r="AF33" s="222">
        <v>0.1</v>
      </c>
      <c r="AG33" s="222"/>
      <c r="AH33" s="222">
        <v>0.55000000000000004</v>
      </c>
      <c r="AI33" s="222"/>
      <c r="AJ33" s="222"/>
      <c r="AK33" s="222">
        <v>0.59</v>
      </c>
      <c r="AL33" s="222">
        <v>0.8</v>
      </c>
      <c r="AM33" s="222">
        <v>0.70960000000000001</v>
      </c>
      <c r="AN33" s="222"/>
      <c r="AO33" s="222">
        <v>0.24</v>
      </c>
      <c r="AP33" s="222">
        <v>0.24</v>
      </c>
      <c r="AQ33" s="222"/>
      <c r="AR33" s="222">
        <v>0.27500000000000002</v>
      </c>
      <c r="AS33" s="223">
        <v>0.11183</v>
      </c>
      <c r="AT33" s="223"/>
      <c r="AU33" s="223"/>
      <c r="AW33" s="224">
        <f t="shared" si="1"/>
        <v>6001141.3593777297</v>
      </c>
      <c r="AX33" s="224"/>
      <c r="AY33" s="224">
        <f t="shared" si="2"/>
        <v>695660.92189710482</v>
      </c>
      <c r="AZ33" s="224">
        <f t="shared" si="3"/>
        <v>0</v>
      </c>
      <c r="BA33" s="224">
        <f t="shared" si="4"/>
        <v>1672918.5000000002</v>
      </c>
      <c r="BB33" s="224"/>
      <c r="BC33" s="224"/>
      <c r="BD33" s="224">
        <f t="shared" si="5"/>
        <v>692205.16066349996</v>
      </c>
      <c r="BF33" s="224">
        <f t="shared" si="6"/>
        <v>7389007.4419383351</v>
      </c>
      <c r="BG33" s="224">
        <f t="shared" si="7"/>
        <v>8000115.26724</v>
      </c>
      <c r="BH33" s="224"/>
      <c r="BI33" s="224">
        <f t="shared" si="8"/>
        <v>0</v>
      </c>
      <c r="BJ33" s="224">
        <f t="shared" si="9"/>
        <v>240000</v>
      </c>
      <c r="BM33" s="225">
        <f>BF33+BG33+BJ33</f>
        <v>15629122.709178336</v>
      </c>
      <c r="BN33" s="225">
        <f t="shared" si="14"/>
        <v>15629122.709178336</v>
      </c>
      <c r="BO33" s="226">
        <v>41609</v>
      </c>
    </row>
    <row r="34" spans="1:72" s="22" customFormat="1" hidden="1" x14ac:dyDescent="0.25">
      <c r="A34" s="114">
        <v>41640</v>
      </c>
      <c r="B34" s="115">
        <v>61849</v>
      </c>
      <c r="C34" s="115">
        <v>46059</v>
      </c>
      <c r="D34" s="115">
        <v>75000</v>
      </c>
      <c r="E34" s="115">
        <v>30000</v>
      </c>
      <c r="F34" s="115"/>
      <c r="G34" s="115">
        <v>50377.83375314861</v>
      </c>
      <c r="H34" s="115">
        <v>50000</v>
      </c>
      <c r="I34" s="113"/>
      <c r="J34" s="115">
        <f t="shared" si="10"/>
        <v>262908</v>
      </c>
      <c r="K34" s="113">
        <v>152000</v>
      </c>
      <c r="L34" s="113"/>
      <c r="M34" s="113"/>
      <c r="N34" s="113">
        <v>155000</v>
      </c>
      <c r="O34" s="113">
        <v>35000</v>
      </c>
      <c r="P34" s="113">
        <v>7000</v>
      </c>
      <c r="Q34" s="113"/>
      <c r="R34" s="113">
        <v>500000</v>
      </c>
      <c r="S34" s="113">
        <v>500000</v>
      </c>
      <c r="T34" s="113"/>
      <c r="U34" s="113">
        <v>200000</v>
      </c>
      <c r="V34" s="113">
        <v>203500</v>
      </c>
      <c r="W34" s="113"/>
      <c r="X34" s="113"/>
      <c r="Y34" s="113"/>
      <c r="Z34" s="116">
        <v>0.46939999999999998</v>
      </c>
      <c r="AA34" s="116">
        <v>0.71850000000000003</v>
      </c>
      <c r="AB34" s="116">
        <v>1.3</v>
      </c>
      <c r="AC34" s="116">
        <v>1.25</v>
      </c>
      <c r="AD34" s="116"/>
      <c r="AE34" s="116">
        <f t="shared" si="0"/>
        <v>0.35473972602739723</v>
      </c>
      <c r="AF34" s="116">
        <v>0.1</v>
      </c>
      <c r="AG34" s="116"/>
      <c r="AH34" s="116">
        <v>0.55000000000000004</v>
      </c>
      <c r="AI34" s="116"/>
      <c r="AJ34" s="116"/>
      <c r="AK34" s="116">
        <v>0.59</v>
      </c>
      <c r="AL34" s="116">
        <v>0.8</v>
      </c>
      <c r="AM34" s="116">
        <v>0.70409999999999995</v>
      </c>
      <c r="AN34" s="116"/>
      <c r="AO34" s="116">
        <v>0.24</v>
      </c>
      <c r="AP34" s="116">
        <v>0.24</v>
      </c>
      <c r="AQ34" s="116"/>
      <c r="AR34" s="116">
        <v>0.27500000000000002</v>
      </c>
      <c r="AS34" s="117">
        <v>9.937E-2</v>
      </c>
      <c r="AT34" s="117"/>
      <c r="AU34" s="117"/>
      <c r="AV34" s="82"/>
      <c r="AW34" s="118">
        <f t="shared" ref="AW34:AW97" si="15">(($B34*$Z34)+($C34*$AA34)+($D34*$AB34)+($E34*$AC34))*BP34</f>
        <v>6110884.6750999996</v>
      </c>
      <c r="AX34" s="118"/>
      <c r="AY34" s="118">
        <f t="shared" ref="AY34:AY97" si="16">(($G34*$AE34)+($H34*$AF34))*BP34</f>
        <v>709001.58724681672</v>
      </c>
      <c r="AZ34" s="118"/>
      <c r="BA34" s="118">
        <f t="shared" ref="BA34:BA97" si="17">(U34*AR34)*BP34</f>
        <v>1705000.0000000002</v>
      </c>
      <c r="BB34" s="118"/>
      <c r="BC34" s="118"/>
      <c r="BD34" s="118">
        <f t="shared" ref="BD34:BD97" si="18">(V34*AS34)*BP34</f>
        <v>626875.6449999999</v>
      </c>
      <c r="BE34" s="81"/>
      <c r="BF34" s="118">
        <f>AW34+AY34+AZ34+BD34</f>
        <v>7446761.9073468158</v>
      </c>
      <c r="BG34" s="119">
        <f t="shared" ref="BG34:BG45" si="19">((($K34*$AH34)+(L34*AI34)+(M34*AJ34)+(N34*AK34)+(O34*AL34)+(P34*AM34)+(Q34*AM34)+(X34*AU34))*BP34)+BA34</f>
        <v>8152339.7000000002</v>
      </c>
      <c r="BH34" s="119">
        <f t="shared" ref="BH34:BH97" si="20">(+W34*AT34)*BP34</f>
        <v>0</v>
      </c>
      <c r="BI34" s="118"/>
      <c r="BJ34" s="118">
        <f t="shared" si="9"/>
        <v>240000</v>
      </c>
      <c r="BK34" s="81"/>
      <c r="BL34" s="81"/>
      <c r="BM34" s="120">
        <f>BF34+BG34+BJ34+BH34</f>
        <v>15839101.607346816</v>
      </c>
      <c r="BN34" s="120">
        <f>BF34+BG34+BJ34+BI34+BH34</f>
        <v>15839101.607346816</v>
      </c>
      <c r="BO34" s="121">
        <v>41640</v>
      </c>
      <c r="BP34" s="22">
        <v>31</v>
      </c>
      <c r="BQ34" s="105"/>
      <c r="BR34" s="105"/>
      <c r="BS34" s="105"/>
      <c r="BT34" s="105"/>
    </row>
    <row r="35" spans="1:72" s="22" customFormat="1" hidden="1" x14ac:dyDescent="0.25">
      <c r="A35" s="114">
        <v>41671</v>
      </c>
      <c r="B35" s="105">
        <v>61909</v>
      </c>
      <c r="C35" s="105">
        <v>46059</v>
      </c>
      <c r="D35" s="105">
        <v>75000</v>
      </c>
      <c r="E35" s="105">
        <v>30000</v>
      </c>
      <c r="F35" s="105"/>
      <c r="G35" s="105">
        <v>50377.83375314861</v>
      </c>
      <c r="H35" s="105">
        <v>50000</v>
      </c>
      <c r="I35" s="106"/>
      <c r="J35" s="105">
        <f t="shared" si="10"/>
        <v>262968</v>
      </c>
      <c r="K35" s="106">
        <v>152000</v>
      </c>
      <c r="L35" s="106"/>
      <c r="M35" s="106"/>
      <c r="N35" s="106">
        <v>155000</v>
      </c>
      <c r="O35" s="106">
        <v>35000</v>
      </c>
      <c r="P35" s="106">
        <v>7000</v>
      </c>
      <c r="Q35" s="113"/>
      <c r="R35" s="106">
        <v>500000</v>
      </c>
      <c r="S35" s="106">
        <v>500000</v>
      </c>
      <c r="T35" s="106"/>
      <c r="U35" s="106">
        <v>200000</v>
      </c>
      <c r="V35" s="106">
        <v>203500</v>
      </c>
      <c r="W35" s="106"/>
      <c r="X35" s="106"/>
      <c r="Y35" s="106"/>
      <c r="Z35" s="123">
        <v>0.46939999999999998</v>
      </c>
      <c r="AA35" s="123">
        <v>0.71850000000000003</v>
      </c>
      <c r="AB35" s="123">
        <v>1.3</v>
      </c>
      <c r="AC35" s="123">
        <v>1.25</v>
      </c>
      <c r="AD35" s="123"/>
      <c r="AE35" s="123">
        <f t="shared" si="0"/>
        <v>0.35473972602739723</v>
      </c>
      <c r="AF35" s="123">
        <v>0.1</v>
      </c>
      <c r="AG35" s="123"/>
      <c r="AH35" s="123">
        <v>0.55000000000000004</v>
      </c>
      <c r="AI35" s="123"/>
      <c r="AJ35" s="123"/>
      <c r="AK35" s="123">
        <v>0.59</v>
      </c>
      <c r="AL35" s="123">
        <v>0.8</v>
      </c>
      <c r="AM35" s="123">
        <v>0.70409999999999995</v>
      </c>
      <c r="AN35" s="123"/>
      <c r="AO35" s="123">
        <v>0.24</v>
      </c>
      <c r="AP35" s="123">
        <v>0.24</v>
      </c>
      <c r="AQ35" s="123"/>
      <c r="AR35" s="123">
        <v>0.27500000000000002</v>
      </c>
      <c r="AS35" s="124">
        <v>9.937E-2</v>
      </c>
      <c r="AT35" s="124"/>
      <c r="AU35" s="124"/>
      <c r="AW35" s="118">
        <f t="shared" si="15"/>
        <v>5520297.3307999996</v>
      </c>
      <c r="AX35" s="119"/>
      <c r="AY35" s="118">
        <f t="shared" si="16"/>
        <v>640388.53041647968</v>
      </c>
      <c r="AZ35" s="119"/>
      <c r="BA35" s="118">
        <f t="shared" si="17"/>
        <v>1540000.0000000002</v>
      </c>
      <c r="BB35" s="118"/>
      <c r="BC35" s="118"/>
      <c r="BD35" s="118">
        <f t="shared" si="18"/>
        <v>566210.26</v>
      </c>
      <c r="BF35" s="118">
        <f t="shared" ref="BF35:BF98" si="21">AW35+AY35+AZ35+BD35</f>
        <v>6726896.1212164788</v>
      </c>
      <c r="BG35" s="119">
        <f t="shared" si="19"/>
        <v>7363403.6000000006</v>
      </c>
      <c r="BH35" s="119">
        <f t="shared" si="20"/>
        <v>0</v>
      </c>
      <c r="BI35" s="119"/>
      <c r="BJ35" s="119">
        <f t="shared" si="9"/>
        <v>240000</v>
      </c>
      <c r="BK35" s="81"/>
      <c r="BL35" s="81"/>
      <c r="BM35" s="120">
        <f t="shared" ref="BM35:BM98" si="22">BF35+BG35+BJ35+BH35</f>
        <v>14330299.721216479</v>
      </c>
      <c r="BN35" s="120">
        <f t="shared" ref="BN35:BN98" si="23">BF35+BG35+BJ35+BI35+BH35</f>
        <v>14330299.721216479</v>
      </c>
      <c r="BO35" s="121">
        <v>41671</v>
      </c>
      <c r="BP35" s="22">
        <v>28</v>
      </c>
      <c r="BQ35" s="105"/>
      <c r="BR35" s="105"/>
      <c r="BS35" s="105"/>
      <c r="BT35" s="105"/>
    </row>
    <row r="36" spans="1:72" s="22" customFormat="1" hidden="1" x14ac:dyDescent="0.25">
      <c r="A36" s="114">
        <v>41699</v>
      </c>
      <c r="B36" s="105">
        <v>61795</v>
      </c>
      <c r="C36" s="105">
        <v>43628</v>
      </c>
      <c r="D36" s="105">
        <v>75000</v>
      </c>
      <c r="E36" s="105">
        <v>30000</v>
      </c>
      <c r="F36" s="105"/>
      <c r="G36" s="105">
        <v>50377.83375314861</v>
      </c>
      <c r="H36" s="105">
        <v>50000</v>
      </c>
      <c r="I36" s="106"/>
      <c r="J36" s="105">
        <f t="shared" si="10"/>
        <v>260423</v>
      </c>
      <c r="K36" s="106">
        <v>152000</v>
      </c>
      <c r="L36" s="106"/>
      <c r="M36" s="106"/>
      <c r="N36" s="106">
        <v>155000</v>
      </c>
      <c r="O36" s="106">
        <v>35000</v>
      </c>
      <c r="P36" s="106">
        <v>7000</v>
      </c>
      <c r="Q36" s="113"/>
      <c r="R36" s="106">
        <v>500000</v>
      </c>
      <c r="S36" s="106">
        <v>500000</v>
      </c>
      <c r="T36" s="106"/>
      <c r="U36" s="106">
        <v>200000</v>
      </c>
      <c r="V36" s="106">
        <v>203500</v>
      </c>
      <c r="W36" s="106"/>
      <c r="X36" s="106"/>
      <c r="Y36" s="106"/>
      <c r="Z36" s="123">
        <v>0.46939999999999998</v>
      </c>
      <c r="AA36" s="123">
        <v>0.71850000000000003</v>
      </c>
      <c r="AB36" s="123">
        <v>1.3</v>
      </c>
      <c r="AC36" s="123">
        <v>1.25</v>
      </c>
      <c r="AD36" s="123"/>
      <c r="AE36" s="123">
        <f t="shared" si="0"/>
        <v>0.35473972602739723</v>
      </c>
      <c r="AF36" s="123">
        <v>0.1</v>
      </c>
      <c r="AG36" s="123"/>
      <c r="AH36" s="123">
        <v>0.55000000000000004</v>
      </c>
      <c r="AI36" s="123"/>
      <c r="AJ36" s="123"/>
      <c r="AK36" s="123">
        <v>0.59</v>
      </c>
      <c r="AL36" s="123">
        <v>0.8</v>
      </c>
      <c r="AM36" s="123">
        <v>0.70409999999999995</v>
      </c>
      <c r="AN36" s="123"/>
      <c r="AO36" s="123">
        <v>0.24</v>
      </c>
      <c r="AP36" s="123">
        <v>0.24</v>
      </c>
      <c r="AQ36" s="123"/>
      <c r="AR36" s="123">
        <v>0.27500000000000002</v>
      </c>
      <c r="AS36" s="124">
        <v>9.937E-2</v>
      </c>
      <c r="AT36" s="124"/>
      <c r="AU36" s="124"/>
      <c r="AW36" s="118">
        <f t="shared" si="15"/>
        <v>6055952.0209999997</v>
      </c>
      <c r="AX36" s="119"/>
      <c r="AY36" s="118">
        <f t="shared" si="16"/>
        <v>709001.58724681672</v>
      </c>
      <c r="AZ36" s="119"/>
      <c r="BA36" s="118">
        <f t="shared" si="17"/>
        <v>1705000.0000000002</v>
      </c>
      <c r="BB36" s="118"/>
      <c r="BC36" s="118"/>
      <c r="BD36" s="118">
        <f t="shared" si="18"/>
        <v>626875.6449999999</v>
      </c>
      <c r="BF36" s="118">
        <f t="shared" si="21"/>
        <v>7391829.2532468159</v>
      </c>
      <c r="BG36" s="119">
        <f t="shared" si="19"/>
        <v>8152339.7000000002</v>
      </c>
      <c r="BH36" s="119">
        <f t="shared" si="20"/>
        <v>0</v>
      </c>
      <c r="BI36" s="119"/>
      <c r="BJ36" s="119">
        <f t="shared" si="9"/>
        <v>240000</v>
      </c>
      <c r="BK36" s="81"/>
      <c r="BL36" s="81"/>
      <c r="BM36" s="120">
        <f t="shared" si="22"/>
        <v>15784168.953246817</v>
      </c>
      <c r="BN36" s="120">
        <f t="shared" si="23"/>
        <v>15784168.953246817</v>
      </c>
      <c r="BO36" s="121">
        <v>41699</v>
      </c>
      <c r="BP36" s="22">
        <v>31</v>
      </c>
      <c r="BQ36" s="105"/>
      <c r="BR36" s="105"/>
      <c r="BS36" s="105"/>
      <c r="BT36" s="105"/>
    </row>
    <row r="37" spans="1:72" s="22" customFormat="1" hidden="1" x14ac:dyDescent="0.25">
      <c r="A37" s="114">
        <v>41730</v>
      </c>
      <c r="B37" s="105">
        <v>59131</v>
      </c>
      <c r="C37" s="105">
        <v>45506</v>
      </c>
      <c r="D37" s="105">
        <v>75000</v>
      </c>
      <c r="E37" s="105">
        <v>30000</v>
      </c>
      <c r="F37" s="105"/>
      <c r="G37" s="105">
        <v>50377.83375314861</v>
      </c>
      <c r="H37" s="105">
        <v>50000</v>
      </c>
      <c r="I37" s="106"/>
      <c r="J37" s="105">
        <f t="shared" si="10"/>
        <v>259637</v>
      </c>
      <c r="K37" s="106">
        <v>170000</v>
      </c>
      <c r="L37" s="106"/>
      <c r="M37" s="106"/>
      <c r="N37" s="106">
        <v>155000</v>
      </c>
      <c r="O37" s="106">
        <v>35000</v>
      </c>
      <c r="P37" s="106">
        <v>7000</v>
      </c>
      <c r="Q37" s="113"/>
      <c r="R37" s="106">
        <v>500000</v>
      </c>
      <c r="S37" s="106">
        <v>500000</v>
      </c>
      <c r="T37" s="106"/>
      <c r="U37" s="106">
        <v>200000</v>
      </c>
      <c r="V37" s="106">
        <v>203500</v>
      </c>
      <c r="W37" s="106"/>
      <c r="X37" s="106"/>
      <c r="Y37" s="106"/>
      <c r="Z37" s="123">
        <v>0.46939999999999998</v>
      </c>
      <c r="AA37" s="123">
        <v>0.71850000000000003</v>
      </c>
      <c r="AB37" s="123">
        <v>1.3</v>
      </c>
      <c r="AC37" s="123">
        <v>1.25</v>
      </c>
      <c r="AD37" s="123"/>
      <c r="AE37" s="123">
        <f t="shared" si="0"/>
        <v>0.35473972602739723</v>
      </c>
      <c r="AF37" s="123">
        <v>0.1</v>
      </c>
      <c r="AG37" s="123"/>
      <c r="AH37" s="123">
        <v>0.55000000000000004</v>
      </c>
      <c r="AI37" s="123"/>
      <c r="AJ37" s="123"/>
      <c r="AK37" s="123">
        <v>0.59</v>
      </c>
      <c r="AL37" s="123">
        <v>0.8</v>
      </c>
      <c r="AM37" s="123">
        <v>0.70409999999999995</v>
      </c>
      <c r="AN37" s="123"/>
      <c r="AO37" s="123">
        <v>0.24</v>
      </c>
      <c r="AP37" s="123">
        <v>0.24</v>
      </c>
      <c r="AQ37" s="123"/>
      <c r="AR37" s="123">
        <v>0.27500000000000002</v>
      </c>
      <c r="AS37" s="124">
        <v>9.937E-2</v>
      </c>
      <c r="AT37" s="124"/>
      <c r="AU37" s="124"/>
      <c r="AW37" s="118">
        <f t="shared" si="15"/>
        <v>5863564.5719999997</v>
      </c>
      <c r="AX37" s="119"/>
      <c r="AY37" s="118">
        <f t="shared" si="16"/>
        <v>686130.56830337108</v>
      </c>
      <c r="AZ37" s="119"/>
      <c r="BA37" s="118">
        <f t="shared" si="17"/>
        <v>1650000.0000000002</v>
      </c>
      <c r="BB37" s="118"/>
      <c r="BC37" s="118"/>
      <c r="BD37" s="118">
        <f t="shared" si="18"/>
        <v>606653.85</v>
      </c>
      <c r="BF37" s="118">
        <f t="shared" si="21"/>
        <v>7156348.9903033702</v>
      </c>
      <c r="BG37" s="119">
        <f t="shared" si="19"/>
        <v>8186361</v>
      </c>
      <c r="BH37" s="119">
        <f t="shared" si="20"/>
        <v>0</v>
      </c>
      <c r="BI37" s="119"/>
      <c r="BJ37" s="119">
        <f t="shared" si="9"/>
        <v>240000</v>
      </c>
      <c r="BK37" s="81"/>
      <c r="BL37" s="81"/>
      <c r="BM37" s="120">
        <f t="shared" si="22"/>
        <v>15582709.990303371</v>
      </c>
      <c r="BN37" s="120">
        <f t="shared" si="23"/>
        <v>15582709.990303371</v>
      </c>
      <c r="BO37" s="121">
        <v>41730</v>
      </c>
      <c r="BP37" s="22">
        <v>30</v>
      </c>
      <c r="BQ37" s="105"/>
      <c r="BR37" s="105"/>
      <c r="BS37" s="105"/>
      <c r="BT37" s="105"/>
    </row>
    <row r="38" spans="1:72" s="22" customFormat="1" hidden="1" x14ac:dyDescent="0.25">
      <c r="A38" s="114">
        <v>41760</v>
      </c>
      <c r="B38" s="105">
        <v>50303</v>
      </c>
      <c r="C38" s="105">
        <v>94506</v>
      </c>
      <c r="D38" s="105">
        <v>75000</v>
      </c>
      <c r="E38" s="105">
        <v>30000</v>
      </c>
      <c r="F38" s="105"/>
      <c r="G38" s="105">
        <v>100755.66750629722</v>
      </c>
      <c r="H38" s="105">
        <v>100000</v>
      </c>
      <c r="I38" s="106"/>
      <c r="J38" s="105">
        <f t="shared" si="10"/>
        <v>349809</v>
      </c>
      <c r="K38" s="106">
        <v>170000</v>
      </c>
      <c r="L38" s="106"/>
      <c r="M38" s="106"/>
      <c r="N38" s="106">
        <v>155000</v>
      </c>
      <c r="O38" s="106">
        <v>35000</v>
      </c>
      <c r="P38" s="106">
        <v>7000</v>
      </c>
      <c r="Q38" s="113"/>
      <c r="R38" s="106">
        <v>500000</v>
      </c>
      <c r="S38" s="106">
        <v>500000</v>
      </c>
      <c r="T38" s="106"/>
      <c r="U38" s="106">
        <v>200000</v>
      </c>
      <c r="V38" s="106">
        <v>203500</v>
      </c>
      <c r="W38" s="106"/>
      <c r="X38" s="106"/>
      <c r="Y38" s="106"/>
      <c r="Z38" s="123">
        <v>0.46939999999999998</v>
      </c>
      <c r="AA38" s="123">
        <v>0.71850000000000003</v>
      </c>
      <c r="AB38" s="123">
        <v>1.3</v>
      </c>
      <c r="AC38" s="123">
        <v>1.25</v>
      </c>
      <c r="AD38" s="123"/>
      <c r="AE38" s="123">
        <f t="shared" si="0"/>
        <v>0.35473972602739723</v>
      </c>
      <c r="AF38" s="123">
        <v>0.71850000000000003</v>
      </c>
      <c r="AG38" s="123"/>
      <c r="AH38" s="123">
        <v>0.55000000000000004</v>
      </c>
      <c r="AI38" s="123"/>
      <c r="AJ38" s="123"/>
      <c r="AK38" s="123">
        <v>0.59</v>
      </c>
      <c r="AL38" s="123">
        <v>0.8</v>
      </c>
      <c r="AM38" s="123">
        <v>0.70409999999999995</v>
      </c>
      <c r="AN38" s="123"/>
      <c r="AO38" s="123">
        <v>0.24</v>
      </c>
      <c r="AP38" s="123">
        <v>0.24</v>
      </c>
      <c r="AQ38" s="123"/>
      <c r="AR38" s="123">
        <v>0.27500000000000002</v>
      </c>
      <c r="AS38" s="124">
        <v>9.9309999999999996E-2</v>
      </c>
      <c r="AT38" s="124"/>
      <c r="AU38" s="124"/>
      <c r="AW38" s="118">
        <f t="shared" si="15"/>
        <v>7021958.4651999995</v>
      </c>
      <c r="AX38" s="119"/>
      <c r="AY38" s="118">
        <f t="shared" si="16"/>
        <v>3335353.1744936332</v>
      </c>
      <c r="AZ38" s="119"/>
      <c r="BA38" s="118">
        <f t="shared" si="17"/>
        <v>1705000.0000000002</v>
      </c>
      <c r="BB38" s="118"/>
      <c r="BC38" s="118"/>
      <c r="BD38" s="118">
        <f t="shared" si="18"/>
        <v>626497.13500000001</v>
      </c>
      <c r="BF38" s="118">
        <f t="shared" si="21"/>
        <v>10983808.774693632</v>
      </c>
      <c r="BG38" s="119">
        <f t="shared" si="19"/>
        <v>8459239.7000000011</v>
      </c>
      <c r="BH38" s="119">
        <f t="shared" si="20"/>
        <v>0</v>
      </c>
      <c r="BI38" s="119"/>
      <c r="BJ38" s="119">
        <f t="shared" si="9"/>
        <v>240000</v>
      </c>
      <c r="BK38" s="81"/>
      <c r="BL38" s="81"/>
      <c r="BM38" s="120">
        <f t="shared" si="22"/>
        <v>19683048.474693634</v>
      </c>
      <c r="BN38" s="120">
        <f t="shared" si="23"/>
        <v>19683048.474693634</v>
      </c>
      <c r="BO38" s="121">
        <v>41760</v>
      </c>
      <c r="BP38" s="22">
        <v>31</v>
      </c>
      <c r="BQ38" s="105"/>
      <c r="BR38" s="105"/>
      <c r="BS38" s="105"/>
      <c r="BT38" s="105"/>
    </row>
    <row r="39" spans="1:72" s="22" customFormat="1" hidden="1" x14ac:dyDescent="0.25">
      <c r="A39" s="114">
        <v>41791</v>
      </c>
      <c r="B39" s="105">
        <v>50301</v>
      </c>
      <c r="C39" s="105">
        <v>94506</v>
      </c>
      <c r="D39" s="105">
        <v>75000</v>
      </c>
      <c r="E39" s="105">
        <v>30000</v>
      </c>
      <c r="F39" s="105"/>
      <c r="G39" s="105">
        <v>100755.66750629722</v>
      </c>
      <c r="H39" s="105">
        <v>100000</v>
      </c>
      <c r="I39" s="106"/>
      <c r="J39" s="105">
        <f t="shared" si="10"/>
        <v>349807</v>
      </c>
      <c r="K39" s="106">
        <v>170000</v>
      </c>
      <c r="L39" s="106"/>
      <c r="M39" s="106"/>
      <c r="N39" s="106">
        <v>155000</v>
      </c>
      <c r="O39" s="106">
        <v>35000</v>
      </c>
      <c r="P39" s="106">
        <v>7000</v>
      </c>
      <c r="Q39" s="113"/>
      <c r="R39" s="106">
        <v>750000</v>
      </c>
      <c r="S39" s="106">
        <v>500000</v>
      </c>
      <c r="T39" s="106"/>
      <c r="U39" s="106">
        <v>200000</v>
      </c>
      <c r="V39" s="106">
        <v>203500</v>
      </c>
      <c r="W39" s="106"/>
      <c r="X39" s="106"/>
      <c r="Y39" s="106"/>
      <c r="Z39" s="123">
        <v>0.46939999999999998</v>
      </c>
      <c r="AA39" s="123">
        <v>0.71850000000000003</v>
      </c>
      <c r="AB39" s="123">
        <v>1.3</v>
      </c>
      <c r="AC39" s="123">
        <v>1.25</v>
      </c>
      <c r="AD39" s="123"/>
      <c r="AE39" s="123">
        <f t="shared" si="0"/>
        <v>0.35473972602739723</v>
      </c>
      <c r="AF39" s="123">
        <v>0.71850000000000003</v>
      </c>
      <c r="AG39" s="123"/>
      <c r="AH39" s="123">
        <v>0.55000000000000004</v>
      </c>
      <c r="AI39" s="123"/>
      <c r="AJ39" s="123"/>
      <c r="AK39" s="123">
        <v>0.59</v>
      </c>
      <c r="AL39" s="123">
        <v>0.8</v>
      </c>
      <c r="AM39" s="123">
        <v>0.70409999999999995</v>
      </c>
      <c r="AN39" s="123"/>
      <c r="AO39" s="123">
        <v>0.24</v>
      </c>
      <c r="AP39" s="123">
        <v>0.24</v>
      </c>
      <c r="AQ39" s="123"/>
      <c r="AR39" s="123">
        <v>0.27500000000000002</v>
      </c>
      <c r="AS39" s="124">
        <v>9.9309999999999996E-2</v>
      </c>
      <c r="AT39" s="124"/>
      <c r="AU39" s="124"/>
      <c r="AW39" s="118">
        <f t="shared" si="15"/>
        <v>6795415.5120000001</v>
      </c>
      <c r="AX39" s="119"/>
      <c r="AY39" s="118">
        <f t="shared" si="16"/>
        <v>3227761.1366067417</v>
      </c>
      <c r="AZ39" s="119"/>
      <c r="BA39" s="118">
        <f t="shared" si="17"/>
        <v>1650000.0000000002</v>
      </c>
      <c r="BB39" s="118"/>
      <c r="BC39" s="118"/>
      <c r="BD39" s="118">
        <f t="shared" si="18"/>
        <v>606287.54999999993</v>
      </c>
      <c r="BF39" s="118">
        <f t="shared" si="21"/>
        <v>10629464.198606743</v>
      </c>
      <c r="BG39" s="119">
        <f t="shared" si="19"/>
        <v>8186361</v>
      </c>
      <c r="BH39" s="119">
        <f t="shared" si="20"/>
        <v>0</v>
      </c>
      <c r="BI39" s="119"/>
      <c r="BJ39" s="119">
        <f t="shared" si="9"/>
        <v>300000</v>
      </c>
      <c r="BK39" s="81"/>
      <c r="BL39" s="81"/>
      <c r="BM39" s="120">
        <f t="shared" si="22"/>
        <v>19115825.198606744</v>
      </c>
      <c r="BN39" s="120">
        <f t="shared" si="23"/>
        <v>19115825.198606744</v>
      </c>
      <c r="BO39" s="121">
        <v>41791</v>
      </c>
      <c r="BP39" s="22">
        <v>30</v>
      </c>
      <c r="BQ39" s="105"/>
      <c r="BR39" s="105"/>
      <c r="BS39" s="105"/>
      <c r="BT39" s="105"/>
    </row>
    <row r="40" spans="1:72" s="22" customFormat="1" hidden="1" x14ac:dyDescent="0.25">
      <c r="A40" s="114">
        <v>41821</v>
      </c>
      <c r="B40" s="105">
        <v>50316</v>
      </c>
      <c r="C40" s="105">
        <v>94506</v>
      </c>
      <c r="D40" s="105">
        <v>75000</v>
      </c>
      <c r="E40" s="105">
        <v>30000</v>
      </c>
      <c r="F40" s="105"/>
      <c r="G40" s="105">
        <v>100755.66750629722</v>
      </c>
      <c r="H40" s="105">
        <v>100000</v>
      </c>
      <c r="I40" s="106"/>
      <c r="J40" s="105">
        <f t="shared" si="10"/>
        <v>349822</v>
      </c>
      <c r="K40" s="106">
        <v>170000</v>
      </c>
      <c r="L40" s="106"/>
      <c r="M40" s="106"/>
      <c r="N40" s="106">
        <v>155000</v>
      </c>
      <c r="O40" s="106">
        <v>35000</v>
      </c>
      <c r="P40" s="106">
        <v>7000</v>
      </c>
      <c r="Q40" s="113"/>
      <c r="R40" s="106">
        <v>750000</v>
      </c>
      <c r="S40" s="106">
        <v>500000</v>
      </c>
      <c r="T40" s="106"/>
      <c r="U40" s="106">
        <v>200000</v>
      </c>
      <c r="V40" s="106">
        <v>203500</v>
      </c>
      <c r="W40" s="106"/>
      <c r="X40" s="106"/>
      <c r="Y40" s="106"/>
      <c r="Z40" s="123">
        <v>0.46939999999999998</v>
      </c>
      <c r="AA40" s="123">
        <v>0.71850000000000003</v>
      </c>
      <c r="AB40" s="123">
        <v>1.3</v>
      </c>
      <c r="AC40" s="123">
        <v>1.25</v>
      </c>
      <c r="AD40" s="123"/>
      <c r="AE40" s="123">
        <f t="shared" si="0"/>
        <v>0.35473972602739723</v>
      </c>
      <c r="AF40" s="123">
        <v>0.71850000000000003</v>
      </c>
      <c r="AG40" s="123"/>
      <c r="AH40" s="123">
        <v>0.55000000000000004</v>
      </c>
      <c r="AI40" s="123"/>
      <c r="AJ40" s="123"/>
      <c r="AK40" s="123">
        <v>0.59</v>
      </c>
      <c r="AL40" s="123">
        <v>0.8</v>
      </c>
      <c r="AM40" s="123">
        <v>0.70409999999999995</v>
      </c>
      <c r="AN40" s="123"/>
      <c r="AO40" s="123">
        <v>0.24</v>
      </c>
      <c r="AP40" s="123">
        <v>0.24</v>
      </c>
      <c r="AQ40" s="123"/>
      <c r="AR40" s="123">
        <v>0.27500000000000002</v>
      </c>
      <c r="AS40" s="124">
        <v>9.9309999999999996E-2</v>
      </c>
      <c r="AT40" s="124"/>
      <c r="AU40" s="124"/>
      <c r="AW40" s="118">
        <f t="shared" si="15"/>
        <v>7022147.6333999997</v>
      </c>
      <c r="AX40" s="119"/>
      <c r="AY40" s="118">
        <f t="shared" si="16"/>
        <v>3335353.1744936332</v>
      </c>
      <c r="AZ40" s="119"/>
      <c r="BA40" s="118">
        <f t="shared" si="17"/>
        <v>1705000.0000000002</v>
      </c>
      <c r="BB40" s="118"/>
      <c r="BC40" s="118"/>
      <c r="BD40" s="118">
        <f t="shared" si="18"/>
        <v>626497.13500000001</v>
      </c>
      <c r="BF40" s="118">
        <f t="shared" si="21"/>
        <v>10983997.942893634</v>
      </c>
      <c r="BG40" s="119">
        <f t="shared" si="19"/>
        <v>8459239.7000000011</v>
      </c>
      <c r="BH40" s="119">
        <f t="shared" si="20"/>
        <v>0</v>
      </c>
      <c r="BI40" s="119"/>
      <c r="BJ40" s="119">
        <f t="shared" si="9"/>
        <v>300000</v>
      </c>
      <c r="BK40" s="81"/>
      <c r="BL40" s="81"/>
      <c r="BM40" s="120">
        <f t="shared" si="22"/>
        <v>19743237.642893635</v>
      </c>
      <c r="BN40" s="120">
        <f t="shared" si="23"/>
        <v>19743237.642893635</v>
      </c>
      <c r="BO40" s="121">
        <v>41821</v>
      </c>
      <c r="BP40" s="22">
        <v>31</v>
      </c>
      <c r="BQ40" s="105"/>
      <c r="BR40" s="105"/>
      <c r="BS40" s="105"/>
      <c r="BT40" s="105"/>
    </row>
    <row r="41" spans="1:72" s="22" customFormat="1" hidden="1" x14ac:dyDescent="0.25">
      <c r="A41" s="114">
        <v>41852</v>
      </c>
      <c r="B41" s="105">
        <v>50351</v>
      </c>
      <c r="C41" s="105">
        <v>94506</v>
      </c>
      <c r="D41" s="105">
        <v>75000</v>
      </c>
      <c r="E41" s="105">
        <v>30000</v>
      </c>
      <c r="F41" s="105"/>
      <c r="G41" s="105">
        <v>100755.66750629722</v>
      </c>
      <c r="H41" s="105">
        <v>100000</v>
      </c>
      <c r="I41" s="106"/>
      <c r="J41" s="105">
        <f t="shared" si="10"/>
        <v>349857</v>
      </c>
      <c r="K41" s="106">
        <v>170000</v>
      </c>
      <c r="L41" s="106"/>
      <c r="M41" s="106"/>
      <c r="N41" s="106">
        <v>155000</v>
      </c>
      <c r="O41" s="106">
        <v>35000</v>
      </c>
      <c r="P41" s="106">
        <v>7000</v>
      </c>
      <c r="Q41" s="113"/>
      <c r="R41" s="106">
        <v>750000</v>
      </c>
      <c r="S41" s="106">
        <v>500000</v>
      </c>
      <c r="T41" s="106"/>
      <c r="U41" s="106">
        <v>200000</v>
      </c>
      <c r="V41" s="106">
        <v>203500</v>
      </c>
      <c r="W41" s="106"/>
      <c r="X41" s="106"/>
      <c r="Y41" s="106"/>
      <c r="Z41" s="123">
        <v>0.46939999999999998</v>
      </c>
      <c r="AA41" s="123">
        <v>0.71850000000000003</v>
      </c>
      <c r="AB41" s="123">
        <v>1.3</v>
      </c>
      <c r="AC41" s="123">
        <v>1.25</v>
      </c>
      <c r="AD41" s="123"/>
      <c r="AE41" s="123">
        <f t="shared" si="0"/>
        <v>0.35473972602739723</v>
      </c>
      <c r="AF41" s="123">
        <v>0.71850000000000003</v>
      </c>
      <c r="AG41" s="123"/>
      <c r="AH41" s="123">
        <v>0.55000000000000004</v>
      </c>
      <c r="AI41" s="123"/>
      <c r="AJ41" s="123"/>
      <c r="AK41" s="123">
        <v>0.59</v>
      </c>
      <c r="AL41" s="123">
        <v>0.8</v>
      </c>
      <c r="AM41" s="123">
        <v>0.70409999999999995</v>
      </c>
      <c r="AN41" s="123"/>
      <c r="AO41" s="123">
        <v>0.24</v>
      </c>
      <c r="AP41" s="123">
        <v>0.24</v>
      </c>
      <c r="AQ41" s="123"/>
      <c r="AR41" s="123">
        <v>0.27500000000000002</v>
      </c>
      <c r="AS41" s="124">
        <v>9.9309999999999996E-2</v>
      </c>
      <c r="AT41" s="124"/>
      <c r="AU41" s="124"/>
      <c r="AW41" s="118">
        <f t="shared" si="15"/>
        <v>7022656.9324000003</v>
      </c>
      <c r="AX41" s="119"/>
      <c r="AY41" s="118">
        <f t="shared" si="16"/>
        <v>3335353.1744936332</v>
      </c>
      <c r="AZ41" s="119"/>
      <c r="BA41" s="118">
        <f t="shared" si="17"/>
        <v>1705000.0000000002</v>
      </c>
      <c r="BB41" s="118"/>
      <c r="BC41" s="118"/>
      <c r="BD41" s="118">
        <f t="shared" si="18"/>
        <v>626497.13500000001</v>
      </c>
      <c r="BF41" s="118">
        <f t="shared" si="21"/>
        <v>10984507.241893632</v>
      </c>
      <c r="BG41" s="119">
        <f t="shared" si="19"/>
        <v>8459239.7000000011</v>
      </c>
      <c r="BH41" s="119">
        <f t="shared" si="20"/>
        <v>0</v>
      </c>
      <c r="BI41" s="119"/>
      <c r="BJ41" s="119">
        <f t="shared" si="9"/>
        <v>300000</v>
      </c>
      <c r="BK41" s="81"/>
      <c r="BL41" s="81"/>
      <c r="BM41" s="120">
        <f t="shared" si="22"/>
        <v>19743746.941893633</v>
      </c>
      <c r="BN41" s="120">
        <f t="shared" si="23"/>
        <v>19743746.941893633</v>
      </c>
      <c r="BO41" s="121">
        <v>41852</v>
      </c>
      <c r="BP41" s="22">
        <v>31</v>
      </c>
      <c r="BQ41" s="105"/>
      <c r="BR41" s="105"/>
      <c r="BS41" s="105"/>
      <c r="BT41" s="105"/>
    </row>
    <row r="42" spans="1:72" s="22" customFormat="1" hidden="1" x14ac:dyDescent="0.25">
      <c r="A42" s="114">
        <v>41883</v>
      </c>
      <c r="B42" s="105">
        <v>50743</v>
      </c>
      <c r="C42" s="105">
        <v>94506</v>
      </c>
      <c r="D42" s="105">
        <v>75000</v>
      </c>
      <c r="E42" s="105">
        <v>30000</v>
      </c>
      <c r="F42" s="105"/>
      <c r="G42" s="105">
        <v>100755.66750629722</v>
      </c>
      <c r="H42" s="105">
        <v>100000</v>
      </c>
      <c r="I42" s="106"/>
      <c r="J42" s="105">
        <f t="shared" si="10"/>
        <v>350249</v>
      </c>
      <c r="K42" s="106">
        <v>170000</v>
      </c>
      <c r="L42" s="106"/>
      <c r="M42" s="106"/>
      <c r="N42" s="106">
        <v>155000</v>
      </c>
      <c r="O42" s="106">
        <v>35000</v>
      </c>
      <c r="P42" s="106">
        <v>7000</v>
      </c>
      <c r="Q42" s="113"/>
      <c r="R42" s="106">
        <v>750000</v>
      </c>
      <c r="S42" s="106">
        <v>500000</v>
      </c>
      <c r="T42" s="106"/>
      <c r="U42" s="106">
        <v>200000</v>
      </c>
      <c r="V42" s="106">
        <v>203500</v>
      </c>
      <c r="W42" s="106"/>
      <c r="X42" s="106"/>
      <c r="Y42" s="106"/>
      <c r="Z42" s="123">
        <v>0.46939999999999998</v>
      </c>
      <c r="AA42" s="123">
        <v>0.71850000000000003</v>
      </c>
      <c r="AB42" s="123">
        <v>1.3</v>
      </c>
      <c r="AC42" s="123">
        <v>1.25</v>
      </c>
      <c r="AD42" s="123"/>
      <c r="AE42" s="123">
        <f t="shared" si="0"/>
        <v>0.35473972602739723</v>
      </c>
      <c r="AF42" s="123">
        <v>0.71850000000000003</v>
      </c>
      <c r="AG42" s="123"/>
      <c r="AH42" s="123">
        <v>0.55000000000000004</v>
      </c>
      <c r="AI42" s="123"/>
      <c r="AJ42" s="123"/>
      <c r="AK42" s="123">
        <v>0.59</v>
      </c>
      <c r="AL42" s="123">
        <v>0.8</v>
      </c>
      <c r="AM42" s="123">
        <v>0.70409999999999995</v>
      </c>
      <c r="AN42" s="123"/>
      <c r="AO42" s="123">
        <v>0.24</v>
      </c>
      <c r="AP42" s="123">
        <v>0.24</v>
      </c>
      <c r="AQ42" s="123"/>
      <c r="AR42" s="123">
        <v>0.27500000000000002</v>
      </c>
      <c r="AS42" s="124">
        <v>9.9309999999999996E-2</v>
      </c>
      <c r="AT42" s="124"/>
      <c r="AU42" s="124"/>
      <c r="AW42" s="118">
        <f t="shared" si="15"/>
        <v>6801639.7560000001</v>
      </c>
      <c r="AX42" s="119"/>
      <c r="AY42" s="118">
        <f t="shared" si="16"/>
        <v>3227761.1366067417</v>
      </c>
      <c r="AZ42" s="119"/>
      <c r="BA42" s="118">
        <f t="shared" si="17"/>
        <v>1650000.0000000002</v>
      </c>
      <c r="BB42" s="118"/>
      <c r="BC42" s="118"/>
      <c r="BD42" s="118">
        <f t="shared" si="18"/>
        <v>606287.54999999993</v>
      </c>
      <c r="BF42" s="118">
        <f t="shared" si="21"/>
        <v>10635688.442606743</v>
      </c>
      <c r="BG42" s="119">
        <f t="shared" si="19"/>
        <v>8186361</v>
      </c>
      <c r="BH42" s="119">
        <f t="shared" si="20"/>
        <v>0</v>
      </c>
      <c r="BI42" s="119"/>
      <c r="BJ42" s="119">
        <f t="shared" si="9"/>
        <v>300000</v>
      </c>
      <c r="BK42" s="81"/>
      <c r="BL42" s="81"/>
      <c r="BM42" s="120">
        <f t="shared" si="22"/>
        <v>19122049.442606743</v>
      </c>
      <c r="BN42" s="120">
        <f t="shared" si="23"/>
        <v>19122049.442606743</v>
      </c>
      <c r="BO42" s="121">
        <v>41883</v>
      </c>
      <c r="BP42" s="22">
        <v>30</v>
      </c>
      <c r="BQ42" s="105"/>
      <c r="BR42" s="105"/>
      <c r="BS42" s="105"/>
      <c r="BT42" s="105"/>
    </row>
    <row r="43" spans="1:72" s="22" customFormat="1" hidden="1" x14ac:dyDescent="0.25">
      <c r="A43" s="114">
        <v>41913</v>
      </c>
      <c r="B43" s="105">
        <v>50050</v>
      </c>
      <c r="C43" s="105">
        <v>57404</v>
      </c>
      <c r="D43" s="105">
        <v>75000</v>
      </c>
      <c r="E43" s="105">
        <v>30000</v>
      </c>
      <c r="F43" s="105"/>
      <c r="G43" s="105">
        <v>50377.83375314861</v>
      </c>
      <c r="H43" s="105">
        <v>50000</v>
      </c>
      <c r="I43" s="106"/>
      <c r="J43" s="105">
        <f t="shared" si="10"/>
        <v>262454</v>
      </c>
      <c r="K43" s="106">
        <f>170000+68000</f>
        <v>238000</v>
      </c>
      <c r="L43" s="106"/>
      <c r="M43" s="106"/>
      <c r="N43" s="106">
        <v>155000</v>
      </c>
      <c r="O43" s="106">
        <v>35000</v>
      </c>
      <c r="P43" s="106">
        <v>7000</v>
      </c>
      <c r="Q43" s="113"/>
      <c r="R43" s="106">
        <v>750000</v>
      </c>
      <c r="S43" s="106">
        <v>500000</v>
      </c>
      <c r="T43" s="106"/>
      <c r="U43" s="106">
        <v>200000</v>
      </c>
      <c r="V43" s="106">
        <v>203500</v>
      </c>
      <c r="W43" s="106"/>
      <c r="X43" s="106"/>
      <c r="Y43" s="106"/>
      <c r="Z43" s="123">
        <v>0.46939999999999998</v>
      </c>
      <c r="AA43" s="123">
        <v>0.71850000000000003</v>
      </c>
      <c r="AB43" s="123">
        <v>1.3</v>
      </c>
      <c r="AC43" s="123">
        <v>1.25</v>
      </c>
      <c r="AD43" s="123"/>
      <c r="AE43" s="123">
        <f t="shared" si="0"/>
        <v>0.35473972602739723</v>
      </c>
      <c r="AF43" s="123">
        <v>0.1</v>
      </c>
      <c r="AG43" s="123"/>
      <c r="AH43" s="123">
        <v>0.55000000000000004</v>
      </c>
      <c r="AI43" s="123"/>
      <c r="AJ43" s="123"/>
      <c r="AK43" s="123">
        <v>0.59</v>
      </c>
      <c r="AL43" s="123">
        <v>0.8</v>
      </c>
      <c r="AM43" s="123">
        <v>0.70409999999999995</v>
      </c>
      <c r="AN43" s="123"/>
      <c r="AO43" s="123">
        <v>0.24</v>
      </c>
      <c r="AP43" s="123">
        <v>0.24</v>
      </c>
      <c r="AQ43" s="123"/>
      <c r="AR43" s="123">
        <v>0.27500000000000002</v>
      </c>
      <c r="AS43" s="124">
        <v>9.9309999999999996E-2</v>
      </c>
      <c r="AT43" s="124"/>
      <c r="AU43" s="124"/>
      <c r="AW43" s="118">
        <f t="shared" si="15"/>
        <v>6191885.5640000002</v>
      </c>
      <c r="AX43" s="119"/>
      <c r="AY43" s="118">
        <f t="shared" si="16"/>
        <v>709001.58724681672</v>
      </c>
      <c r="AZ43" s="119"/>
      <c r="BA43" s="118">
        <f t="shared" si="17"/>
        <v>1705000.0000000002</v>
      </c>
      <c r="BB43" s="118"/>
      <c r="BC43" s="118"/>
      <c r="BD43" s="118">
        <f t="shared" si="18"/>
        <v>626497.13500000001</v>
      </c>
      <c r="BF43" s="118">
        <f t="shared" si="21"/>
        <v>7527384.2862468166</v>
      </c>
      <c r="BG43" s="119">
        <f t="shared" si="19"/>
        <v>9618639.7000000011</v>
      </c>
      <c r="BH43" s="119">
        <f t="shared" si="20"/>
        <v>0</v>
      </c>
      <c r="BI43" s="119"/>
      <c r="BJ43" s="119">
        <f t="shared" si="9"/>
        <v>300000</v>
      </c>
      <c r="BK43" s="81"/>
      <c r="BL43" s="81"/>
      <c r="BM43" s="120">
        <f t="shared" si="22"/>
        <v>17446023.986246817</v>
      </c>
      <c r="BN43" s="120">
        <f t="shared" si="23"/>
        <v>17446023.986246817</v>
      </c>
      <c r="BO43" s="121">
        <v>41913</v>
      </c>
      <c r="BP43" s="22">
        <v>31</v>
      </c>
      <c r="BQ43" s="105"/>
      <c r="BR43" s="105"/>
      <c r="BS43" s="105"/>
      <c r="BT43" s="105"/>
    </row>
    <row r="44" spans="1:72" s="22" customFormat="1" hidden="1" x14ac:dyDescent="0.25">
      <c r="A44" s="114">
        <v>41944</v>
      </c>
      <c r="B44" s="105">
        <v>62006</v>
      </c>
      <c r="C44" s="105">
        <v>46059</v>
      </c>
      <c r="D44" s="105">
        <v>75000</v>
      </c>
      <c r="E44" s="105">
        <v>30000</v>
      </c>
      <c r="F44" s="105"/>
      <c r="G44" s="105">
        <v>50377.83375314861</v>
      </c>
      <c r="H44" s="105">
        <v>50000</v>
      </c>
      <c r="I44" s="106"/>
      <c r="J44" s="105">
        <f t="shared" si="10"/>
        <v>263065</v>
      </c>
      <c r="K44" s="106">
        <f>152000+68000</f>
        <v>220000</v>
      </c>
      <c r="L44" s="106"/>
      <c r="M44" s="106"/>
      <c r="N44" s="106">
        <v>155000</v>
      </c>
      <c r="O44" s="106">
        <v>35000</v>
      </c>
      <c r="P44" s="106">
        <v>7000</v>
      </c>
      <c r="Q44" s="113"/>
      <c r="R44" s="106">
        <v>500000</v>
      </c>
      <c r="S44" s="106">
        <v>500000</v>
      </c>
      <c r="T44" s="106"/>
      <c r="U44" s="106">
        <v>200000</v>
      </c>
      <c r="V44" s="106">
        <v>203500</v>
      </c>
      <c r="W44" s="106"/>
      <c r="X44" s="106">
        <v>25000</v>
      </c>
      <c r="Y44" s="106"/>
      <c r="Z44" s="123">
        <v>0.46939999999999998</v>
      </c>
      <c r="AA44" s="123">
        <v>0.71850000000000003</v>
      </c>
      <c r="AB44" s="123">
        <v>1.3</v>
      </c>
      <c r="AC44" s="123">
        <v>1.25</v>
      </c>
      <c r="AD44" s="123"/>
      <c r="AE44" s="123">
        <f t="shared" si="0"/>
        <v>0.35473972602739723</v>
      </c>
      <c r="AF44" s="123">
        <v>0.1</v>
      </c>
      <c r="AG44" s="123"/>
      <c r="AH44" s="123">
        <v>0.55000000000000004</v>
      </c>
      <c r="AI44" s="123"/>
      <c r="AJ44" s="123"/>
      <c r="AK44" s="123">
        <v>0.59</v>
      </c>
      <c r="AL44" s="123">
        <v>0.8</v>
      </c>
      <c r="AM44" s="123">
        <v>0.70409999999999995</v>
      </c>
      <c r="AN44" s="123"/>
      <c r="AO44" s="123">
        <v>0.24</v>
      </c>
      <c r="AP44" s="123">
        <v>0.24</v>
      </c>
      <c r="AQ44" s="123"/>
      <c r="AR44" s="123">
        <v>0.27500000000000002</v>
      </c>
      <c r="AS44" s="124">
        <v>9.9309999999999996E-2</v>
      </c>
      <c r="AT44" s="124"/>
      <c r="AU44" s="124">
        <v>0.12</v>
      </c>
      <c r="AW44" s="118">
        <f t="shared" si="15"/>
        <v>5915970.2369999997</v>
      </c>
      <c r="AX44" s="119"/>
      <c r="AY44" s="118">
        <f t="shared" si="16"/>
        <v>686130.56830337108</v>
      </c>
      <c r="AZ44" s="119"/>
      <c r="BA44" s="118">
        <f t="shared" si="17"/>
        <v>1650000.0000000002</v>
      </c>
      <c r="BB44" s="118"/>
      <c r="BC44" s="118"/>
      <c r="BD44" s="118">
        <f t="shared" si="18"/>
        <v>606287.54999999993</v>
      </c>
      <c r="BF44" s="118">
        <f t="shared" si="21"/>
        <v>7208388.3553033704</v>
      </c>
      <c r="BG44" s="119">
        <f t="shared" si="19"/>
        <v>9101361</v>
      </c>
      <c r="BH44" s="119">
        <f t="shared" si="20"/>
        <v>0</v>
      </c>
      <c r="BI44" s="119"/>
      <c r="BJ44" s="119">
        <f t="shared" si="9"/>
        <v>240000</v>
      </c>
      <c r="BK44" s="81"/>
      <c r="BL44" s="81"/>
      <c r="BM44" s="120">
        <f t="shared" si="22"/>
        <v>16549749.355303369</v>
      </c>
      <c r="BN44" s="120">
        <f t="shared" si="23"/>
        <v>16549749.355303369</v>
      </c>
      <c r="BO44" s="121">
        <v>41944</v>
      </c>
      <c r="BP44" s="22">
        <v>30</v>
      </c>
      <c r="BQ44" s="105"/>
      <c r="BR44" s="105"/>
      <c r="BS44" s="105"/>
      <c r="BT44" s="105"/>
    </row>
    <row r="45" spans="1:72" s="22" customFormat="1" hidden="1" x14ac:dyDescent="0.25">
      <c r="A45" s="114">
        <v>41974</v>
      </c>
      <c r="B45" s="105">
        <v>62216</v>
      </c>
      <c r="C45" s="105">
        <v>46059</v>
      </c>
      <c r="D45" s="105">
        <v>75000</v>
      </c>
      <c r="E45" s="105">
        <v>30000</v>
      </c>
      <c r="F45" s="105"/>
      <c r="G45" s="105">
        <v>50377.83375314861</v>
      </c>
      <c r="H45" s="105">
        <v>50000</v>
      </c>
      <c r="I45" s="106"/>
      <c r="J45" s="105">
        <f t="shared" si="10"/>
        <v>263275</v>
      </c>
      <c r="K45" s="106">
        <f t="shared" ref="K45:K48" si="24">152000+68000</f>
        <v>220000</v>
      </c>
      <c r="L45" s="106"/>
      <c r="M45" s="106"/>
      <c r="N45" s="106">
        <v>155000</v>
      </c>
      <c r="O45" s="106">
        <v>35000</v>
      </c>
      <c r="P45" s="106">
        <v>7000</v>
      </c>
      <c r="Q45" s="113"/>
      <c r="R45" s="106">
        <v>500000</v>
      </c>
      <c r="S45" s="106">
        <v>500000</v>
      </c>
      <c r="T45" s="106"/>
      <c r="U45" s="106">
        <v>200000</v>
      </c>
      <c r="V45" s="106">
        <v>203500</v>
      </c>
      <c r="W45" s="106"/>
      <c r="X45" s="106">
        <v>25000</v>
      </c>
      <c r="Y45" s="106"/>
      <c r="Z45" s="123">
        <v>0.46939999999999998</v>
      </c>
      <c r="AA45" s="123">
        <v>0.71850000000000003</v>
      </c>
      <c r="AB45" s="123">
        <v>1.3</v>
      </c>
      <c r="AC45" s="123">
        <v>1.25</v>
      </c>
      <c r="AD45" s="123"/>
      <c r="AE45" s="123">
        <f t="shared" si="0"/>
        <v>0.35473972602739723</v>
      </c>
      <c r="AF45" s="123">
        <v>0.1</v>
      </c>
      <c r="AG45" s="123"/>
      <c r="AH45" s="123">
        <v>0.55000000000000004</v>
      </c>
      <c r="AI45" s="123"/>
      <c r="AJ45" s="123"/>
      <c r="AK45" s="123">
        <v>0.59</v>
      </c>
      <c r="AL45" s="123">
        <v>0.8</v>
      </c>
      <c r="AM45" s="123">
        <v>0.70409999999999995</v>
      </c>
      <c r="AN45" s="123"/>
      <c r="AO45" s="123">
        <v>0.24</v>
      </c>
      <c r="AP45" s="123">
        <v>0.24</v>
      </c>
      <c r="AQ45" s="123"/>
      <c r="AR45" s="123">
        <v>0.27500000000000002</v>
      </c>
      <c r="AS45" s="124">
        <v>9.9309999999999996E-2</v>
      </c>
      <c r="AT45" s="124"/>
      <c r="AU45" s="124">
        <v>0.12</v>
      </c>
      <c r="AW45" s="118">
        <f t="shared" si="15"/>
        <v>6116225.0389</v>
      </c>
      <c r="AX45" s="119"/>
      <c r="AY45" s="118">
        <f t="shared" si="16"/>
        <v>709001.58724681672</v>
      </c>
      <c r="AZ45" s="119"/>
      <c r="BA45" s="118">
        <f t="shared" si="17"/>
        <v>1705000.0000000002</v>
      </c>
      <c r="BB45" s="118"/>
      <c r="BC45" s="118"/>
      <c r="BD45" s="118">
        <f t="shared" si="18"/>
        <v>626497.13500000001</v>
      </c>
      <c r="BF45" s="118">
        <f t="shared" si="21"/>
        <v>7451723.7611468164</v>
      </c>
      <c r="BG45" s="119">
        <f t="shared" si="19"/>
        <v>9404739.7000000011</v>
      </c>
      <c r="BH45" s="119">
        <f t="shared" si="20"/>
        <v>0</v>
      </c>
      <c r="BI45" s="119"/>
      <c r="BJ45" s="119">
        <f t="shared" si="9"/>
        <v>240000</v>
      </c>
      <c r="BK45" s="81"/>
      <c r="BL45" s="81"/>
      <c r="BM45" s="120">
        <f t="shared" si="22"/>
        <v>17096463.461146817</v>
      </c>
      <c r="BN45" s="120">
        <f t="shared" si="23"/>
        <v>17096463.461146817</v>
      </c>
      <c r="BO45" s="121">
        <v>41974</v>
      </c>
      <c r="BP45" s="22">
        <v>31</v>
      </c>
      <c r="BQ45" s="105"/>
      <c r="BR45" s="105"/>
      <c r="BS45" s="105"/>
      <c r="BT45" s="105"/>
    </row>
    <row r="46" spans="1:72" s="22" customFormat="1" hidden="1" x14ac:dyDescent="0.25">
      <c r="A46" s="114">
        <v>42005</v>
      </c>
      <c r="B46" s="105">
        <v>61849</v>
      </c>
      <c r="C46" s="105">
        <v>46059</v>
      </c>
      <c r="D46" s="105">
        <v>75000</v>
      </c>
      <c r="E46" s="105">
        <v>30000</v>
      </c>
      <c r="F46" s="105"/>
      <c r="G46" s="105">
        <v>50377.83375314861</v>
      </c>
      <c r="H46" s="105">
        <v>50000</v>
      </c>
      <c r="I46" s="106"/>
      <c r="J46" s="105">
        <f t="shared" si="10"/>
        <v>262908</v>
      </c>
      <c r="K46" s="106">
        <f t="shared" si="24"/>
        <v>220000</v>
      </c>
      <c r="L46" s="106"/>
      <c r="M46" s="106"/>
      <c r="N46" s="106">
        <v>155000</v>
      </c>
      <c r="O46" s="106">
        <v>35000</v>
      </c>
      <c r="P46" s="106">
        <v>7000</v>
      </c>
      <c r="Q46" s="113"/>
      <c r="R46" s="106">
        <v>500000</v>
      </c>
      <c r="S46" s="106">
        <v>500000</v>
      </c>
      <c r="T46" s="106"/>
      <c r="U46" s="106">
        <v>200000</v>
      </c>
      <c r="V46" s="106">
        <v>203500</v>
      </c>
      <c r="W46" s="106"/>
      <c r="X46" s="106">
        <v>25796</v>
      </c>
      <c r="Y46" s="106"/>
      <c r="Z46" s="123">
        <v>0.46939999999999998</v>
      </c>
      <c r="AA46" s="123">
        <v>0.71850000000000003</v>
      </c>
      <c r="AB46" s="123">
        <v>1.3</v>
      </c>
      <c r="AC46" s="123">
        <v>1.25</v>
      </c>
      <c r="AD46" s="123"/>
      <c r="AE46" s="123">
        <f t="shared" si="0"/>
        <v>0.35473972602739723</v>
      </c>
      <c r="AF46" s="123">
        <v>0.1</v>
      </c>
      <c r="AG46" s="123"/>
      <c r="AH46" s="123">
        <v>0.55000000000000004</v>
      </c>
      <c r="AI46" s="123"/>
      <c r="AJ46" s="123"/>
      <c r="AK46" s="123">
        <v>0.59</v>
      </c>
      <c r="AL46" s="123">
        <v>0.8</v>
      </c>
      <c r="AM46" s="123">
        <v>0.70409999999999995</v>
      </c>
      <c r="AN46" s="123"/>
      <c r="AO46" s="123">
        <v>0.24</v>
      </c>
      <c r="AP46" s="123">
        <v>0.24</v>
      </c>
      <c r="AQ46" s="123"/>
      <c r="AR46" s="123">
        <v>0.27500000000000002</v>
      </c>
      <c r="AS46" s="124">
        <v>9.9309999999999996E-2</v>
      </c>
      <c r="AT46" s="124"/>
      <c r="AU46" s="124">
        <v>0.12</v>
      </c>
      <c r="AW46" s="118">
        <f t="shared" si="15"/>
        <v>6110884.6750999996</v>
      </c>
      <c r="AX46" s="119"/>
      <c r="AY46" s="118">
        <f t="shared" si="16"/>
        <v>709001.58724681672</v>
      </c>
      <c r="AZ46" s="119"/>
      <c r="BA46" s="118">
        <f t="shared" si="17"/>
        <v>1705000.0000000002</v>
      </c>
      <c r="BB46" s="118">
        <f t="shared" ref="BB46:BB110" si="25">((($K46*$AH46)+(L46*AI46)+(M46*AJ46)+(N46*AK46)+(O46*AL46)+(P46*AM46)+(Q46*AM46))*BP46)</f>
        <v>7606739.7000000002</v>
      </c>
      <c r="BC46" s="118">
        <f t="shared" ref="BC46:BC110" si="26">((+AU46*365)/12)*X46</f>
        <v>94155.4</v>
      </c>
      <c r="BD46" s="118">
        <f t="shared" si="18"/>
        <v>626497.13500000001</v>
      </c>
      <c r="BF46" s="118">
        <f t="shared" si="21"/>
        <v>7446383.397346816</v>
      </c>
      <c r="BG46" s="122">
        <f>+BC46+BB46+BA46</f>
        <v>9405895.1000000015</v>
      </c>
      <c r="BH46" s="119">
        <f t="shared" si="20"/>
        <v>0</v>
      </c>
      <c r="BI46" s="119"/>
      <c r="BJ46" s="119">
        <f t="shared" si="9"/>
        <v>240000</v>
      </c>
      <c r="BK46" s="81"/>
      <c r="BL46" s="81"/>
      <c r="BM46" s="120">
        <f>BF46+BB46+BJ46+BH46</f>
        <v>15293123.097346816</v>
      </c>
      <c r="BN46" s="120">
        <f>BF46+BB46+BJ46+BI46+BH46</f>
        <v>15293123.097346816</v>
      </c>
      <c r="BO46" s="121">
        <v>42005</v>
      </c>
      <c r="BP46" s="22">
        <v>31</v>
      </c>
      <c r="BQ46" s="105"/>
      <c r="BR46" s="105"/>
      <c r="BS46" s="105"/>
      <c r="BT46" s="105"/>
    </row>
    <row r="47" spans="1:72" s="22" customFormat="1" hidden="1" x14ac:dyDescent="0.25">
      <c r="A47" s="114">
        <v>42036</v>
      </c>
      <c r="B47" s="105">
        <v>61909</v>
      </c>
      <c r="C47" s="105">
        <v>46059</v>
      </c>
      <c r="D47" s="105">
        <v>75000</v>
      </c>
      <c r="E47" s="105">
        <v>30000</v>
      </c>
      <c r="F47" s="105"/>
      <c r="G47" s="105">
        <v>50377.83375314861</v>
      </c>
      <c r="H47" s="105">
        <v>50000</v>
      </c>
      <c r="I47" s="106"/>
      <c r="J47" s="105">
        <f t="shared" si="10"/>
        <v>262968</v>
      </c>
      <c r="K47" s="106">
        <f t="shared" si="24"/>
        <v>220000</v>
      </c>
      <c r="L47" s="106"/>
      <c r="M47" s="106"/>
      <c r="N47" s="106">
        <v>155000</v>
      </c>
      <c r="O47" s="106">
        <v>35000</v>
      </c>
      <c r="P47" s="106">
        <v>7000</v>
      </c>
      <c r="Q47" s="113"/>
      <c r="R47" s="106">
        <v>500000</v>
      </c>
      <c r="S47" s="106">
        <v>500000</v>
      </c>
      <c r="T47" s="106"/>
      <c r="U47" s="106">
        <v>200000</v>
      </c>
      <c r="V47" s="106">
        <v>203500</v>
      </c>
      <c r="W47" s="106"/>
      <c r="X47" s="106">
        <v>25796</v>
      </c>
      <c r="Y47" s="106"/>
      <c r="Z47" s="123">
        <v>0.46939999999999998</v>
      </c>
      <c r="AA47" s="123">
        <v>0.71850000000000003</v>
      </c>
      <c r="AB47" s="123">
        <v>1.3</v>
      </c>
      <c r="AC47" s="123">
        <v>1.25</v>
      </c>
      <c r="AD47" s="123"/>
      <c r="AE47" s="123">
        <f t="shared" si="0"/>
        <v>0.35473972602739723</v>
      </c>
      <c r="AF47" s="123">
        <v>0.1</v>
      </c>
      <c r="AG47" s="123"/>
      <c r="AH47" s="123">
        <v>0.55000000000000004</v>
      </c>
      <c r="AI47" s="123"/>
      <c r="AJ47" s="123"/>
      <c r="AK47" s="123">
        <v>0.59</v>
      </c>
      <c r="AL47" s="123">
        <v>0.8</v>
      </c>
      <c r="AM47" s="123">
        <v>0.70409999999999995</v>
      </c>
      <c r="AN47" s="123"/>
      <c r="AO47" s="123">
        <v>0.24</v>
      </c>
      <c r="AP47" s="123">
        <v>0.24</v>
      </c>
      <c r="AQ47" s="123"/>
      <c r="AR47" s="123">
        <v>0.27500000000000002</v>
      </c>
      <c r="AS47" s="124">
        <v>9.9309999999999996E-2</v>
      </c>
      <c r="AT47" s="124"/>
      <c r="AU47" s="124">
        <v>0.12</v>
      </c>
      <c r="AW47" s="118">
        <f t="shared" si="15"/>
        <v>5520297.3307999996</v>
      </c>
      <c r="AX47" s="119"/>
      <c r="AY47" s="118">
        <f t="shared" si="16"/>
        <v>640388.53041647968</v>
      </c>
      <c r="AZ47" s="119"/>
      <c r="BA47" s="118">
        <f t="shared" si="17"/>
        <v>1540000.0000000002</v>
      </c>
      <c r="BB47" s="118">
        <f t="shared" si="25"/>
        <v>6870603.6000000006</v>
      </c>
      <c r="BC47" s="118">
        <f t="shared" si="26"/>
        <v>94155.4</v>
      </c>
      <c r="BD47" s="118">
        <f t="shared" si="18"/>
        <v>565868.38</v>
      </c>
      <c r="BF47" s="118">
        <f t="shared" si="21"/>
        <v>6726554.2412164789</v>
      </c>
      <c r="BG47" s="122">
        <f t="shared" ref="BG47:BG111" si="27">+BC47+BB47+BA47</f>
        <v>8504759.0000000019</v>
      </c>
      <c r="BH47" s="119">
        <f t="shared" si="20"/>
        <v>0</v>
      </c>
      <c r="BI47" s="119"/>
      <c r="BJ47" s="119">
        <f t="shared" si="9"/>
        <v>240000</v>
      </c>
      <c r="BK47" s="81"/>
      <c r="BL47" s="81"/>
      <c r="BM47" s="120">
        <f t="shared" si="22"/>
        <v>15471313.241216481</v>
      </c>
      <c r="BN47" s="120">
        <f t="shared" si="23"/>
        <v>15471313.241216481</v>
      </c>
      <c r="BO47" s="121">
        <v>42036</v>
      </c>
      <c r="BP47" s="22">
        <v>28</v>
      </c>
      <c r="BQ47" s="105"/>
      <c r="BR47" s="105"/>
      <c r="BS47" s="105"/>
      <c r="BT47" s="105"/>
    </row>
    <row r="48" spans="1:72" s="22" customFormat="1" hidden="1" x14ac:dyDescent="0.25">
      <c r="A48" s="114">
        <v>42064</v>
      </c>
      <c r="B48" s="105">
        <v>61795</v>
      </c>
      <c r="C48" s="105">
        <v>43628</v>
      </c>
      <c r="D48" s="105">
        <v>75000</v>
      </c>
      <c r="E48" s="105">
        <v>30000</v>
      </c>
      <c r="F48" s="105"/>
      <c r="G48" s="105">
        <v>50377.83375314861</v>
      </c>
      <c r="H48" s="105">
        <v>50000</v>
      </c>
      <c r="I48" s="106"/>
      <c r="J48" s="105">
        <f t="shared" si="10"/>
        <v>260423</v>
      </c>
      <c r="K48" s="106">
        <f t="shared" si="24"/>
        <v>220000</v>
      </c>
      <c r="L48" s="106"/>
      <c r="M48" s="106"/>
      <c r="N48" s="106">
        <v>155000</v>
      </c>
      <c r="O48" s="106">
        <v>35000</v>
      </c>
      <c r="P48" s="106">
        <v>7000</v>
      </c>
      <c r="Q48" s="113"/>
      <c r="R48" s="106">
        <v>500000</v>
      </c>
      <c r="S48" s="106">
        <v>500000</v>
      </c>
      <c r="T48" s="106"/>
      <c r="U48" s="106">
        <v>200000</v>
      </c>
      <c r="V48" s="106">
        <v>203500</v>
      </c>
      <c r="W48" s="106"/>
      <c r="X48" s="106">
        <v>25796</v>
      </c>
      <c r="Y48" s="106"/>
      <c r="Z48" s="123">
        <v>0.46939999999999998</v>
      </c>
      <c r="AA48" s="123">
        <v>0.71850000000000003</v>
      </c>
      <c r="AB48" s="123">
        <v>1.3</v>
      </c>
      <c r="AC48" s="123">
        <v>1.25</v>
      </c>
      <c r="AD48" s="123"/>
      <c r="AE48" s="123">
        <f t="shared" si="0"/>
        <v>0.35473972602739723</v>
      </c>
      <c r="AF48" s="123">
        <v>0.1</v>
      </c>
      <c r="AG48" s="123"/>
      <c r="AH48" s="123">
        <v>0.55000000000000004</v>
      </c>
      <c r="AI48" s="123"/>
      <c r="AJ48" s="123"/>
      <c r="AK48" s="123">
        <v>0.59</v>
      </c>
      <c r="AL48" s="123">
        <v>0.8</v>
      </c>
      <c r="AM48" s="123">
        <v>0.70409999999999995</v>
      </c>
      <c r="AN48" s="123"/>
      <c r="AO48" s="123">
        <v>0.24</v>
      </c>
      <c r="AP48" s="123">
        <v>0.24</v>
      </c>
      <c r="AQ48" s="123"/>
      <c r="AR48" s="123">
        <v>0.27500000000000002</v>
      </c>
      <c r="AS48" s="124">
        <v>9.9309999999999996E-2</v>
      </c>
      <c r="AT48" s="124"/>
      <c r="AU48" s="124">
        <v>0.12</v>
      </c>
      <c r="AW48" s="118">
        <f t="shared" si="15"/>
        <v>6055952.0209999997</v>
      </c>
      <c r="AX48" s="119"/>
      <c r="AY48" s="118">
        <f t="shared" si="16"/>
        <v>709001.58724681672</v>
      </c>
      <c r="AZ48" s="119"/>
      <c r="BA48" s="118">
        <f t="shared" si="17"/>
        <v>1705000.0000000002</v>
      </c>
      <c r="BB48" s="118">
        <f t="shared" si="25"/>
        <v>7606739.7000000002</v>
      </c>
      <c r="BC48" s="118">
        <f t="shared" si="26"/>
        <v>94155.4</v>
      </c>
      <c r="BD48" s="118">
        <f t="shared" si="18"/>
        <v>626497.13500000001</v>
      </c>
      <c r="BF48" s="118">
        <f t="shared" si="21"/>
        <v>7391450.7432468161</v>
      </c>
      <c r="BG48" s="122">
        <f t="shared" si="27"/>
        <v>9405895.1000000015</v>
      </c>
      <c r="BH48" s="119">
        <f t="shared" si="20"/>
        <v>0</v>
      </c>
      <c r="BI48" s="119"/>
      <c r="BJ48" s="119">
        <f t="shared" si="9"/>
        <v>240000</v>
      </c>
      <c r="BK48" s="81"/>
      <c r="BL48" s="81"/>
      <c r="BM48" s="120">
        <f t="shared" si="22"/>
        <v>17037345.843246818</v>
      </c>
      <c r="BN48" s="120">
        <f t="shared" si="23"/>
        <v>17037345.843246818</v>
      </c>
      <c r="BO48" s="121">
        <v>42064</v>
      </c>
      <c r="BP48" s="22">
        <v>31</v>
      </c>
      <c r="BQ48" s="105"/>
      <c r="BR48" s="105"/>
      <c r="BS48" s="105"/>
      <c r="BT48" s="105"/>
    </row>
    <row r="49" spans="1:77" s="22" customFormat="1" hidden="1" x14ac:dyDescent="0.25">
      <c r="A49" s="114">
        <v>42095</v>
      </c>
      <c r="B49" s="105">
        <v>59131</v>
      </c>
      <c r="C49" s="105">
        <v>45506</v>
      </c>
      <c r="D49" s="105">
        <v>75000</v>
      </c>
      <c r="E49" s="105">
        <v>30000</v>
      </c>
      <c r="F49" s="105"/>
      <c r="G49" s="105">
        <v>50377.83375314861</v>
      </c>
      <c r="H49" s="105">
        <v>50000</v>
      </c>
      <c r="I49" s="106"/>
      <c r="J49" s="105">
        <f t="shared" si="10"/>
        <v>259637</v>
      </c>
      <c r="K49" s="106">
        <f>170000+68000</f>
        <v>238000</v>
      </c>
      <c r="L49" s="106"/>
      <c r="M49" s="106"/>
      <c r="N49" s="106">
        <v>155000</v>
      </c>
      <c r="O49" s="106">
        <v>35000</v>
      </c>
      <c r="P49" s="106">
        <v>7000</v>
      </c>
      <c r="Q49" s="113"/>
      <c r="R49" s="106">
        <v>500000</v>
      </c>
      <c r="S49" s="106">
        <v>500000</v>
      </c>
      <c r="T49" s="106"/>
      <c r="U49" s="106">
        <v>200000</v>
      </c>
      <c r="V49" s="106">
        <v>203500</v>
      </c>
      <c r="W49" s="106"/>
      <c r="X49" s="106">
        <v>25796</v>
      </c>
      <c r="Y49" s="106"/>
      <c r="Z49" s="123">
        <v>0.46939999999999998</v>
      </c>
      <c r="AA49" s="123">
        <v>0.71850000000000003</v>
      </c>
      <c r="AB49" s="123">
        <v>1.3</v>
      </c>
      <c r="AC49" s="123">
        <v>1.25</v>
      </c>
      <c r="AD49" s="123"/>
      <c r="AE49" s="123">
        <f t="shared" si="0"/>
        <v>0.35473972602739723</v>
      </c>
      <c r="AF49" s="123">
        <v>0.1</v>
      </c>
      <c r="AG49" s="123"/>
      <c r="AH49" s="123">
        <v>0.55000000000000004</v>
      </c>
      <c r="AI49" s="123"/>
      <c r="AJ49" s="123"/>
      <c r="AK49" s="123">
        <v>0.59</v>
      </c>
      <c r="AL49" s="123">
        <v>0.8</v>
      </c>
      <c r="AM49" s="123">
        <v>0.70409999999999995</v>
      </c>
      <c r="AN49" s="123"/>
      <c r="AO49" s="123">
        <v>0.24</v>
      </c>
      <c r="AP49" s="123">
        <v>0.24</v>
      </c>
      <c r="AQ49" s="123"/>
      <c r="AR49" s="123">
        <v>0.27500000000000002</v>
      </c>
      <c r="AS49" s="146">
        <v>9.9449999999999997E-2</v>
      </c>
      <c r="AT49" s="124"/>
      <c r="AU49" s="124">
        <v>0.12</v>
      </c>
      <c r="AW49" s="118">
        <f t="shared" si="15"/>
        <v>5863564.5719999997</v>
      </c>
      <c r="AX49" s="119"/>
      <c r="AY49" s="118">
        <f t="shared" si="16"/>
        <v>686130.56830337108</v>
      </c>
      <c r="AZ49" s="119"/>
      <c r="BA49" s="118">
        <f t="shared" si="17"/>
        <v>1650000.0000000002</v>
      </c>
      <c r="BB49" s="118">
        <f t="shared" si="25"/>
        <v>7658361</v>
      </c>
      <c r="BC49" s="118">
        <f t="shared" si="26"/>
        <v>94155.4</v>
      </c>
      <c r="BD49" s="118">
        <f t="shared" si="18"/>
        <v>607142.25</v>
      </c>
      <c r="BF49" s="118">
        <f t="shared" si="21"/>
        <v>7156837.3903033705</v>
      </c>
      <c r="BG49" s="122">
        <f t="shared" si="27"/>
        <v>9402516.4000000004</v>
      </c>
      <c r="BH49" s="119">
        <f t="shared" si="20"/>
        <v>0</v>
      </c>
      <c r="BI49" s="119"/>
      <c r="BJ49" s="119">
        <f t="shared" si="9"/>
        <v>240000</v>
      </c>
      <c r="BK49" s="81"/>
      <c r="BL49" s="81"/>
      <c r="BM49" s="120">
        <f t="shared" si="22"/>
        <v>16799353.790303372</v>
      </c>
      <c r="BN49" s="120">
        <f t="shared" si="23"/>
        <v>16799353.790303372</v>
      </c>
      <c r="BO49" s="121">
        <v>42095</v>
      </c>
      <c r="BP49" s="22">
        <v>30</v>
      </c>
      <c r="BQ49" s="105"/>
      <c r="BR49" s="105"/>
      <c r="BS49" s="105"/>
      <c r="BT49" s="105"/>
    </row>
    <row r="50" spans="1:77" s="22" customFormat="1" hidden="1" x14ac:dyDescent="0.25">
      <c r="A50" s="114">
        <v>42125</v>
      </c>
      <c r="B50" s="105">
        <v>50303</v>
      </c>
      <c r="C50" s="105">
        <v>94506</v>
      </c>
      <c r="D50" s="105">
        <v>75000</v>
      </c>
      <c r="E50" s="105">
        <v>30000</v>
      </c>
      <c r="F50" s="105"/>
      <c r="G50" s="105">
        <v>100755.66750629722</v>
      </c>
      <c r="H50" s="105">
        <v>100000</v>
      </c>
      <c r="I50" s="106"/>
      <c r="J50" s="105">
        <f t="shared" si="10"/>
        <v>349809</v>
      </c>
      <c r="K50" s="106">
        <f t="shared" ref="K50:K55" si="28">170000+68000</f>
        <v>238000</v>
      </c>
      <c r="L50" s="106"/>
      <c r="M50" s="106"/>
      <c r="N50" s="106">
        <v>155000</v>
      </c>
      <c r="O50" s="106">
        <v>35000</v>
      </c>
      <c r="P50" s="106">
        <v>7000</v>
      </c>
      <c r="Q50" s="113"/>
      <c r="R50" s="106">
        <v>500000</v>
      </c>
      <c r="S50" s="106">
        <v>500000</v>
      </c>
      <c r="T50" s="106"/>
      <c r="U50" s="106">
        <v>200000</v>
      </c>
      <c r="V50" s="106">
        <v>203500</v>
      </c>
      <c r="W50" s="106"/>
      <c r="X50" s="106">
        <v>25796</v>
      </c>
      <c r="Y50" s="106"/>
      <c r="Z50" s="123">
        <v>0.46939999999999998</v>
      </c>
      <c r="AA50" s="123">
        <v>0.71850000000000003</v>
      </c>
      <c r="AB50" s="123">
        <v>1.3</v>
      </c>
      <c r="AC50" s="123">
        <v>1.25</v>
      </c>
      <c r="AD50" s="123"/>
      <c r="AE50" s="123">
        <f t="shared" si="0"/>
        <v>0.35473972602739723</v>
      </c>
      <c r="AF50" s="123">
        <v>0.71850000000000003</v>
      </c>
      <c r="AG50" s="123"/>
      <c r="AH50" s="123">
        <v>0.55000000000000004</v>
      </c>
      <c r="AI50" s="123"/>
      <c r="AJ50" s="123"/>
      <c r="AK50" s="123">
        <v>0.59</v>
      </c>
      <c r="AL50" s="123">
        <v>0.8</v>
      </c>
      <c r="AM50" s="123">
        <v>0.70409999999999995</v>
      </c>
      <c r="AN50" s="123"/>
      <c r="AO50" s="123">
        <v>0.24</v>
      </c>
      <c r="AP50" s="123">
        <v>0.24</v>
      </c>
      <c r="AQ50" s="123"/>
      <c r="AR50" s="123">
        <v>0.27500000000000002</v>
      </c>
      <c r="AS50" s="124">
        <v>9.9449999999999997E-2</v>
      </c>
      <c r="AT50" s="124"/>
      <c r="AU50" s="124">
        <v>0.12</v>
      </c>
      <c r="AW50" s="118">
        <f t="shared" si="15"/>
        <v>7021958.4651999995</v>
      </c>
      <c r="AX50" s="119"/>
      <c r="AY50" s="118">
        <f t="shared" si="16"/>
        <v>3335353.1744936332</v>
      </c>
      <c r="AZ50" s="119"/>
      <c r="BA50" s="118">
        <f t="shared" si="17"/>
        <v>1705000.0000000002</v>
      </c>
      <c r="BB50" s="118">
        <f t="shared" si="25"/>
        <v>7913639.7000000002</v>
      </c>
      <c r="BC50" s="118">
        <f t="shared" si="26"/>
        <v>94155.4</v>
      </c>
      <c r="BD50" s="118">
        <f t="shared" si="18"/>
        <v>627380.32500000007</v>
      </c>
      <c r="BF50" s="118">
        <f t="shared" si="21"/>
        <v>10984691.964693632</v>
      </c>
      <c r="BG50" s="122">
        <f t="shared" si="27"/>
        <v>9712795.1000000015</v>
      </c>
      <c r="BH50" s="119">
        <f t="shared" si="20"/>
        <v>0</v>
      </c>
      <c r="BI50" s="119"/>
      <c r="BJ50" s="119">
        <f t="shared" si="9"/>
        <v>240000</v>
      </c>
      <c r="BK50" s="81"/>
      <c r="BL50" s="81"/>
      <c r="BM50" s="120">
        <f t="shared" si="22"/>
        <v>20937487.064693633</v>
      </c>
      <c r="BN50" s="120">
        <f t="shared" si="23"/>
        <v>20937487.064693633</v>
      </c>
      <c r="BO50" s="121">
        <v>42125</v>
      </c>
      <c r="BP50" s="22">
        <v>31</v>
      </c>
      <c r="BQ50" s="105"/>
      <c r="BR50" s="105"/>
      <c r="BS50" s="105"/>
      <c r="BT50" s="105"/>
    </row>
    <row r="51" spans="1:77" s="22" customFormat="1" hidden="1" x14ac:dyDescent="0.25">
      <c r="A51" s="114">
        <v>42156</v>
      </c>
      <c r="B51" s="105">
        <v>50301</v>
      </c>
      <c r="C51" s="105">
        <v>94506</v>
      </c>
      <c r="D51" s="105">
        <v>75000</v>
      </c>
      <c r="E51" s="105">
        <v>30000</v>
      </c>
      <c r="F51" s="105"/>
      <c r="G51" s="105">
        <v>100755.66750629722</v>
      </c>
      <c r="H51" s="105">
        <v>100000</v>
      </c>
      <c r="I51" s="106"/>
      <c r="J51" s="105">
        <f t="shared" si="10"/>
        <v>349807</v>
      </c>
      <c r="K51" s="106">
        <f t="shared" si="28"/>
        <v>238000</v>
      </c>
      <c r="L51" s="106"/>
      <c r="M51" s="106"/>
      <c r="N51" s="106">
        <v>155000</v>
      </c>
      <c r="O51" s="106">
        <v>35000</v>
      </c>
      <c r="P51" s="106">
        <v>7000</v>
      </c>
      <c r="Q51" s="113"/>
      <c r="R51" s="106">
        <v>750000</v>
      </c>
      <c r="S51" s="106">
        <v>500000</v>
      </c>
      <c r="T51" s="106"/>
      <c r="U51" s="106">
        <v>200000</v>
      </c>
      <c r="V51" s="106">
        <v>203500</v>
      </c>
      <c r="W51" s="106"/>
      <c r="X51" s="106">
        <v>25796</v>
      </c>
      <c r="Y51" s="106"/>
      <c r="Z51" s="123">
        <v>0.46939999999999998</v>
      </c>
      <c r="AA51" s="123">
        <v>0.71850000000000003</v>
      </c>
      <c r="AB51" s="123">
        <v>1.3</v>
      </c>
      <c r="AC51" s="123">
        <v>1.25</v>
      </c>
      <c r="AD51" s="123"/>
      <c r="AE51" s="123">
        <f t="shared" si="0"/>
        <v>0.35473972602739723</v>
      </c>
      <c r="AF51" s="123">
        <v>0.71850000000000003</v>
      </c>
      <c r="AG51" s="123"/>
      <c r="AH51" s="123">
        <v>0.55000000000000004</v>
      </c>
      <c r="AI51" s="123"/>
      <c r="AJ51" s="123"/>
      <c r="AK51" s="123">
        <v>0.59</v>
      </c>
      <c r="AL51" s="123">
        <v>0.8</v>
      </c>
      <c r="AM51" s="123">
        <v>0.70409999999999995</v>
      </c>
      <c r="AN51" s="123"/>
      <c r="AO51" s="123">
        <v>0.24</v>
      </c>
      <c r="AP51" s="123">
        <v>0.24</v>
      </c>
      <c r="AQ51" s="123"/>
      <c r="AR51" s="123">
        <v>0.27500000000000002</v>
      </c>
      <c r="AS51" s="124">
        <v>9.9449999999999997E-2</v>
      </c>
      <c r="AT51" s="124"/>
      <c r="AU51" s="124">
        <v>0.12</v>
      </c>
      <c r="AW51" s="118">
        <f t="shared" si="15"/>
        <v>6795415.5120000001</v>
      </c>
      <c r="AX51" s="119"/>
      <c r="AY51" s="118">
        <f t="shared" si="16"/>
        <v>3227761.1366067417</v>
      </c>
      <c r="AZ51" s="119"/>
      <c r="BA51" s="118">
        <f t="shared" si="17"/>
        <v>1650000.0000000002</v>
      </c>
      <c r="BB51" s="118">
        <f t="shared" si="25"/>
        <v>7658361</v>
      </c>
      <c r="BC51" s="118">
        <f t="shared" si="26"/>
        <v>94155.4</v>
      </c>
      <c r="BD51" s="118">
        <f t="shared" si="18"/>
        <v>607142.25</v>
      </c>
      <c r="BF51" s="118">
        <f t="shared" si="21"/>
        <v>10630318.898606742</v>
      </c>
      <c r="BG51" s="122">
        <f t="shared" si="27"/>
        <v>9402516.4000000004</v>
      </c>
      <c r="BH51" s="119">
        <f t="shared" si="20"/>
        <v>0</v>
      </c>
      <c r="BI51" s="119"/>
      <c r="BJ51" s="119">
        <f t="shared" si="9"/>
        <v>300000</v>
      </c>
      <c r="BK51" s="81"/>
      <c r="BL51" s="81"/>
      <c r="BM51" s="120">
        <f t="shared" si="22"/>
        <v>20332835.298606742</v>
      </c>
      <c r="BN51" s="120">
        <f t="shared" si="23"/>
        <v>20332835.298606742</v>
      </c>
      <c r="BO51" s="121">
        <v>42156</v>
      </c>
      <c r="BP51" s="22">
        <v>30</v>
      </c>
      <c r="BQ51" s="105"/>
      <c r="BR51" s="105"/>
      <c r="BS51" s="105"/>
      <c r="BT51" s="105"/>
    </row>
    <row r="52" spans="1:77" s="22" customFormat="1" hidden="1" x14ac:dyDescent="0.25">
      <c r="A52" s="114">
        <v>42186</v>
      </c>
      <c r="B52" s="105">
        <v>50316</v>
      </c>
      <c r="C52" s="105">
        <v>94506</v>
      </c>
      <c r="D52" s="105">
        <v>75000</v>
      </c>
      <c r="E52" s="105">
        <v>30000</v>
      </c>
      <c r="F52" s="105"/>
      <c r="G52" s="105">
        <v>100755.66750629722</v>
      </c>
      <c r="H52" s="105">
        <v>100000</v>
      </c>
      <c r="I52" s="106"/>
      <c r="J52" s="105">
        <f t="shared" si="10"/>
        <v>349822</v>
      </c>
      <c r="K52" s="106">
        <f t="shared" si="28"/>
        <v>238000</v>
      </c>
      <c r="L52" s="106"/>
      <c r="M52" s="106"/>
      <c r="N52" s="106">
        <v>155000</v>
      </c>
      <c r="O52" s="106">
        <v>35000</v>
      </c>
      <c r="P52" s="106">
        <v>7000</v>
      </c>
      <c r="Q52" s="113"/>
      <c r="R52" s="106">
        <v>750000</v>
      </c>
      <c r="S52" s="106">
        <v>500000</v>
      </c>
      <c r="T52" s="106"/>
      <c r="U52" s="106">
        <v>200000</v>
      </c>
      <c r="V52" s="106">
        <v>203500</v>
      </c>
      <c r="W52" s="106"/>
      <c r="X52" s="106">
        <v>25796</v>
      </c>
      <c r="Y52" s="106"/>
      <c r="Z52" s="123">
        <v>0.46939999999999998</v>
      </c>
      <c r="AA52" s="123">
        <v>0.71850000000000003</v>
      </c>
      <c r="AB52" s="123">
        <v>1.3</v>
      </c>
      <c r="AC52" s="123">
        <v>1.25</v>
      </c>
      <c r="AD52" s="123"/>
      <c r="AE52" s="123">
        <f t="shared" si="0"/>
        <v>0.35473972602739723</v>
      </c>
      <c r="AF52" s="123">
        <v>0.71850000000000003</v>
      </c>
      <c r="AG52" s="123"/>
      <c r="AH52" s="123">
        <v>0.55000000000000004</v>
      </c>
      <c r="AI52" s="123"/>
      <c r="AJ52" s="123"/>
      <c r="AK52" s="123">
        <v>0.59</v>
      </c>
      <c r="AL52" s="123">
        <v>0.8</v>
      </c>
      <c r="AM52" s="123">
        <v>0.70409999999999995</v>
      </c>
      <c r="AN52" s="123"/>
      <c r="AO52" s="123">
        <v>0.24</v>
      </c>
      <c r="AP52" s="123">
        <v>0.24</v>
      </c>
      <c r="AQ52" s="123"/>
      <c r="AR52" s="123">
        <v>0.27500000000000002</v>
      </c>
      <c r="AS52" s="124">
        <v>9.9449999999999997E-2</v>
      </c>
      <c r="AT52" s="124"/>
      <c r="AU52" s="124">
        <v>0.12</v>
      </c>
      <c r="AW52" s="118">
        <f t="shared" si="15"/>
        <v>7022147.6333999997</v>
      </c>
      <c r="AX52" s="119"/>
      <c r="AY52" s="118">
        <f t="shared" si="16"/>
        <v>3335353.1744936332</v>
      </c>
      <c r="AZ52" s="119"/>
      <c r="BA52" s="118">
        <f t="shared" si="17"/>
        <v>1705000.0000000002</v>
      </c>
      <c r="BB52" s="118">
        <f t="shared" si="25"/>
        <v>7913639.7000000002</v>
      </c>
      <c r="BC52" s="118">
        <f t="shared" si="26"/>
        <v>94155.4</v>
      </c>
      <c r="BD52" s="118">
        <f t="shared" si="18"/>
        <v>627380.32500000007</v>
      </c>
      <c r="BF52" s="118">
        <f t="shared" si="21"/>
        <v>10984881.132893633</v>
      </c>
      <c r="BG52" s="122">
        <f t="shared" si="27"/>
        <v>9712795.1000000015</v>
      </c>
      <c r="BH52" s="119">
        <f t="shared" si="20"/>
        <v>0</v>
      </c>
      <c r="BI52" s="119"/>
      <c r="BJ52" s="119">
        <f t="shared" si="9"/>
        <v>300000</v>
      </c>
      <c r="BK52" s="81"/>
      <c r="BL52" s="81"/>
      <c r="BM52" s="120">
        <f t="shared" si="22"/>
        <v>20997676.232893635</v>
      </c>
      <c r="BN52" s="120">
        <f t="shared" si="23"/>
        <v>20997676.232893635</v>
      </c>
      <c r="BO52" s="121">
        <v>42186</v>
      </c>
      <c r="BP52" s="22">
        <v>31</v>
      </c>
      <c r="BQ52" s="105"/>
      <c r="BR52" s="105"/>
      <c r="BS52" s="105"/>
      <c r="BT52" s="105"/>
    </row>
    <row r="53" spans="1:77" s="22" customFormat="1" hidden="1" x14ac:dyDescent="0.25">
      <c r="A53" s="114">
        <v>42217</v>
      </c>
      <c r="B53" s="105">
        <v>50351</v>
      </c>
      <c r="C53" s="105">
        <v>94506</v>
      </c>
      <c r="D53" s="105">
        <v>75000</v>
      </c>
      <c r="E53" s="105">
        <v>30000</v>
      </c>
      <c r="F53" s="105"/>
      <c r="G53" s="105">
        <v>100755.66750629722</v>
      </c>
      <c r="H53" s="105">
        <v>100000</v>
      </c>
      <c r="I53" s="106"/>
      <c r="J53" s="105">
        <f t="shared" si="10"/>
        <v>349857</v>
      </c>
      <c r="K53" s="106">
        <f t="shared" si="28"/>
        <v>238000</v>
      </c>
      <c r="L53" s="106"/>
      <c r="M53" s="106"/>
      <c r="N53" s="106">
        <v>155000</v>
      </c>
      <c r="O53" s="106">
        <v>35000</v>
      </c>
      <c r="P53" s="106">
        <v>7000</v>
      </c>
      <c r="Q53" s="113"/>
      <c r="R53" s="106">
        <v>750000</v>
      </c>
      <c r="S53" s="106">
        <v>500000</v>
      </c>
      <c r="T53" s="106"/>
      <c r="U53" s="106">
        <v>200000</v>
      </c>
      <c r="V53" s="106">
        <v>203500</v>
      </c>
      <c r="W53" s="106"/>
      <c r="X53" s="106">
        <v>25796</v>
      </c>
      <c r="Y53" s="106"/>
      <c r="Z53" s="123">
        <v>0.46939999999999998</v>
      </c>
      <c r="AA53" s="123">
        <v>0.71850000000000003</v>
      </c>
      <c r="AB53" s="123">
        <v>1.3</v>
      </c>
      <c r="AC53" s="123">
        <v>1.25</v>
      </c>
      <c r="AD53" s="123"/>
      <c r="AE53" s="123">
        <f t="shared" si="0"/>
        <v>0.35473972602739723</v>
      </c>
      <c r="AF53" s="123">
        <v>0.71850000000000003</v>
      </c>
      <c r="AG53" s="123"/>
      <c r="AH53" s="123">
        <v>0.55000000000000004</v>
      </c>
      <c r="AI53" s="123"/>
      <c r="AJ53" s="123"/>
      <c r="AK53" s="123">
        <v>0.59</v>
      </c>
      <c r="AL53" s="123">
        <v>0.8</v>
      </c>
      <c r="AM53" s="123">
        <v>0.70409999999999995</v>
      </c>
      <c r="AN53" s="123"/>
      <c r="AO53" s="123">
        <v>0.24</v>
      </c>
      <c r="AP53" s="123">
        <v>0.24</v>
      </c>
      <c r="AQ53" s="123"/>
      <c r="AR53" s="123">
        <v>0.27500000000000002</v>
      </c>
      <c r="AS53" s="124">
        <v>9.9449999999999997E-2</v>
      </c>
      <c r="AT53" s="124"/>
      <c r="AU53" s="124">
        <v>0.12</v>
      </c>
      <c r="AW53" s="118">
        <f t="shared" si="15"/>
        <v>7022656.9324000003</v>
      </c>
      <c r="AX53" s="119"/>
      <c r="AY53" s="118">
        <f t="shared" si="16"/>
        <v>3335353.1744936332</v>
      </c>
      <c r="AZ53" s="119"/>
      <c r="BA53" s="118">
        <f t="shared" si="17"/>
        <v>1705000.0000000002</v>
      </c>
      <c r="BB53" s="118">
        <f t="shared" si="25"/>
        <v>7913639.7000000002</v>
      </c>
      <c r="BC53" s="118">
        <f t="shared" si="26"/>
        <v>94155.4</v>
      </c>
      <c r="BD53" s="118">
        <f t="shared" si="18"/>
        <v>627380.32500000007</v>
      </c>
      <c r="BF53" s="118">
        <f t="shared" si="21"/>
        <v>10985390.431893632</v>
      </c>
      <c r="BG53" s="122">
        <f t="shared" si="27"/>
        <v>9712795.1000000015</v>
      </c>
      <c r="BH53" s="119">
        <f t="shared" si="20"/>
        <v>0</v>
      </c>
      <c r="BI53" s="119"/>
      <c r="BJ53" s="119">
        <f t="shared" si="9"/>
        <v>300000</v>
      </c>
      <c r="BK53" s="81"/>
      <c r="BL53" s="81"/>
      <c r="BM53" s="120">
        <f t="shared" si="22"/>
        <v>20998185.531893633</v>
      </c>
      <c r="BN53" s="120">
        <f t="shared" si="23"/>
        <v>20998185.531893633</v>
      </c>
      <c r="BO53" s="121">
        <v>42217</v>
      </c>
      <c r="BP53" s="22">
        <v>31</v>
      </c>
      <c r="BQ53" s="105"/>
      <c r="BR53" s="105"/>
      <c r="BS53" s="105"/>
      <c r="BT53" s="105"/>
    </row>
    <row r="54" spans="1:77" s="22" customFormat="1" hidden="1" x14ac:dyDescent="0.25">
      <c r="A54" s="114">
        <v>42248</v>
      </c>
      <c r="B54" s="105">
        <v>50743</v>
      </c>
      <c r="C54" s="105">
        <v>94506</v>
      </c>
      <c r="D54" s="105">
        <v>75000</v>
      </c>
      <c r="E54" s="105">
        <v>30000</v>
      </c>
      <c r="F54" s="105"/>
      <c r="G54" s="105">
        <v>100755.66750629722</v>
      </c>
      <c r="H54" s="105">
        <v>100000</v>
      </c>
      <c r="I54" s="106"/>
      <c r="J54" s="105">
        <f t="shared" si="10"/>
        <v>350249</v>
      </c>
      <c r="K54" s="106">
        <f t="shared" si="28"/>
        <v>238000</v>
      </c>
      <c r="L54" s="106"/>
      <c r="M54" s="106"/>
      <c r="N54" s="106">
        <v>155000</v>
      </c>
      <c r="O54" s="106">
        <v>35000</v>
      </c>
      <c r="P54" s="106">
        <v>7000</v>
      </c>
      <c r="Q54" s="113"/>
      <c r="R54" s="106">
        <v>750000</v>
      </c>
      <c r="S54" s="106">
        <v>500000</v>
      </c>
      <c r="T54" s="106"/>
      <c r="U54" s="106">
        <v>200000</v>
      </c>
      <c r="V54" s="106">
        <v>203500</v>
      </c>
      <c r="W54" s="106"/>
      <c r="X54" s="106">
        <v>25796</v>
      </c>
      <c r="Y54" s="106"/>
      <c r="Z54" s="123">
        <v>0.46939999999999998</v>
      </c>
      <c r="AA54" s="123">
        <v>0.71850000000000003</v>
      </c>
      <c r="AB54" s="123">
        <v>1.3</v>
      </c>
      <c r="AC54" s="123">
        <v>1.25</v>
      </c>
      <c r="AD54" s="123"/>
      <c r="AE54" s="123">
        <f t="shared" si="0"/>
        <v>0.35473972602739723</v>
      </c>
      <c r="AF54" s="123">
        <v>0.71850000000000003</v>
      </c>
      <c r="AG54" s="123"/>
      <c r="AH54" s="123">
        <v>0.55000000000000004</v>
      </c>
      <c r="AI54" s="123"/>
      <c r="AJ54" s="123"/>
      <c r="AK54" s="123">
        <v>0.59</v>
      </c>
      <c r="AL54" s="123">
        <v>0.8</v>
      </c>
      <c r="AM54" s="123">
        <v>0.70409999999999995</v>
      </c>
      <c r="AN54" s="123"/>
      <c r="AO54" s="123">
        <v>0.24</v>
      </c>
      <c r="AP54" s="123">
        <v>0.24</v>
      </c>
      <c r="AQ54" s="123"/>
      <c r="AR54" s="123">
        <v>0.27500000000000002</v>
      </c>
      <c r="AS54" s="124">
        <v>9.9449999999999997E-2</v>
      </c>
      <c r="AT54" s="124"/>
      <c r="AU54" s="124">
        <v>0.12</v>
      </c>
      <c r="AW54" s="118">
        <f t="shared" si="15"/>
        <v>6801639.7560000001</v>
      </c>
      <c r="AX54" s="119"/>
      <c r="AY54" s="118">
        <f t="shared" si="16"/>
        <v>3227761.1366067417</v>
      </c>
      <c r="AZ54" s="119"/>
      <c r="BA54" s="118">
        <f t="shared" si="17"/>
        <v>1650000.0000000002</v>
      </c>
      <c r="BB54" s="118">
        <f t="shared" si="25"/>
        <v>7658361</v>
      </c>
      <c r="BC54" s="118">
        <f t="shared" si="26"/>
        <v>94155.4</v>
      </c>
      <c r="BD54" s="118">
        <f t="shared" si="18"/>
        <v>607142.25</v>
      </c>
      <c r="BF54" s="118">
        <f t="shared" si="21"/>
        <v>10636543.142606743</v>
      </c>
      <c r="BG54" s="122">
        <f t="shared" si="27"/>
        <v>9402516.4000000004</v>
      </c>
      <c r="BH54" s="119">
        <f t="shared" si="20"/>
        <v>0</v>
      </c>
      <c r="BI54" s="119"/>
      <c r="BJ54" s="119">
        <f t="shared" si="9"/>
        <v>300000</v>
      </c>
      <c r="BK54" s="81"/>
      <c r="BL54" s="81"/>
      <c r="BM54" s="120">
        <f t="shared" si="22"/>
        <v>20339059.542606741</v>
      </c>
      <c r="BN54" s="120">
        <f t="shared" si="23"/>
        <v>20339059.542606741</v>
      </c>
      <c r="BO54" s="121">
        <v>42248</v>
      </c>
      <c r="BP54" s="22">
        <v>30</v>
      </c>
      <c r="BQ54" s="105"/>
      <c r="BR54" s="105"/>
      <c r="BS54" s="105"/>
      <c r="BT54" s="105"/>
    </row>
    <row r="55" spans="1:77" s="22" customFormat="1" hidden="1" x14ac:dyDescent="0.25">
      <c r="A55" s="114">
        <v>42278</v>
      </c>
      <c r="B55" s="105">
        <v>50050</v>
      </c>
      <c r="C55" s="105">
        <v>57404</v>
      </c>
      <c r="D55" s="105">
        <v>75000</v>
      </c>
      <c r="E55" s="105">
        <v>30000</v>
      </c>
      <c r="F55" s="105"/>
      <c r="G55" s="105">
        <v>50377.83375314861</v>
      </c>
      <c r="H55" s="105">
        <v>50000</v>
      </c>
      <c r="I55" s="106"/>
      <c r="J55" s="105">
        <f t="shared" si="10"/>
        <v>262454</v>
      </c>
      <c r="K55" s="106">
        <f t="shared" si="28"/>
        <v>238000</v>
      </c>
      <c r="L55" s="106"/>
      <c r="M55" s="106"/>
      <c r="N55" s="106">
        <v>155000</v>
      </c>
      <c r="O55" s="106">
        <v>35000</v>
      </c>
      <c r="P55" s="106">
        <v>7000</v>
      </c>
      <c r="Q55" s="113"/>
      <c r="R55" s="106">
        <v>750000</v>
      </c>
      <c r="S55" s="106">
        <v>500000</v>
      </c>
      <c r="T55" s="106"/>
      <c r="U55" s="106">
        <v>200000</v>
      </c>
      <c r="V55" s="106">
        <v>203500</v>
      </c>
      <c r="W55" s="106"/>
      <c r="X55" s="106">
        <v>25796</v>
      </c>
      <c r="Y55" s="106"/>
      <c r="Z55" s="123">
        <v>0.46939999999999998</v>
      </c>
      <c r="AA55" s="123">
        <v>0.71850000000000003</v>
      </c>
      <c r="AB55" s="123">
        <v>1.3</v>
      </c>
      <c r="AC55" s="123">
        <v>1.25</v>
      </c>
      <c r="AD55" s="123"/>
      <c r="AE55" s="123">
        <f t="shared" si="0"/>
        <v>0.35473972602739723</v>
      </c>
      <c r="AF55" s="123">
        <v>0.1</v>
      </c>
      <c r="AG55" s="123"/>
      <c r="AH55" s="123">
        <v>0.55000000000000004</v>
      </c>
      <c r="AI55" s="123"/>
      <c r="AJ55" s="123"/>
      <c r="AK55" s="123">
        <v>0.59</v>
      </c>
      <c r="AL55" s="123">
        <v>0.8</v>
      </c>
      <c r="AM55" s="123">
        <v>0.70409999999999995</v>
      </c>
      <c r="AN55" s="123"/>
      <c r="AO55" s="123">
        <v>0.24</v>
      </c>
      <c r="AP55" s="123">
        <v>0.24</v>
      </c>
      <c r="AQ55" s="123"/>
      <c r="AR55" s="123">
        <v>0.27500000000000002</v>
      </c>
      <c r="AS55" s="124">
        <v>9.9449999999999997E-2</v>
      </c>
      <c r="AT55" s="124"/>
      <c r="AU55" s="124">
        <v>0.12</v>
      </c>
      <c r="AW55" s="118">
        <f t="shared" si="15"/>
        <v>6191885.5640000002</v>
      </c>
      <c r="AX55" s="119"/>
      <c r="AY55" s="118">
        <f t="shared" si="16"/>
        <v>709001.58724681672</v>
      </c>
      <c r="AZ55" s="119"/>
      <c r="BA55" s="118">
        <f t="shared" si="17"/>
        <v>1705000.0000000002</v>
      </c>
      <c r="BB55" s="118">
        <f t="shared" si="25"/>
        <v>7913639.7000000002</v>
      </c>
      <c r="BC55" s="118">
        <f t="shared" si="26"/>
        <v>94155.4</v>
      </c>
      <c r="BD55" s="118">
        <f t="shared" si="18"/>
        <v>627380.32500000007</v>
      </c>
      <c r="BF55" s="118">
        <f t="shared" si="21"/>
        <v>7528267.476246817</v>
      </c>
      <c r="BG55" s="122">
        <f t="shared" si="27"/>
        <v>9712795.1000000015</v>
      </c>
      <c r="BH55" s="119">
        <f t="shared" si="20"/>
        <v>0</v>
      </c>
      <c r="BI55" s="119"/>
      <c r="BJ55" s="119">
        <f t="shared" si="9"/>
        <v>300000</v>
      </c>
      <c r="BK55" s="81"/>
      <c r="BL55" s="81"/>
      <c r="BM55" s="120">
        <f t="shared" si="22"/>
        <v>17541062.57624682</v>
      </c>
      <c r="BN55" s="120">
        <f t="shared" si="23"/>
        <v>17541062.57624682</v>
      </c>
      <c r="BO55" s="121">
        <v>42278</v>
      </c>
      <c r="BP55" s="22">
        <v>31</v>
      </c>
      <c r="BQ55" s="105"/>
      <c r="BR55" s="105"/>
      <c r="BS55" s="105"/>
      <c r="BT55" s="105"/>
    </row>
    <row r="56" spans="1:77" s="22" customFormat="1" hidden="1" x14ac:dyDescent="0.25">
      <c r="A56" s="114">
        <v>42309</v>
      </c>
      <c r="B56" s="105">
        <v>62006</v>
      </c>
      <c r="C56" s="105">
        <v>46059</v>
      </c>
      <c r="D56" s="105">
        <v>75000</v>
      </c>
      <c r="E56" s="105">
        <v>30000</v>
      </c>
      <c r="F56" s="105"/>
      <c r="G56" s="105">
        <v>50377.83375314861</v>
      </c>
      <c r="H56" s="105">
        <v>50000</v>
      </c>
      <c r="I56" s="106"/>
      <c r="J56" s="105">
        <f t="shared" si="10"/>
        <v>263065</v>
      </c>
      <c r="K56" s="106">
        <f>152000+68000</f>
        <v>220000</v>
      </c>
      <c r="L56" s="106"/>
      <c r="M56" s="106"/>
      <c r="N56" s="106">
        <v>155000</v>
      </c>
      <c r="O56" s="106">
        <v>35000</v>
      </c>
      <c r="P56" s="106">
        <v>7000</v>
      </c>
      <c r="Q56" s="113"/>
      <c r="R56" s="106">
        <v>500000</v>
      </c>
      <c r="S56" s="106">
        <v>500000</v>
      </c>
      <c r="T56" s="106"/>
      <c r="U56" s="106">
        <v>200000</v>
      </c>
      <c r="V56" s="106">
        <v>203500</v>
      </c>
      <c r="W56" s="106"/>
      <c r="X56" s="106">
        <v>25796</v>
      </c>
      <c r="Y56" s="106"/>
      <c r="Z56" s="123">
        <v>0.46939999999999998</v>
      </c>
      <c r="AA56" s="123">
        <v>0.71850000000000003</v>
      </c>
      <c r="AB56" s="123">
        <v>1.3</v>
      </c>
      <c r="AC56" s="123">
        <v>1.25</v>
      </c>
      <c r="AD56" s="123"/>
      <c r="AE56" s="123">
        <f t="shared" si="0"/>
        <v>0.35473972602739723</v>
      </c>
      <c r="AF56" s="123">
        <v>0.1</v>
      </c>
      <c r="AG56" s="123"/>
      <c r="AH56" s="123">
        <v>0.55000000000000004</v>
      </c>
      <c r="AI56" s="123"/>
      <c r="AJ56" s="123"/>
      <c r="AK56" s="123">
        <v>0.59</v>
      </c>
      <c r="AL56" s="123">
        <v>0.8</v>
      </c>
      <c r="AM56" s="123">
        <v>0.70409999999999995</v>
      </c>
      <c r="AN56" s="123"/>
      <c r="AO56" s="123">
        <v>0.24</v>
      </c>
      <c r="AP56" s="123">
        <v>0.24</v>
      </c>
      <c r="AQ56" s="123"/>
      <c r="AR56" s="123">
        <v>0.27500000000000002</v>
      </c>
      <c r="AS56" s="124">
        <v>9.9449999999999997E-2</v>
      </c>
      <c r="AT56" s="124"/>
      <c r="AU56" s="124">
        <v>0.12</v>
      </c>
      <c r="AW56" s="118">
        <f t="shared" si="15"/>
        <v>5915970.2369999997</v>
      </c>
      <c r="AX56" s="119"/>
      <c r="AY56" s="118">
        <f t="shared" si="16"/>
        <v>686130.56830337108</v>
      </c>
      <c r="AZ56" s="119"/>
      <c r="BA56" s="118">
        <f t="shared" si="17"/>
        <v>1650000.0000000002</v>
      </c>
      <c r="BB56" s="118">
        <f t="shared" si="25"/>
        <v>7361361</v>
      </c>
      <c r="BC56" s="118">
        <f t="shared" si="26"/>
        <v>94155.4</v>
      </c>
      <c r="BD56" s="118">
        <f t="shared" si="18"/>
        <v>607142.25</v>
      </c>
      <c r="BF56" s="118">
        <f t="shared" si="21"/>
        <v>7209243.0553033706</v>
      </c>
      <c r="BG56" s="122">
        <f t="shared" si="27"/>
        <v>9105516.4000000004</v>
      </c>
      <c r="BH56" s="119">
        <f t="shared" si="20"/>
        <v>0</v>
      </c>
      <c r="BI56" s="119"/>
      <c r="BJ56" s="119">
        <f t="shared" si="9"/>
        <v>240000</v>
      </c>
      <c r="BK56" s="81"/>
      <c r="BL56" s="81"/>
      <c r="BM56" s="120">
        <f t="shared" si="22"/>
        <v>16554759.455303371</v>
      </c>
      <c r="BN56" s="120">
        <f t="shared" si="23"/>
        <v>16554759.455303371</v>
      </c>
      <c r="BO56" s="121">
        <v>42309</v>
      </c>
      <c r="BP56" s="22">
        <v>30</v>
      </c>
      <c r="BQ56" s="105"/>
      <c r="BR56" s="105"/>
      <c r="BS56" s="105"/>
      <c r="BT56" s="105"/>
    </row>
    <row r="57" spans="1:77" s="22" customFormat="1" hidden="1" x14ac:dyDescent="0.25">
      <c r="A57" s="114">
        <v>42339</v>
      </c>
      <c r="B57" s="105">
        <v>62216</v>
      </c>
      <c r="C57" s="105">
        <v>46059</v>
      </c>
      <c r="D57" s="105">
        <v>75000</v>
      </c>
      <c r="E57" s="105">
        <v>30000</v>
      </c>
      <c r="F57" s="105"/>
      <c r="G57" s="105">
        <v>50377.83375314861</v>
      </c>
      <c r="H57" s="105">
        <v>50000</v>
      </c>
      <c r="I57" s="106"/>
      <c r="J57" s="105">
        <f t="shared" si="10"/>
        <v>263275</v>
      </c>
      <c r="K57" s="106">
        <f t="shared" ref="K57:K60" si="29">152000+68000</f>
        <v>220000</v>
      </c>
      <c r="L57" s="106"/>
      <c r="M57" s="106"/>
      <c r="N57" s="106">
        <v>155000</v>
      </c>
      <c r="O57" s="106">
        <v>35000</v>
      </c>
      <c r="P57" s="106">
        <v>7000</v>
      </c>
      <c r="Q57" s="113"/>
      <c r="R57" s="106">
        <v>500000</v>
      </c>
      <c r="S57" s="106">
        <v>500000</v>
      </c>
      <c r="T57" s="106"/>
      <c r="U57" s="106">
        <v>200000</v>
      </c>
      <c r="V57" s="106">
        <v>203500</v>
      </c>
      <c r="W57" s="106"/>
      <c r="X57" s="106">
        <v>25796</v>
      </c>
      <c r="Y57" s="106"/>
      <c r="Z57" s="123">
        <v>0.46939999999999998</v>
      </c>
      <c r="AA57" s="123">
        <v>0.71850000000000003</v>
      </c>
      <c r="AB57" s="123">
        <v>1.3</v>
      </c>
      <c r="AC57" s="123">
        <v>1.25</v>
      </c>
      <c r="AD57" s="123"/>
      <c r="AE57" s="123">
        <f t="shared" si="0"/>
        <v>0.35473972602739723</v>
      </c>
      <c r="AF57" s="123">
        <v>0.1</v>
      </c>
      <c r="AG57" s="123"/>
      <c r="AH57" s="123">
        <v>0.55000000000000004</v>
      </c>
      <c r="AI57" s="123"/>
      <c r="AJ57" s="123"/>
      <c r="AK57" s="123">
        <v>0.59</v>
      </c>
      <c r="AL57" s="123">
        <v>0.8</v>
      </c>
      <c r="AM57" s="123">
        <v>0.70409999999999995</v>
      </c>
      <c r="AN57" s="123"/>
      <c r="AO57" s="123">
        <v>0.24</v>
      </c>
      <c r="AP57" s="123">
        <v>0.24</v>
      </c>
      <c r="AQ57" s="123"/>
      <c r="AR57" s="123">
        <v>0.27500000000000002</v>
      </c>
      <c r="AS57" s="124">
        <v>9.9449999999999997E-2</v>
      </c>
      <c r="AT57" s="124"/>
      <c r="AU57" s="124">
        <v>0.12</v>
      </c>
      <c r="AW57" s="118">
        <f t="shared" si="15"/>
        <v>6116225.0389</v>
      </c>
      <c r="AX57" s="119"/>
      <c r="AY57" s="118">
        <f t="shared" si="16"/>
        <v>709001.58724681672</v>
      </c>
      <c r="AZ57" s="119"/>
      <c r="BA57" s="118">
        <f t="shared" si="17"/>
        <v>1705000.0000000002</v>
      </c>
      <c r="BB57" s="118">
        <f t="shared" si="25"/>
        <v>7606739.7000000002</v>
      </c>
      <c r="BC57" s="118">
        <f t="shared" si="26"/>
        <v>94155.4</v>
      </c>
      <c r="BD57" s="118">
        <f t="shared" si="18"/>
        <v>627380.32500000007</v>
      </c>
      <c r="BF57" s="118">
        <f t="shared" si="21"/>
        <v>7452606.9511468168</v>
      </c>
      <c r="BG57" s="122">
        <f t="shared" si="27"/>
        <v>9405895.1000000015</v>
      </c>
      <c r="BH57" s="119">
        <f t="shared" si="20"/>
        <v>0</v>
      </c>
      <c r="BI57" s="119"/>
      <c r="BJ57" s="119">
        <f t="shared" si="9"/>
        <v>240000</v>
      </c>
      <c r="BK57" s="81"/>
      <c r="BL57" s="81"/>
      <c r="BM57" s="120">
        <f t="shared" si="22"/>
        <v>17098502.05114682</v>
      </c>
      <c r="BN57" s="120">
        <f t="shared" si="23"/>
        <v>17098502.05114682</v>
      </c>
      <c r="BO57" s="121">
        <v>42339</v>
      </c>
      <c r="BP57" s="22">
        <v>31</v>
      </c>
      <c r="BQ57" s="105"/>
      <c r="BR57" s="105"/>
      <c r="BS57" s="105"/>
      <c r="BT57" s="105"/>
    </row>
    <row r="58" spans="1:77" s="22" customFormat="1" hidden="1" x14ac:dyDescent="0.25">
      <c r="A58" s="114">
        <v>42370</v>
      </c>
      <c r="B58" s="105">
        <v>61849</v>
      </c>
      <c r="C58" s="105">
        <v>46059</v>
      </c>
      <c r="D58" s="105">
        <v>75000</v>
      </c>
      <c r="E58" s="105">
        <v>30000</v>
      </c>
      <c r="F58" s="105"/>
      <c r="G58" s="105">
        <v>50377.83375314861</v>
      </c>
      <c r="H58" s="105">
        <v>50000</v>
      </c>
      <c r="I58" s="106"/>
      <c r="J58" s="105">
        <f t="shared" si="10"/>
        <v>262908</v>
      </c>
      <c r="K58" s="106">
        <f t="shared" si="29"/>
        <v>220000</v>
      </c>
      <c r="L58" s="106"/>
      <c r="M58" s="106"/>
      <c r="N58" s="106">
        <v>155000</v>
      </c>
      <c r="O58" s="106">
        <v>35000</v>
      </c>
      <c r="P58" s="106">
        <v>7000</v>
      </c>
      <c r="Q58" s="113"/>
      <c r="R58" s="106">
        <v>500000</v>
      </c>
      <c r="S58" s="106">
        <v>500000</v>
      </c>
      <c r="T58" s="106"/>
      <c r="U58" s="106">
        <v>200000</v>
      </c>
      <c r="V58" s="106">
        <v>203500</v>
      </c>
      <c r="W58" s="106"/>
      <c r="X58" s="106">
        <v>25830</v>
      </c>
      <c r="Y58" s="106"/>
      <c r="Z58" s="123">
        <v>0.46939999999999998</v>
      </c>
      <c r="AA58" s="123">
        <v>0.71850000000000003</v>
      </c>
      <c r="AB58" s="123">
        <v>1.3</v>
      </c>
      <c r="AC58" s="123">
        <v>1.25</v>
      </c>
      <c r="AD58" s="123"/>
      <c r="AE58" s="123">
        <f t="shared" si="0"/>
        <v>0.35473972602739723</v>
      </c>
      <c r="AF58" s="123">
        <v>0.1</v>
      </c>
      <c r="AG58" s="123"/>
      <c r="AH58" s="123">
        <v>0.55000000000000004</v>
      </c>
      <c r="AI58" s="123"/>
      <c r="AJ58" s="123"/>
      <c r="AK58" s="123">
        <v>0.59</v>
      </c>
      <c r="AL58" s="123">
        <v>0.8</v>
      </c>
      <c r="AM58" s="123">
        <v>0.70409999999999995</v>
      </c>
      <c r="AN58" s="123"/>
      <c r="AO58" s="123">
        <v>0.24</v>
      </c>
      <c r="AP58" s="123">
        <v>0.24</v>
      </c>
      <c r="AQ58" s="123"/>
      <c r="AR58" s="123">
        <v>0.27500000000000002</v>
      </c>
      <c r="AS58" s="124">
        <v>9.9449999999999997E-2</v>
      </c>
      <c r="AT58" s="124"/>
      <c r="AU58" s="124">
        <v>0.12</v>
      </c>
      <c r="AW58" s="118">
        <f t="shared" si="15"/>
        <v>6110884.6750999996</v>
      </c>
      <c r="AX58" s="119"/>
      <c r="AY58" s="118">
        <f t="shared" si="16"/>
        <v>709001.58724681672</v>
      </c>
      <c r="AZ58" s="119"/>
      <c r="BA58" s="118">
        <f t="shared" si="17"/>
        <v>1705000.0000000002</v>
      </c>
      <c r="BB58" s="118">
        <f t="shared" si="25"/>
        <v>7606739.7000000002</v>
      </c>
      <c r="BC58" s="118">
        <f t="shared" si="26"/>
        <v>94279.5</v>
      </c>
      <c r="BD58" s="118">
        <f t="shared" si="18"/>
        <v>627380.32500000007</v>
      </c>
      <c r="BF58" s="118">
        <f t="shared" si="21"/>
        <v>7447266.5873468164</v>
      </c>
      <c r="BG58" s="122">
        <f t="shared" si="27"/>
        <v>9406019.2000000011</v>
      </c>
      <c r="BH58" s="119">
        <f t="shared" si="20"/>
        <v>0</v>
      </c>
      <c r="BI58" s="119"/>
      <c r="BJ58" s="119">
        <f t="shared" si="9"/>
        <v>240000</v>
      </c>
      <c r="BK58" s="81"/>
      <c r="BL58" s="81"/>
      <c r="BM58" s="120">
        <f t="shared" si="22"/>
        <v>17093285.787346818</v>
      </c>
      <c r="BN58" s="120">
        <f t="shared" si="23"/>
        <v>17093285.787346818</v>
      </c>
      <c r="BO58" s="121">
        <v>42370</v>
      </c>
      <c r="BP58" s="22">
        <v>31</v>
      </c>
      <c r="BQ58" s="105"/>
      <c r="BR58" s="105"/>
      <c r="BS58" s="105"/>
      <c r="BT58" s="105"/>
      <c r="BY58" s="105"/>
    </row>
    <row r="59" spans="1:77" s="22" customFormat="1" hidden="1" x14ac:dyDescent="0.25">
      <c r="A59" s="114">
        <v>42401</v>
      </c>
      <c r="B59" s="105">
        <v>61909</v>
      </c>
      <c r="C59" s="105">
        <v>46059</v>
      </c>
      <c r="D59" s="105">
        <v>75000</v>
      </c>
      <c r="E59" s="105">
        <v>30000</v>
      </c>
      <c r="F59" s="105"/>
      <c r="G59" s="105">
        <v>50377.83375314861</v>
      </c>
      <c r="H59" s="105">
        <v>50000</v>
      </c>
      <c r="I59" s="106"/>
      <c r="J59" s="105">
        <f t="shared" si="10"/>
        <v>262968</v>
      </c>
      <c r="K59" s="106">
        <f t="shared" si="29"/>
        <v>220000</v>
      </c>
      <c r="L59" s="106"/>
      <c r="M59" s="106"/>
      <c r="N59" s="106">
        <v>155000</v>
      </c>
      <c r="O59" s="106">
        <v>35000</v>
      </c>
      <c r="P59" s="106">
        <v>7000</v>
      </c>
      <c r="Q59" s="113"/>
      <c r="R59" s="106">
        <v>500000</v>
      </c>
      <c r="S59" s="106">
        <v>500000</v>
      </c>
      <c r="T59" s="106"/>
      <c r="U59" s="106">
        <v>200000</v>
      </c>
      <c r="V59" s="106">
        <v>203500</v>
      </c>
      <c r="W59" s="106"/>
      <c r="X59" s="106">
        <v>25830</v>
      </c>
      <c r="Y59" s="106"/>
      <c r="Z59" s="149">
        <v>0.55179999999999996</v>
      </c>
      <c r="AA59" s="149">
        <v>0.65180000000000005</v>
      </c>
      <c r="AB59" s="123">
        <v>1.3</v>
      </c>
      <c r="AC59" s="123">
        <v>1.25</v>
      </c>
      <c r="AD59" s="123"/>
      <c r="AE59" s="123">
        <f t="shared" si="0"/>
        <v>0.35473972602739723</v>
      </c>
      <c r="AF59" s="123">
        <v>0.1</v>
      </c>
      <c r="AG59" s="123"/>
      <c r="AH59" s="123">
        <v>0.55000000000000004</v>
      </c>
      <c r="AI59" s="123"/>
      <c r="AJ59" s="123"/>
      <c r="AK59" s="123">
        <v>0.59</v>
      </c>
      <c r="AL59" s="123">
        <v>0.8</v>
      </c>
      <c r="AM59" s="123">
        <v>0.70409999999999995</v>
      </c>
      <c r="AN59" s="123"/>
      <c r="AO59" s="123">
        <v>0.24</v>
      </c>
      <c r="AP59" s="123">
        <v>0.24</v>
      </c>
      <c r="AQ59" s="123"/>
      <c r="AR59" s="123">
        <v>0.27500000000000002</v>
      </c>
      <c r="AS59" s="124">
        <v>9.9449999999999997E-2</v>
      </c>
      <c r="AT59" s="124"/>
      <c r="AU59" s="124">
        <v>0.12</v>
      </c>
      <c r="AW59" s="118">
        <f t="shared" si="15"/>
        <v>5776296.6296000006</v>
      </c>
      <c r="AX59" s="119"/>
      <c r="AY59" s="118">
        <f t="shared" si="16"/>
        <v>663259.54935992532</v>
      </c>
      <c r="AZ59" s="119"/>
      <c r="BA59" s="118">
        <f t="shared" si="17"/>
        <v>1595000.0000000002</v>
      </c>
      <c r="BB59" s="118">
        <f t="shared" si="25"/>
        <v>7115982.3000000007</v>
      </c>
      <c r="BC59" s="118">
        <f t="shared" si="26"/>
        <v>94279.5</v>
      </c>
      <c r="BD59" s="118">
        <f t="shared" si="18"/>
        <v>586904.17500000005</v>
      </c>
      <c r="BF59" s="118">
        <f t="shared" si="21"/>
        <v>7026460.3539599255</v>
      </c>
      <c r="BG59" s="122">
        <f t="shared" si="27"/>
        <v>8805261.8000000007</v>
      </c>
      <c r="BH59" s="119">
        <f t="shared" si="20"/>
        <v>0</v>
      </c>
      <c r="BI59" s="119"/>
      <c r="BJ59" s="119">
        <f t="shared" si="9"/>
        <v>240000</v>
      </c>
      <c r="BK59" s="81"/>
      <c r="BL59" s="81"/>
      <c r="BM59" s="120">
        <f t="shared" si="22"/>
        <v>16071722.153959926</v>
      </c>
      <c r="BN59" s="120">
        <f t="shared" si="23"/>
        <v>16071722.153959926</v>
      </c>
      <c r="BO59" s="121">
        <v>42401</v>
      </c>
      <c r="BP59" s="22">
        <v>29</v>
      </c>
      <c r="BQ59" s="105"/>
      <c r="BR59" s="105"/>
      <c r="BS59" s="105"/>
      <c r="BT59" s="105"/>
      <c r="BY59" s="105"/>
    </row>
    <row r="60" spans="1:77" s="22" customFormat="1" hidden="1" x14ac:dyDescent="0.25">
      <c r="A60" s="114">
        <v>42430</v>
      </c>
      <c r="B60" s="105">
        <v>61795</v>
      </c>
      <c r="C60" s="105">
        <v>43628</v>
      </c>
      <c r="D60" s="105">
        <v>75000</v>
      </c>
      <c r="E60" s="105">
        <v>30000</v>
      </c>
      <c r="F60" s="105"/>
      <c r="G60" s="105">
        <v>50377.83375314861</v>
      </c>
      <c r="H60" s="105">
        <v>50000</v>
      </c>
      <c r="I60" s="106"/>
      <c r="J60" s="105">
        <f t="shared" si="10"/>
        <v>260423</v>
      </c>
      <c r="K60" s="106">
        <f t="shared" si="29"/>
        <v>220000</v>
      </c>
      <c r="L60" s="106"/>
      <c r="M60" s="106"/>
      <c r="N60" s="106">
        <v>155000</v>
      </c>
      <c r="O60" s="106">
        <v>35000</v>
      </c>
      <c r="P60" s="106">
        <v>7000</v>
      </c>
      <c r="Q60" s="113"/>
      <c r="R60" s="106">
        <v>500000</v>
      </c>
      <c r="S60" s="106">
        <v>500000</v>
      </c>
      <c r="T60" s="106"/>
      <c r="U60" s="106">
        <v>200000</v>
      </c>
      <c r="V60" s="106">
        <v>203500</v>
      </c>
      <c r="W60" s="106"/>
      <c r="X60" s="106">
        <v>25921</v>
      </c>
      <c r="Y60" s="106"/>
      <c r="Z60" s="123">
        <f>+Z59</f>
        <v>0.55179999999999996</v>
      </c>
      <c r="AA60" s="123">
        <f>+AA59</f>
        <v>0.65180000000000005</v>
      </c>
      <c r="AB60" s="123">
        <v>1.3</v>
      </c>
      <c r="AC60" s="123">
        <v>1.25</v>
      </c>
      <c r="AD60" s="123"/>
      <c r="AE60" s="123">
        <f t="shared" si="0"/>
        <v>0.35473972602739723</v>
      </c>
      <c r="AF60" s="123">
        <v>0.1</v>
      </c>
      <c r="AG60" s="123"/>
      <c r="AH60" s="123">
        <f>+AH59</f>
        <v>0.55000000000000004</v>
      </c>
      <c r="AI60" s="123"/>
      <c r="AJ60" s="123"/>
      <c r="AK60" s="123">
        <v>0.59</v>
      </c>
      <c r="AL60" s="123">
        <v>0.8</v>
      </c>
      <c r="AM60" s="123">
        <v>0.70409999999999995</v>
      </c>
      <c r="AN60" s="123"/>
      <c r="AO60" s="123">
        <v>0.24</v>
      </c>
      <c r="AP60" s="123">
        <v>0.24</v>
      </c>
      <c r="AQ60" s="123"/>
      <c r="AR60" s="123">
        <v>0.27500000000000002</v>
      </c>
      <c r="AS60" s="124">
        <v>9.9449999999999997E-2</v>
      </c>
      <c r="AT60" s="124"/>
      <c r="AU60" s="124">
        <v>0.12</v>
      </c>
      <c r="AW60" s="118">
        <f t="shared" si="15"/>
        <v>6123591.5533999996</v>
      </c>
      <c r="AX60" s="119"/>
      <c r="AY60" s="118">
        <f t="shared" si="16"/>
        <v>709001.58724681672</v>
      </c>
      <c r="AZ60" s="119"/>
      <c r="BA60" s="118">
        <f t="shared" si="17"/>
        <v>1705000.0000000002</v>
      </c>
      <c r="BB60" s="118">
        <f t="shared" si="25"/>
        <v>7606739.7000000002</v>
      </c>
      <c r="BC60" s="118">
        <f t="shared" si="26"/>
        <v>94611.65</v>
      </c>
      <c r="BD60" s="118">
        <f t="shared" si="18"/>
        <v>627380.32500000007</v>
      </c>
      <c r="BF60" s="118">
        <f t="shared" si="21"/>
        <v>7459973.4656468164</v>
      </c>
      <c r="BG60" s="122">
        <f t="shared" si="27"/>
        <v>9406351.3500000015</v>
      </c>
      <c r="BH60" s="119">
        <f t="shared" si="20"/>
        <v>0</v>
      </c>
      <c r="BI60" s="119"/>
      <c r="BJ60" s="119">
        <f t="shared" si="9"/>
        <v>240000</v>
      </c>
      <c r="BK60" s="81"/>
      <c r="BL60" s="81"/>
      <c r="BM60" s="120">
        <f t="shared" si="22"/>
        <v>17106324.81564682</v>
      </c>
      <c r="BN60" s="120">
        <f t="shared" si="23"/>
        <v>17106324.81564682</v>
      </c>
      <c r="BO60" s="121">
        <v>42430</v>
      </c>
      <c r="BP60" s="22">
        <v>31</v>
      </c>
      <c r="BQ60" s="105"/>
      <c r="BR60" s="105"/>
      <c r="BS60" s="105"/>
      <c r="BT60" s="105"/>
      <c r="BY60" s="105"/>
    </row>
    <row r="61" spans="1:77" s="22" customFormat="1" hidden="1" x14ac:dyDescent="0.25">
      <c r="A61" s="114">
        <v>42461</v>
      </c>
      <c r="B61" s="105">
        <v>59131</v>
      </c>
      <c r="C61" s="105">
        <v>45506</v>
      </c>
      <c r="D61" s="105">
        <v>75000</v>
      </c>
      <c r="E61" s="105">
        <v>30000</v>
      </c>
      <c r="F61" s="105"/>
      <c r="G61" s="105">
        <v>50377.83375314861</v>
      </c>
      <c r="H61" s="105">
        <v>50000</v>
      </c>
      <c r="I61" s="106"/>
      <c r="J61" s="105">
        <f t="shared" si="10"/>
        <v>259637</v>
      </c>
      <c r="K61" s="106">
        <f>170000+68000</f>
        <v>238000</v>
      </c>
      <c r="L61" s="106"/>
      <c r="M61" s="106"/>
      <c r="N61" s="106">
        <v>155000</v>
      </c>
      <c r="O61" s="106">
        <v>35000</v>
      </c>
      <c r="P61" s="106">
        <v>7000</v>
      </c>
      <c r="Q61" s="113"/>
      <c r="R61" s="106">
        <v>500000</v>
      </c>
      <c r="S61" s="106">
        <v>500000</v>
      </c>
      <c r="T61" s="106"/>
      <c r="U61" s="106">
        <v>200000</v>
      </c>
      <c r="V61" s="106">
        <v>203500</v>
      </c>
      <c r="W61" s="106"/>
      <c r="X61" s="106">
        <v>25941</v>
      </c>
      <c r="Y61" s="106"/>
      <c r="Z61" s="123">
        <f t="shared" ref="Z61:AA76" si="30">+Z60</f>
        <v>0.55179999999999996</v>
      </c>
      <c r="AA61" s="123">
        <f t="shared" si="30"/>
        <v>0.65180000000000005</v>
      </c>
      <c r="AB61" s="123">
        <v>1.3</v>
      </c>
      <c r="AC61" s="123">
        <v>1.25</v>
      </c>
      <c r="AD61" s="123"/>
      <c r="AE61" s="123">
        <f t="shared" si="0"/>
        <v>0.35473972602739723</v>
      </c>
      <c r="AF61" s="123">
        <v>0.1</v>
      </c>
      <c r="AG61" s="123"/>
      <c r="AH61" s="123">
        <f t="shared" ref="AH61:AH124" si="31">+AH60</f>
        <v>0.55000000000000004</v>
      </c>
      <c r="AI61" s="123"/>
      <c r="AJ61" s="123"/>
      <c r="AK61" s="123">
        <v>0.59</v>
      </c>
      <c r="AL61" s="123">
        <v>0.8</v>
      </c>
      <c r="AM61" s="123">
        <v>0.70409999999999995</v>
      </c>
      <c r="AN61" s="123"/>
      <c r="AO61" s="123">
        <v>0.24</v>
      </c>
      <c r="AP61" s="123">
        <v>0.24</v>
      </c>
      <c r="AQ61" s="123"/>
      <c r="AR61" s="123">
        <v>0.27500000000000002</v>
      </c>
      <c r="AS61" s="153">
        <v>9.9330000000000002E-2</v>
      </c>
      <c r="AT61" s="124"/>
      <c r="AU61" s="124">
        <v>0.12</v>
      </c>
      <c r="AW61" s="118">
        <f t="shared" si="15"/>
        <v>5918678.898</v>
      </c>
      <c r="AX61" s="119"/>
      <c r="AY61" s="118">
        <f t="shared" si="16"/>
        <v>686130.56830337108</v>
      </c>
      <c r="AZ61" s="119"/>
      <c r="BA61" s="118">
        <f t="shared" si="17"/>
        <v>1650000.0000000002</v>
      </c>
      <c r="BB61" s="118">
        <f t="shared" si="25"/>
        <v>7658361</v>
      </c>
      <c r="BC61" s="118">
        <f t="shared" si="26"/>
        <v>94684.65</v>
      </c>
      <c r="BD61" s="118">
        <f t="shared" si="18"/>
        <v>606409.64999999991</v>
      </c>
      <c r="BF61" s="118">
        <f t="shared" si="21"/>
        <v>7211219.1163033713</v>
      </c>
      <c r="BG61" s="122">
        <f t="shared" si="27"/>
        <v>9403045.6500000004</v>
      </c>
      <c r="BH61" s="119">
        <f t="shared" si="20"/>
        <v>0</v>
      </c>
      <c r="BI61" s="119"/>
      <c r="BJ61" s="119">
        <f t="shared" si="9"/>
        <v>240000</v>
      </c>
      <c r="BK61" s="81"/>
      <c r="BL61" s="81"/>
      <c r="BM61" s="120">
        <f t="shared" si="22"/>
        <v>16854264.766303372</v>
      </c>
      <c r="BN61" s="120">
        <f t="shared" si="23"/>
        <v>16854264.766303372</v>
      </c>
      <c r="BO61" s="121">
        <v>42461</v>
      </c>
      <c r="BP61" s="22">
        <v>30</v>
      </c>
      <c r="BQ61" s="105"/>
      <c r="BR61" s="105"/>
      <c r="BS61" s="105"/>
      <c r="BT61" s="105"/>
      <c r="BY61" s="105"/>
    </row>
    <row r="62" spans="1:77" s="22" customFormat="1" hidden="1" x14ac:dyDescent="0.25">
      <c r="A62" s="114">
        <v>42491</v>
      </c>
      <c r="B62" s="105">
        <v>50303</v>
      </c>
      <c r="C62" s="105">
        <v>94506</v>
      </c>
      <c r="D62" s="105">
        <v>75000</v>
      </c>
      <c r="E62" s="105">
        <v>30000</v>
      </c>
      <c r="F62" s="105"/>
      <c r="G62" s="105">
        <v>100755.66750629722</v>
      </c>
      <c r="H62" s="105">
        <v>100000</v>
      </c>
      <c r="I62" s="106"/>
      <c r="J62" s="105">
        <f t="shared" si="10"/>
        <v>349809</v>
      </c>
      <c r="K62" s="106">
        <f t="shared" ref="K62:K67" si="32">170000+68000</f>
        <v>238000</v>
      </c>
      <c r="L62" s="106"/>
      <c r="M62" s="106"/>
      <c r="N62" s="106">
        <v>155000</v>
      </c>
      <c r="O62" s="106">
        <v>35000</v>
      </c>
      <c r="P62" s="106">
        <v>7000</v>
      </c>
      <c r="Q62" s="113"/>
      <c r="R62" s="106">
        <v>500000</v>
      </c>
      <c r="S62" s="106">
        <v>500000</v>
      </c>
      <c r="T62" s="147">
        <v>1000000</v>
      </c>
      <c r="U62" s="106">
        <v>200000</v>
      </c>
      <c r="V62" s="106">
        <v>203500</v>
      </c>
      <c r="W62" s="106"/>
      <c r="X62" s="106">
        <v>25796</v>
      </c>
      <c r="Y62" s="106"/>
      <c r="Z62" s="123">
        <f t="shared" si="30"/>
        <v>0.55179999999999996</v>
      </c>
      <c r="AA62" s="123">
        <f t="shared" si="30"/>
        <v>0.65180000000000005</v>
      </c>
      <c r="AB62" s="123">
        <v>1.3</v>
      </c>
      <c r="AC62" s="123">
        <v>1.25</v>
      </c>
      <c r="AD62" s="123"/>
      <c r="AE62" s="123">
        <f t="shared" si="0"/>
        <v>0.35473972602739723</v>
      </c>
      <c r="AF62" s="123">
        <v>0.65180000000000005</v>
      </c>
      <c r="AG62" s="123"/>
      <c r="AH62" s="123">
        <f t="shared" si="31"/>
        <v>0.55000000000000004</v>
      </c>
      <c r="AI62" s="123"/>
      <c r="AJ62" s="123"/>
      <c r="AK62" s="123">
        <v>0.59</v>
      </c>
      <c r="AL62" s="123">
        <v>0.8</v>
      </c>
      <c r="AM62" s="123">
        <v>0.70409999999999995</v>
      </c>
      <c r="AN62" s="123"/>
      <c r="AO62" s="123">
        <v>0.24</v>
      </c>
      <c r="AP62" s="123">
        <v>0.24</v>
      </c>
      <c r="AQ62" s="123">
        <v>0.08</v>
      </c>
      <c r="AR62" s="123">
        <v>0.27500000000000002</v>
      </c>
      <c r="AS62" s="124">
        <v>9.9330000000000002E-2</v>
      </c>
      <c r="AT62" s="124"/>
      <c r="AU62" s="124">
        <v>0.12</v>
      </c>
      <c r="AW62" s="118">
        <f t="shared" si="15"/>
        <v>6955042.3922000006</v>
      </c>
      <c r="AX62" s="119"/>
      <c r="AY62" s="118">
        <f t="shared" si="16"/>
        <v>3128583.1744936337</v>
      </c>
      <c r="AZ62" s="119"/>
      <c r="BA62" s="118">
        <f t="shared" si="17"/>
        <v>1705000.0000000002</v>
      </c>
      <c r="BB62" s="118">
        <f t="shared" si="25"/>
        <v>7913639.7000000002</v>
      </c>
      <c r="BC62" s="118">
        <f t="shared" si="26"/>
        <v>94155.4</v>
      </c>
      <c r="BD62" s="118">
        <f t="shared" si="18"/>
        <v>626623.30499999993</v>
      </c>
      <c r="BF62" s="118">
        <f t="shared" si="21"/>
        <v>10710248.871693633</v>
      </c>
      <c r="BG62" s="122">
        <f t="shared" si="27"/>
        <v>9712795.1000000015</v>
      </c>
      <c r="BH62" s="119">
        <f t="shared" si="20"/>
        <v>0</v>
      </c>
      <c r="BI62" s="119"/>
      <c r="BJ62" s="119">
        <f t="shared" ref="BJ62:BJ127" si="33">(R62*AO62)+(S62*AP62)+(T62*AQ62)</f>
        <v>320000</v>
      </c>
      <c r="BK62" s="81"/>
      <c r="BL62" s="81"/>
      <c r="BM62" s="120">
        <f t="shared" si="22"/>
        <v>20743043.971693635</v>
      </c>
      <c r="BN62" s="120">
        <f t="shared" si="23"/>
        <v>20743043.971693635</v>
      </c>
      <c r="BO62" s="121">
        <v>42491</v>
      </c>
      <c r="BP62" s="22">
        <v>31</v>
      </c>
      <c r="BQ62" s="105"/>
      <c r="BR62" s="105"/>
      <c r="BS62" s="105"/>
      <c r="BT62" s="105"/>
      <c r="BY62" s="105"/>
    </row>
    <row r="63" spans="1:77" s="22" customFormat="1" hidden="1" x14ac:dyDescent="0.25">
      <c r="A63" s="114">
        <v>42522</v>
      </c>
      <c r="B63" s="105">
        <v>50301</v>
      </c>
      <c r="C63" s="105">
        <v>94506</v>
      </c>
      <c r="D63" s="105">
        <v>75000</v>
      </c>
      <c r="E63" s="105">
        <v>30000</v>
      </c>
      <c r="F63" s="105"/>
      <c r="G63" s="105">
        <v>100755.66750629722</v>
      </c>
      <c r="H63" s="105">
        <v>100000</v>
      </c>
      <c r="I63" s="106"/>
      <c r="J63" s="105">
        <f t="shared" si="10"/>
        <v>349807</v>
      </c>
      <c r="K63" s="106">
        <f t="shared" si="32"/>
        <v>238000</v>
      </c>
      <c r="L63" s="106"/>
      <c r="M63" s="106"/>
      <c r="N63" s="106">
        <v>155000</v>
      </c>
      <c r="O63" s="106">
        <v>35000</v>
      </c>
      <c r="P63" s="106">
        <v>7000</v>
      </c>
      <c r="Q63" s="113"/>
      <c r="R63" s="106">
        <v>750000</v>
      </c>
      <c r="S63" s="106">
        <v>500000</v>
      </c>
      <c r="T63" s="147">
        <v>1000000</v>
      </c>
      <c r="U63" s="106">
        <v>200000</v>
      </c>
      <c r="V63" s="106">
        <v>257000</v>
      </c>
      <c r="W63" s="106"/>
      <c r="X63" s="106">
        <v>25796</v>
      </c>
      <c r="Y63" s="106"/>
      <c r="Z63" s="123">
        <f t="shared" si="30"/>
        <v>0.55179999999999996</v>
      </c>
      <c r="AA63" s="123">
        <f t="shared" si="30"/>
        <v>0.65180000000000005</v>
      </c>
      <c r="AB63" s="123">
        <v>1.3</v>
      </c>
      <c r="AC63" s="123">
        <v>1.25</v>
      </c>
      <c r="AD63" s="123"/>
      <c r="AE63" s="123">
        <f t="shared" si="0"/>
        <v>0.35473972602739723</v>
      </c>
      <c r="AF63" s="123">
        <v>0.65180000000000005</v>
      </c>
      <c r="AG63" s="123"/>
      <c r="AH63" s="123">
        <f t="shared" si="31"/>
        <v>0.55000000000000004</v>
      </c>
      <c r="AI63" s="123"/>
      <c r="AJ63" s="123"/>
      <c r="AK63" s="123">
        <v>0.59</v>
      </c>
      <c r="AL63" s="123">
        <v>0.8</v>
      </c>
      <c r="AM63" s="123">
        <v>0.70409999999999995</v>
      </c>
      <c r="AN63" s="123"/>
      <c r="AO63" s="123">
        <v>0.24</v>
      </c>
      <c r="AP63" s="123">
        <v>0.24</v>
      </c>
      <c r="AQ63" s="123">
        <v>0.08</v>
      </c>
      <c r="AR63" s="123">
        <v>0.27500000000000002</v>
      </c>
      <c r="AS63" s="124">
        <v>9.9330000000000002E-2</v>
      </c>
      <c r="AT63" s="124"/>
      <c r="AU63" s="124">
        <v>0.12</v>
      </c>
      <c r="AW63" s="118">
        <f t="shared" si="15"/>
        <v>6730653.0779999997</v>
      </c>
      <c r="AX63" s="119"/>
      <c r="AY63" s="118">
        <f t="shared" si="16"/>
        <v>3027661.1366067422</v>
      </c>
      <c r="AZ63" s="119"/>
      <c r="BA63" s="118">
        <f t="shared" si="17"/>
        <v>1650000.0000000002</v>
      </c>
      <c r="BB63" s="118">
        <f t="shared" si="25"/>
        <v>7658361</v>
      </c>
      <c r="BC63" s="118">
        <f t="shared" si="26"/>
        <v>94155.4</v>
      </c>
      <c r="BD63" s="118">
        <f t="shared" si="18"/>
        <v>765834.3</v>
      </c>
      <c r="BF63" s="118">
        <f t="shared" si="21"/>
        <v>10524148.514606742</v>
      </c>
      <c r="BG63" s="122">
        <f t="shared" si="27"/>
        <v>9402516.4000000004</v>
      </c>
      <c r="BH63" s="119">
        <f t="shared" si="20"/>
        <v>0</v>
      </c>
      <c r="BI63" s="119"/>
      <c r="BJ63" s="119">
        <f t="shared" si="33"/>
        <v>380000</v>
      </c>
      <c r="BK63" s="81"/>
      <c r="BL63" s="81"/>
      <c r="BM63" s="120">
        <f t="shared" si="22"/>
        <v>20306664.914606743</v>
      </c>
      <c r="BN63" s="120">
        <f t="shared" si="23"/>
        <v>20306664.914606743</v>
      </c>
      <c r="BO63" s="121">
        <v>42522</v>
      </c>
      <c r="BP63" s="22">
        <v>30</v>
      </c>
      <c r="BQ63" s="105"/>
      <c r="BR63" s="105"/>
      <c r="BS63" s="105"/>
      <c r="BT63" s="105"/>
      <c r="BY63" s="105"/>
    </row>
    <row r="64" spans="1:77" s="22" customFormat="1" hidden="1" x14ac:dyDescent="0.25">
      <c r="A64" s="114">
        <v>42552</v>
      </c>
      <c r="B64" s="105">
        <v>50316</v>
      </c>
      <c r="C64" s="105">
        <v>94506</v>
      </c>
      <c r="D64" s="105">
        <v>75000</v>
      </c>
      <c r="E64" s="105">
        <v>30000</v>
      </c>
      <c r="F64" s="105"/>
      <c r="G64" s="105">
        <v>100755.66750629722</v>
      </c>
      <c r="H64" s="105">
        <v>100000</v>
      </c>
      <c r="I64" s="106"/>
      <c r="J64" s="105">
        <f t="shared" si="10"/>
        <v>349822</v>
      </c>
      <c r="K64" s="106">
        <f t="shared" si="32"/>
        <v>238000</v>
      </c>
      <c r="L64" s="106"/>
      <c r="M64" s="106"/>
      <c r="N64" s="106">
        <v>155000</v>
      </c>
      <c r="O64" s="106">
        <v>35000</v>
      </c>
      <c r="P64" s="106">
        <v>7000</v>
      </c>
      <c r="Q64" s="113"/>
      <c r="R64" s="106">
        <v>750000</v>
      </c>
      <c r="S64" s="106">
        <v>500000</v>
      </c>
      <c r="T64" s="147">
        <v>1000000</v>
      </c>
      <c r="U64" s="106">
        <v>200000</v>
      </c>
      <c r="V64" s="106">
        <v>257000</v>
      </c>
      <c r="W64" s="106"/>
      <c r="X64" s="106">
        <v>25796</v>
      </c>
      <c r="Y64" s="106"/>
      <c r="Z64" s="123">
        <f t="shared" si="30"/>
        <v>0.55179999999999996</v>
      </c>
      <c r="AA64" s="123">
        <f t="shared" si="30"/>
        <v>0.65180000000000005</v>
      </c>
      <c r="AB64" s="123">
        <v>1.3</v>
      </c>
      <c r="AC64" s="123">
        <v>1.25</v>
      </c>
      <c r="AD64" s="123"/>
      <c r="AE64" s="123">
        <f t="shared" si="0"/>
        <v>0.35473972602739723</v>
      </c>
      <c r="AF64" s="123">
        <v>0.65180000000000005</v>
      </c>
      <c r="AG64" s="123"/>
      <c r="AH64" s="123">
        <f t="shared" si="31"/>
        <v>0.55000000000000004</v>
      </c>
      <c r="AI64" s="123"/>
      <c r="AJ64" s="123"/>
      <c r="AK64" s="123">
        <v>0.59</v>
      </c>
      <c r="AL64" s="123">
        <v>0.8</v>
      </c>
      <c r="AM64" s="123">
        <v>0.70409999999999995</v>
      </c>
      <c r="AN64" s="123"/>
      <c r="AO64" s="123">
        <v>0.24</v>
      </c>
      <c r="AP64" s="123">
        <v>0.24</v>
      </c>
      <c r="AQ64" s="123">
        <v>0.08</v>
      </c>
      <c r="AR64" s="123">
        <v>0.27500000000000002</v>
      </c>
      <c r="AS64" s="124">
        <v>9.9330000000000002E-2</v>
      </c>
      <c r="AT64" s="124"/>
      <c r="AU64" s="124">
        <v>0.12</v>
      </c>
      <c r="AW64" s="118">
        <f t="shared" si="15"/>
        <v>6955264.7675999999</v>
      </c>
      <c r="AX64" s="119"/>
      <c r="AY64" s="118">
        <f t="shared" si="16"/>
        <v>3128583.1744936337</v>
      </c>
      <c r="AZ64" s="119"/>
      <c r="BA64" s="118">
        <f t="shared" si="17"/>
        <v>1705000.0000000002</v>
      </c>
      <c r="BB64" s="118">
        <f t="shared" si="25"/>
        <v>7913639.7000000002</v>
      </c>
      <c r="BC64" s="118">
        <f t="shared" si="26"/>
        <v>94155.4</v>
      </c>
      <c r="BD64" s="118">
        <f t="shared" si="18"/>
        <v>791362.11</v>
      </c>
      <c r="BF64" s="118">
        <f t="shared" si="21"/>
        <v>10875210.052093633</v>
      </c>
      <c r="BG64" s="122">
        <f t="shared" si="27"/>
        <v>9712795.1000000015</v>
      </c>
      <c r="BH64" s="119">
        <f t="shared" si="20"/>
        <v>0</v>
      </c>
      <c r="BI64" s="119"/>
      <c r="BJ64" s="119">
        <f t="shared" si="33"/>
        <v>380000</v>
      </c>
      <c r="BK64" s="81"/>
      <c r="BL64" s="81"/>
      <c r="BM64" s="120">
        <f t="shared" si="22"/>
        <v>20968005.152093634</v>
      </c>
      <c r="BN64" s="120">
        <f t="shared" si="23"/>
        <v>20968005.152093634</v>
      </c>
      <c r="BO64" s="121">
        <v>42552</v>
      </c>
      <c r="BP64" s="22">
        <v>31</v>
      </c>
      <c r="BQ64" s="105"/>
      <c r="BR64" s="105"/>
      <c r="BS64" s="105"/>
      <c r="BT64" s="105"/>
      <c r="BY64" s="105"/>
    </row>
    <row r="65" spans="1:77" s="22" customFormat="1" hidden="1" x14ac:dyDescent="0.25">
      <c r="A65" s="114">
        <v>42583</v>
      </c>
      <c r="B65" s="105">
        <v>50351</v>
      </c>
      <c r="C65" s="105">
        <v>94506</v>
      </c>
      <c r="D65" s="105">
        <v>75000</v>
      </c>
      <c r="E65" s="105">
        <v>30000</v>
      </c>
      <c r="F65" s="105"/>
      <c r="G65" s="105">
        <v>100755.66750629722</v>
      </c>
      <c r="H65" s="105">
        <v>100000</v>
      </c>
      <c r="I65" s="106"/>
      <c r="J65" s="105">
        <f t="shared" si="10"/>
        <v>349857</v>
      </c>
      <c r="K65" s="106">
        <f t="shared" si="32"/>
        <v>238000</v>
      </c>
      <c r="L65" s="106"/>
      <c r="M65" s="106"/>
      <c r="N65" s="106">
        <v>155000</v>
      </c>
      <c r="O65" s="106">
        <v>35000</v>
      </c>
      <c r="P65" s="106">
        <v>7000</v>
      </c>
      <c r="Q65" s="113"/>
      <c r="R65" s="106">
        <v>750000</v>
      </c>
      <c r="S65" s="106">
        <v>500000</v>
      </c>
      <c r="T65" s="147">
        <v>1000000</v>
      </c>
      <c r="U65" s="106">
        <v>200000</v>
      </c>
      <c r="V65" s="106">
        <v>257000</v>
      </c>
      <c r="W65" s="106"/>
      <c r="X65" s="106">
        <v>25796</v>
      </c>
      <c r="Y65" s="106"/>
      <c r="Z65" s="123">
        <f t="shared" si="30"/>
        <v>0.55179999999999996</v>
      </c>
      <c r="AA65" s="123">
        <f t="shared" si="30"/>
        <v>0.65180000000000005</v>
      </c>
      <c r="AB65" s="123">
        <v>1.3</v>
      </c>
      <c r="AC65" s="123">
        <v>1.25</v>
      </c>
      <c r="AD65" s="123"/>
      <c r="AE65" s="123">
        <f t="shared" si="0"/>
        <v>0.35473972602739723</v>
      </c>
      <c r="AF65" s="123">
        <v>0.65180000000000005</v>
      </c>
      <c r="AG65" s="123"/>
      <c r="AH65" s="123">
        <f t="shared" si="31"/>
        <v>0.55000000000000004</v>
      </c>
      <c r="AI65" s="123"/>
      <c r="AJ65" s="123"/>
      <c r="AK65" s="123">
        <v>0.59</v>
      </c>
      <c r="AL65" s="123">
        <v>0.8</v>
      </c>
      <c r="AM65" s="123">
        <v>0.70409999999999995</v>
      </c>
      <c r="AN65" s="123"/>
      <c r="AO65" s="123">
        <v>0.24</v>
      </c>
      <c r="AP65" s="123">
        <v>0.24</v>
      </c>
      <c r="AQ65" s="123">
        <v>0.08</v>
      </c>
      <c r="AR65" s="123">
        <v>0.27500000000000002</v>
      </c>
      <c r="AS65" s="124">
        <v>9.9330000000000002E-2</v>
      </c>
      <c r="AT65" s="124"/>
      <c r="AU65" s="124">
        <v>0.12</v>
      </c>
      <c r="AW65" s="118">
        <f t="shared" si="15"/>
        <v>6955863.4706000006</v>
      </c>
      <c r="AX65" s="119"/>
      <c r="AY65" s="118">
        <f t="shared" si="16"/>
        <v>3128583.1744936337</v>
      </c>
      <c r="AZ65" s="119"/>
      <c r="BA65" s="118">
        <f t="shared" si="17"/>
        <v>1705000.0000000002</v>
      </c>
      <c r="BB65" s="118">
        <f t="shared" si="25"/>
        <v>7913639.7000000002</v>
      </c>
      <c r="BC65" s="118">
        <f t="shared" si="26"/>
        <v>94155.4</v>
      </c>
      <c r="BD65" s="118">
        <f t="shared" si="18"/>
        <v>791362.11</v>
      </c>
      <c r="BF65" s="118">
        <f t="shared" si="21"/>
        <v>10875808.755093634</v>
      </c>
      <c r="BG65" s="122">
        <f t="shared" si="27"/>
        <v>9712795.1000000015</v>
      </c>
      <c r="BH65" s="119">
        <f t="shared" si="20"/>
        <v>0</v>
      </c>
      <c r="BI65" s="119"/>
      <c r="BJ65" s="119">
        <f t="shared" si="33"/>
        <v>380000</v>
      </c>
      <c r="BK65" s="81"/>
      <c r="BL65" s="81"/>
      <c r="BM65" s="120">
        <f t="shared" si="22"/>
        <v>20968603.855093636</v>
      </c>
      <c r="BN65" s="120">
        <f t="shared" si="23"/>
        <v>20968603.855093636</v>
      </c>
      <c r="BO65" s="121">
        <v>42583</v>
      </c>
      <c r="BP65" s="22">
        <v>31</v>
      </c>
      <c r="BQ65" s="105"/>
      <c r="BR65" s="105"/>
      <c r="BS65" s="105"/>
      <c r="BT65" s="105"/>
      <c r="BY65" s="105"/>
    </row>
    <row r="66" spans="1:77" s="22" customFormat="1" hidden="1" x14ac:dyDescent="0.25">
      <c r="A66" s="114">
        <v>42614</v>
      </c>
      <c r="B66" s="105">
        <v>50743</v>
      </c>
      <c r="C66" s="105">
        <v>94506</v>
      </c>
      <c r="D66" s="105">
        <v>75000</v>
      </c>
      <c r="E66" s="105">
        <v>30000</v>
      </c>
      <c r="F66" s="105"/>
      <c r="G66" s="105">
        <v>100755.66750629722</v>
      </c>
      <c r="H66" s="105">
        <v>100000</v>
      </c>
      <c r="I66" s="106"/>
      <c r="J66" s="105">
        <f t="shared" si="10"/>
        <v>350249</v>
      </c>
      <c r="K66" s="106">
        <f t="shared" si="32"/>
        <v>238000</v>
      </c>
      <c r="L66" s="106"/>
      <c r="M66" s="106"/>
      <c r="N66" s="106">
        <v>155000</v>
      </c>
      <c r="O66" s="106">
        <v>35000</v>
      </c>
      <c r="P66" s="106">
        <v>7000</v>
      </c>
      <c r="Q66" s="113"/>
      <c r="R66" s="106">
        <v>750000</v>
      </c>
      <c r="S66" s="106">
        <v>500000</v>
      </c>
      <c r="T66" s="147">
        <v>1000000</v>
      </c>
      <c r="U66" s="106">
        <v>200000</v>
      </c>
      <c r="V66" s="106">
        <v>257000</v>
      </c>
      <c r="W66" s="106"/>
      <c r="X66" s="106">
        <v>25796</v>
      </c>
      <c r="Y66" s="106"/>
      <c r="Z66" s="123">
        <f t="shared" si="30"/>
        <v>0.55179999999999996</v>
      </c>
      <c r="AA66" s="123">
        <f t="shared" si="30"/>
        <v>0.65180000000000005</v>
      </c>
      <c r="AB66" s="123">
        <v>1.3</v>
      </c>
      <c r="AC66" s="123">
        <v>1.25</v>
      </c>
      <c r="AD66" s="123"/>
      <c r="AE66" s="123">
        <f t="shared" si="0"/>
        <v>0.35473972602739723</v>
      </c>
      <c r="AF66" s="123">
        <v>0.65180000000000005</v>
      </c>
      <c r="AG66" s="123"/>
      <c r="AH66" s="123">
        <f t="shared" si="31"/>
        <v>0.55000000000000004</v>
      </c>
      <c r="AI66" s="123"/>
      <c r="AJ66" s="123"/>
      <c r="AK66" s="123">
        <v>0.59</v>
      </c>
      <c r="AL66" s="123">
        <v>0.8</v>
      </c>
      <c r="AM66" s="123">
        <v>0.70409999999999995</v>
      </c>
      <c r="AN66" s="123"/>
      <c r="AO66" s="123">
        <v>0.24</v>
      </c>
      <c r="AP66" s="123">
        <v>0.24</v>
      </c>
      <c r="AQ66" s="123">
        <v>0.08</v>
      </c>
      <c r="AR66" s="123">
        <v>0.27500000000000002</v>
      </c>
      <c r="AS66" s="124">
        <v>9.9330000000000002E-2</v>
      </c>
      <c r="AT66" s="124"/>
      <c r="AU66" s="124">
        <v>0.12</v>
      </c>
      <c r="AW66" s="118">
        <f t="shared" si="15"/>
        <v>6737969.9460000005</v>
      </c>
      <c r="AX66" s="119"/>
      <c r="AY66" s="118">
        <f t="shared" si="16"/>
        <v>3027661.1366067422</v>
      </c>
      <c r="AZ66" s="119"/>
      <c r="BA66" s="118">
        <f t="shared" si="17"/>
        <v>1650000.0000000002</v>
      </c>
      <c r="BB66" s="118">
        <f t="shared" si="25"/>
        <v>7658361</v>
      </c>
      <c r="BC66" s="118">
        <f t="shared" si="26"/>
        <v>94155.4</v>
      </c>
      <c r="BD66" s="118">
        <f t="shared" si="18"/>
        <v>765834.3</v>
      </c>
      <c r="BF66" s="118">
        <f t="shared" si="21"/>
        <v>10531465.382606743</v>
      </c>
      <c r="BG66" s="122">
        <f t="shared" si="27"/>
        <v>9402516.4000000004</v>
      </c>
      <c r="BH66" s="119">
        <f t="shared" si="20"/>
        <v>0</v>
      </c>
      <c r="BI66" s="119"/>
      <c r="BJ66" s="119">
        <f t="shared" si="33"/>
        <v>380000</v>
      </c>
      <c r="BK66" s="81"/>
      <c r="BL66" s="81"/>
      <c r="BM66" s="120">
        <f t="shared" si="22"/>
        <v>20313981.782606743</v>
      </c>
      <c r="BN66" s="120">
        <f t="shared" si="23"/>
        <v>20313981.782606743</v>
      </c>
      <c r="BO66" s="121">
        <v>42614</v>
      </c>
      <c r="BP66" s="22">
        <v>30</v>
      </c>
      <c r="BQ66" s="105"/>
      <c r="BR66" s="105"/>
      <c r="BS66" s="105"/>
      <c r="BT66" s="105"/>
      <c r="BY66" s="105"/>
    </row>
    <row r="67" spans="1:77" s="22" customFormat="1" hidden="1" x14ac:dyDescent="0.25">
      <c r="A67" s="114">
        <v>42644</v>
      </c>
      <c r="B67" s="105">
        <v>50050</v>
      </c>
      <c r="C67" s="105">
        <v>57404</v>
      </c>
      <c r="D67" s="105">
        <v>75000</v>
      </c>
      <c r="E67" s="105">
        <v>30000</v>
      </c>
      <c r="F67" s="105"/>
      <c r="G67" s="105">
        <v>50377.83375314861</v>
      </c>
      <c r="H67" s="105">
        <v>50000</v>
      </c>
      <c r="I67" s="106"/>
      <c r="J67" s="105">
        <f t="shared" si="10"/>
        <v>262454</v>
      </c>
      <c r="K67" s="106">
        <f t="shared" si="32"/>
        <v>238000</v>
      </c>
      <c r="L67" s="106"/>
      <c r="M67" s="106"/>
      <c r="N67" s="106">
        <v>155000</v>
      </c>
      <c r="O67" s="106">
        <v>35000</v>
      </c>
      <c r="P67" s="106">
        <v>7000</v>
      </c>
      <c r="Q67" s="113"/>
      <c r="R67" s="106">
        <v>750000</v>
      </c>
      <c r="S67" s="106">
        <v>500000</v>
      </c>
      <c r="T67" s="147">
        <v>1000000</v>
      </c>
      <c r="U67" s="106">
        <v>200000</v>
      </c>
      <c r="V67" s="106">
        <v>257000</v>
      </c>
      <c r="W67" s="106"/>
      <c r="X67" s="106">
        <v>25796</v>
      </c>
      <c r="Y67" s="106"/>
      <c r="Z67" s="123">
        <f t="shared" si="30"/>
        <v>0.55179999999999996</v>
      </c>
      <c r="AA67" s="123">
        <f t="shared" si="30"/>
        <v>0.65180000000000005</v>
      </c>
      <c r="AB67" s="123">
        <v>1.3</v>
      </c>
      <c r="AC67" s="123">
        <v>1.25</v>
      </c>
      <c r="AD67" s="123"/>
      <c r="AE67" s="123">
        <f t="shared" si="0"/>
        <v>0.35473972602739723</v>
      </c>
      <c r="AF67" s="123">
        <v>0.1</v>
      </c>
      <c r="AG67" s="123"/>
      <c r="AH67" s="123">
        <f t="shared" si="31"/>
        <v>0.55000000000000004</v>
      </c>
      <c r="AI67" s="123"/>
      <c r="AJ67" s="123"/>
      <c r="AK67" s="123">
        <v>0.59</v>
      </c>
      <c r="AL67" s="123">
        <v>0.8</v>
      </c>
      <c r="AM67" s="123">
        <v>0.70409999999999995</v>
      </c>
      <c r="AN67" s="123"/>
      <c r="AO67" s="123">
        <v>0.24</v>
      </c>
      <c r="AP67" s="123">
        <v>0.24</v>
      </c>
      <c r="AQ67" s="123">
        <v>0.08</v>
      </c>
      <c r="AR67" s="123">
        <v>0.27500000000000002</v>
      </c>
      <c r="AS67" s="124">
        <v>9.9330000000000002E-2</v>
      </c>
      <c r="AT67" s="124"/>
      <c r="AU67" s="124">
        <v>0.12</v>
      </c>
      <c r="AW67" s="118">
        <f t="shared" si="15"/>
        <v>6201039.0332000004</v>
      </c>
      <c r="AX67" s="119"/>
      <c r="AY67" s="118">
        <f t="shared" si="16"/>
        <v>709001.58724681672</v>
      </c>
      <c r="AZ67" s="119"/>
      <c r="BA67" s="118">
        <f t="shared" si="17"/>
        <v>1705000.0000000002</v>
      </c>
      <c r="BB67" s="118">
        <f t="shared" si="25"/>
        <v>7913639.7000000002</v>
      </c>
      <c r="BC67" s="118">
        <f t="shared" si="26"/>
        <v>94155.4</v>
      </c>
      <c r="BD67" s="118">
        <f t="shared" si="18"/>
        <v>791362.11</v>
      </c>
      <c r="BF67" s="118">
        <f t="shared" si="21"/>
        <v>7701402.7304468174</v>
      </c>
      <c r="BG67" s="122">
        <f t="shared" si="27"/>
        <v>9712795.1000000015</v>
      </c>
      <c r="BH67" s="119">
        <f t="shared" si="20"/>
        <v>0</v>
      </c>
      <c r="BI67" s="119"/>
      <c r="BJ67" s="119">
        <f t="shared" si="33"/>
        <v>380000</v>
      </c>
      <c r="BK67" s="81"/>
      <c r="BL67" s="81"/>
      <c r="BM67" s="120">
        <f t="shared" si="22"/>
        <v>17794197.830446817</v>
      </c>
      <c r="BN67" s="120">
        <f t="shared" si="23"/>
        <v>17794197.830446817</v>
      </c>
      <c r="BO67" s="121">
        <v>42644</v>
      </c>
      <c r="BP67" s="22">
        <v>31</v>
      </c>
      <c r="BQ67" s="105"/>
      <c r="BR67" s="105"/>
      <c r="BS67" s="105"/>
      <c r="BT67" s="105"/>
      <c r="BY67" s="105"/>
    </row>
    <row r="68" spans="1:77" s="22" customFormat="1" hidden="1" x14ac:dyDescent="0.25">
      <c r="A68" s="114">
        <v>42675</v>
      </c>
      <c r="B68" s="105">
        <v>62006</v>
      </c>
      <c r="C68" s="105">
        <v>46059</v>
      </c>
      <c r="D68" s="105">
        <v>75000</v>
      </c>
      <c r="E68" s="105">
        <v>30000</v>
      </c>
      <c r="F68" s="105"/>
      <c r="G68" s="105">
        <v>50377.83375314861</v>
      </c>
      <c r="H68" s="105">
        <v>50000</v>
      </c>
      <c r="I68" s="106"/>
      <c r="J68" s="105">
        <f t="shared" si="10"/>
        <v>263065</v>
      </c>
      <c r="K68" s="106">
        <f t="shared" ref="K68:K69" si="34">152000+68000</f>
        <v>220000</v>
      </c>
      <c r="L68" s="106"/>
      <c r="M68" s="106"/>
      <c r="N68" s="106">
        <v>155000</v>
      </c>
      <c r="O68" s="106">
        <v>35000</v>
      </c>
      <c r="P68" s="106">
        <v>7000</v>
      </c>
      <c r="Q68" s="113"/>
      <c r="R68" s="106">
        <v>500000</v>
      </c>
      <c r="S68" s="106">
        <v>500000</v>
      </c>
      <c r="T68" s="147">
        <v>1000000</v>
      </c>
      <c r="U68" s="106">
        <v>200000</v>
      </c>
      <c r="V68" s="106">
        <v>257000</v>
      </c>
      <c r="W68" s="106"/>
      <c r="X68" s="106">
        <v>25796</v>
      </c>
      <c r="Y68" s="106"/>
      <c r="Z68" s="123">
        <f t="shared" si="30"/>
        <v>0.55179999999999996</v>
      </c>
      <c r="AA68" s="123">
        <f t="shared" si="30"/>
        <v>0.65180000000000005</v>
      </c>
      <c r="AB68" s="123">
        <v>1.3</v>
      </c>
      <c r="AC68" s="123">
        <v>1.25</v>
      </c>
      <c r="AD68" s="123"/>
      <c r="AE68" s="123">
        <f t="shared" si="0"/>
        <v>0.35473972602739723</v>
      </c>
      <c r="AF68" s="123">
        <v>0.1</v>
      </c>
      <c r="AG68" s="123"/>
      <c r="AH68" s="123">
        <f t="shared" si="31"/>
        <v>0.55000000000000004</v>
      </c>
      <c r="AI68" s="123"/>
      <c r="AJ68" s="123"/>
      <c r="AK68" s="123">
        <v>0.59</v>
      </c>
      <c r="AL68" s="123">
        <v>0.8</v>
      </c>
      <c r="AM68" s="123">
        <v>0.70409999999999995</v>
      </c>
      <c r="AN68" s="123"/>
      <c r="AO68" s="123">
        <v>0.24</v>
      </c>
      <c r="AP68" s="123">
        <v>0.24</v>
      </c>
      <c r="AQ68" s="123">
        <v>0.08</v>
      </c>
      <c r="AR68" s="123">
        <v>0.27500000000000002</v>
      </c>
      <c r="AS68" s="124">
        <v>9.9330000000000002E-2</v>
      </c>
      <c r="AT68" s="124"/>
      <c r="AU68" s="124">
        <v>0.12</v>
      </c>
      <c r="AW68" s="118">
        <f t="shared" si="15"/>
        <v>5977085.0100000007</v>
      </c>
      <c r="AX68" s="119"/>
      <c r="AY68" s="118">
        <f t="shared" si="16"/>
        <v>686130.56830337108</v>
      </c>
      <c r="AZ68" s="119"/>
      <c r="BA68" s="118">
        <f t="shared" si="17"/>
        <v>1650000.0000000002</v>
      </c>
      <c r="BB68" s="118">
        <f t="shared" si="25"/>
        <v>7361361</v>
      </c>
      <c r="BC68" s="118">
        <f t="shared" si="26"/>
        <v>94155.4</v>
      </c>
      <c r="BD68" s="118">
        <f t="shared" si="18"/>
        <v>765834.3</v>
      </c>
      <c r="BF68" s="118">
        <f t="shared" si="21"/>
        <v>7429049.8783033714</v>
      </c>
      <c r="BG68" s="122">
        <f t="shared" si="27"/>
        <v>9105516.4000000004</v>
      </c>
      <c r="BH68" s="119">
        <f t="shared" si="20"/>
        <v>0</v>
      </c>
      <c r="BI68" s="119"/>
      <c r="BJ68" s="119">
        <f t="shared" si="33"/>
        <v>320000</v>
      </c>
      <c r="BK68" s="81"/>
      <c r="BL68" s="81"/>
      <c r="BM68" s="120">
        <f t="shared" si="22"/>
        <v>16854566.27830337</v>
      </c>
      <c r="BN68" s="120">
        <f t="shared" si="23"/>
        <v>16854566.27830337</v>
      </c>
      <c r="BO68" s="121">
        <v>42675</v>
      </c>
      <c r="BP68" s="22">
        <v>30</v>
      </c>
      <c r="BQ68" s="105"/>
      <c r="BR68" s="105"/>
      <c r="BS68" s="105"/>
      <c r="BT68" s="105"/>
      <c r="BY68" s="105"/>
    </row>
    <row r="69" spans="1:77" s="22" customFormat="1" hidden="1" x14ac:dyDescent="0.25">
      <c r="A69" s="114">
        <v>42705</v>
      </c>
      <c r="B69" s="105">
        <v>62216</v>
      </c>
      <c r="C69" s="105">
        <v>46059</v>
      </c>
      <c r="D69" s="105">
        <v>75000</v>
      </c>
      <c r="E69" s="105">
        <v>30000</v>
      </c>
      <c r="F69" s="105"/>
      <c r="G69" s="105">
        <v>50377.83375314861</v>
      </c>
      <c r="H69" s="105">
        <v>50000</v>
      </c>
      <c r="I69" s="106"/>
      <c r="J69" s="105">
        <f t="shared" si="10"/>
        <v>263275</v>
      </c>
      <c r="K69" s="106">
        <f t="shared" si="34"/>
        <v>220000</v>
      </c>
      <c r="L69" s="106"/>
      <c r="M69" s="106"/>
      <c r="N69" s="106">
        <v>155000</v>
      </c>
      <c r="O69" s="106">
        <v>35000</v>
      </c>
      <c r="P69" s="106">
        <v>7000</v>
      </c>
      <c r="Q69" s="113"/>
      <c r="R69" s="106">
        <v>500000</v>
      </c>
      <c r="S69" s="106">
        <v>500000</v>
      </c>
      <c r="T69" s="147">
        <v>1000000</v>
      </c>
      <c r="U69" s="106">
        <v>200000</v>
      </c>
      <c r="V69" s="106">
        <v>257000</v>
      </c>
      <c r="W69" s="106"/>
      <c r="X69" s="106">
        <v>25796</v>
      </c>
      <c r="Y69" s="106"/>
      <c r="Z69" s="123">
        <f t="shared" si="30"/>
        <v>0.55179999999999996</v>
      </c>
      <c r="AA69" s="123">
        <f t="shared" si="30"/>
        <v>0.65180000000000005</v>
      </c>
      <c r="AB69" s="123">
        <v>1.3</v>
      </c>
      <c r="AC69" s="123">
        <v>1.25</v>
      </c>
      <c r="AD69" s="123"/>
      <c r="AE69" s="123">
        <f t="shared" si="0"/>
        <v>0.35473972602739723</v>
      </c>
      <c r="AF69" s="123">
        <v>0.1</v>
      </c>
      <c r="AG69" s="123"/>
      <c r="AH69" s="123">
        <f t="shared" si="31"/>
        <v>0.55000000000000004</v>
      </c>
      <c r="AI69" s="123"/>
      <c r="AJ69" s="123"/>
      <c r="AK69" s="123">
        <v>0.59</v>
      </c>
      <c r="AL69" s="123">
        <v>0.8</v>
      </c>
      <c r="AM69" s="123">
        <v>0.70409999999999995</v>
      </c>
      <c r="AN69" s="123"/>
      <c r="AO69" s="123">
        <v>0.24</v>
      </c>
      <c r="AP69" s="123">
        <v>0.24</v>
      </c>
      <c r="AQ69" s="123">
        <v>0.08</v>
      </c>
      <c r="AR69" s="123">
        <v>0.27500000000000002</v>
      </c>
      <c r="AS69" s="124">
        <v>9.9330000000000002E-2</v>
      </c>
      <c r="AT69" s="124"/>
      <c r="AU69" s="124">
        <v>0.12</v>
      </c>
      <c r="AW69" s="118">
        <f t="shared" si="15"/>
        <v>6179913.3949999996</v>
      </c>
      <c r="AX69" s="119"/>
      <c r="AY69" s="118">
        <f t="shared" si="16"/>
        <v>709001.58724681672</v>
      </c>
      <c r="AZ69" s="119"/>
      <c r="BA69" s="118">
        <f t="shared" si="17"/>
        <v>1705000.0000000002</v>
      </c>
      <c r="BB69" s="118">
        <f t="shared" si="25"/>
        <v>7606739.7000000002</v>
      </c>
      <c r="BC69" s="118">
        <f t="shared" si="26"/>
        <v>94155.4</v>
      </c>
      <c r="BD69" s="118">
        <f t="shared" si="18"/>
        <v>791362.11</v>
      </c>
      <c r="BF69" s="118">
        <f t="shared" si="21"/>
        <v>7680277.0922468165</v>
      </c>
      <c r="BG69" s="122">
        <f t="shared" si="27"/>
        <v>9405895.1000000015</v>
      </c>
      <c r="BH69" s="119">
        <f t="shared" si="20"/>
        <v>0</v>
      </c>
      <c r="BI69" s="119"/>
      <c r="BJ69" s="119">
        <f t="shared" si="33"/>
        <v>320000</v>
      </c>
      <c r="BK69" s="81"/>
      <c r="BL69" s="81"/>
      <c r="BM69" s="120">
        <f t="shared" si="22"/>
        <v>17406172.192246817</v>
      </c>
      <c r="BN69" s="120">
        <f t="shared" si="23"/>
        <v>17406172.192246817</v>
      </c>
      <c r="BO69" s="121">
        <v>42705</v>
      </c>
      <c r="BP69" s="22">
        <v>31</v>
      </c>
      <c r="BQ69" s="105"/>
      <c r="BR69" s="105"/>
      <c r="BS69" s="105"/>
      <c r="BT69" s="105"/>
      <c r="BY69" s="105"/>
    </row>
    <row r="70" spans="1:77" s="22" customFormat="1" hidden="1" x14ac:dyDescent="0.25">
      <c r="A70" s="114">
        <v>42736</v>
      </c>
      <c r="B70" s="105">
        <v>61849</v>
      </c>
      <c r="C70" s="105">
        <v>46059</v>
      </c>
      <c r="D70" s="105">
        <v>75000</v>
      </c>
      <c r="E70" s="105">
        <v>30000</v>
      </c>
      <c r="F70" s="105"/>
      <c r="G70" s="105">
        <v>50377.83375314861</v>
      </c>
      <c r="H70" s="105">
        <v>50000</v>
      </c>
      <c r="I70" s="106"/>
      <c r="J70" s="105">
        <f t="shared" si="10"/>
        <v>262908</v>
      </c>
      <c r="K70" s="150">
        <f>152000+$K$3</f>
        <v>152000</v>
      </c>
      <c r="L70" s="106"/>
      <c r="M70" s="106"/>
      <c r="N70" s="106">
        <v>155000</v>
      </c>
      <c r="O70" s="106">
        <v>35000</v>
      </c>
      <c r="P70" s="106">
        <v>7000</v>
      </c>
      <c r="Q70" s="150">
        <v>68000</v>
      </c>
      <c r="R70" s="106">
        <v>500000</v>
      </c>
      <c r="S70" s="106">
        <v>500000</v>
      </c>
      <c r="T70" s="147">
        <v>1000000</v>
      </c>
      <c r="U70" s="106">
        <v>200000</v>
      </c>
      <c r="V70" s="106">
        <v>257000</v>
      </c>
      <c r="W70" s="106"/>
      <c r="X70" s="106">
        <v>25796</v>
      </c>
      <c r="Y70" s="106"/>
      <c r="Z70" s="123">
        <f t="shared" si="30"/>
        <v>0.55179999999999996</v>
      </c>
      <c r="AA70" s="123">
        <f t="shared" si="30"/>
        <v>0.65180000000000005</v>
      </c>
      <c r="AB70" s="123">
        <v>1.3</v>
      </c>
      <c r="AC70" s="123">
        <v>1.25</v>
      </c>
      <c r="AD70" s="123"/>
      <c r="AE70" s="123">
        <f t="shared" si="0"/>
        <v>0.35473972602739723</v>
      </c>
      <c r="AF70" s="123">
        <v>0.1</v>
      </c>
      <c r="AG70" s="123"/>
      <c r="AH70" s="123">
        <f t="shared" si="31"/>
        <v>0.55000000000000004</v>
      </c>
      <c r="AI70" s="123"/>
      <c r="AJ70" s="123"/>
      <c r="AK70" s="123">
        <v>0.59</v>
      </c>
      <c r="AL70" s="123">
        <v>0.8</v>
      </c>
      <c r="AM70" s="123">
        <v>0.70409999999999995</v>
      </c>
      <c r="AN70" s="123"/>
      <c r="AO70" s="123">
        <v>0.24</v>
      </c>
      <c r="AP70" s="123">
        <v>0.24</v>
      </c>
      <c r="AQ70" s="123">
        <v>0.08</v>
      </c>
      <c r="AR70" s="123">
        <v>0.27500000000000002</v>
      </c>
      <c r="AS70" s="124">
        <v>9.9330000000000002E-2</v>
      </c>
      <c r="AT70" s="124"/>
      <c r="AU70" s="124">
        <v>0.12</v>
      </c>
      <c r="AW70" s="118">
        <f t="shared" si="15"/>
        <v>6173635.5663999999</v>
      </c>
      <c r="AX70" s="119"/>
      <c r="AY70" s="118">
        <f t="shared" si="16"/>
        <v>709001.58724681672</v>
      </c>
      <c r="AZ70" s="119"/>
      <c r="BA70" s="118">
        <f t="shared" si="17"/>
        <v>1705000.0000000002</v>
      </c>
      <c r="BB70" s="118">
        <f t="shared" si="25"/>
        <v>7931582.5</v>
      </c>
      <c r="BC70" s="118">
        <f t="shared" si="26"/>
        <v>94155.4</v>
      </c>
      <c r="BD70" s="118">
        <f t="shared" si="18"/>
        <v>791362.11</v>
      </c>
      <c r="BF70" s="118">
        <f t="shared" si="21"/>
        <v>7673999.2636468168</v>
      </c>
      <c r="BG70" s="122">
        <f t="shared" si="27"/>
        <v>9730737.9000000004</v>
      </c>
      <c r="BH70" s="119">
        <f t="shared" si="20"/>
        <v>0</v>
      </c>
      <c r="BI70" s="119"/>
      <c r="BJ70" s="119">
        <f t="shared" si="33"/>
        <v>320000</v>
      </c>
      <c r="BK70" s="81"/>
      <c r="BL70" s="81"/>
      <c r="BM70" s="120">
        <f t="shared" si="22"/>
        <v>17724737.163646817</v>
      </c>
      <c r="BN70" s="120">
        <f t="shared" si="23"/>
        <v>17724737.163646817</v>
      </c>
      <c r="BO70" s="121">
        <v>42736</v>
      </c>
      <c r="BP70" s="22">
        <v>31</v>
      </c>
      <c r="BQ70" s="105"/>
      <c r="BR70" s="105"/>
      <c r="BS70" s="105"/>
      <c r="BT70" s="105"/>
      <c r="BX70" s="106"/>
      <c r="BY70" s="105"/>
    </row>
    <row r="71" spans="1:77" s="22" customFormat="1" hidden="1" x14ac:dyDescent="0.25">
      <c r="A71" s="114">
        <v>42767</v>
      </c>
      <c r="B71" s="105">
        <v>61909</v>
      </c>
      <c r="C71" s="105">
        <v>46059</v>
      </c>
      <c r="D71" s="105">
        <v>75000</v>
      </c>
      <c r="E71" s="105">
        <v>30000</v>
      </c>
      <c r="F71" s="105"/>
      <c r="G71" s="105">
        <v>50377.83375314861</v>
      </c>
      <c r="H71" s="105">
        <v>50000</v>
      </c>
      <c r="I71" s="106"/>
      <c r="J71" s="105">
        <f t="shared" si="10"/>
        <v>262968</v>
      </c>
      <c r="K71" s="150">
        <f>152000+$K$3</f>
        <v>152000</v>
      </c>
      <c r="L71" s="106"/>
      <c r="M71" s="106"/>
      <c r="N71" s="106">
        <v>155000</v>
      </c>
      <c r="O71" s="106">
        <v>35000</v>
      </c>
      <c r="P71" s="106">
        <v>7000</v>
      </c>
      <c r="Q71" s="150">
        <f>+Q70</f>
        <v>68000</v>
      </c>
      <c r="R71" s="106">
        <v>500000</v>
      </c>
      <c r="S71" s="106">
        <v>500000</v>
      </c>
      <c r="T71" s="147">
        <v>1000000</v>
      </c>
      <c r="U71" s="106">
        <v>200000</v>
      </c>
      <c r="V71" s="106">
        <v>257000</v>
      </c>
      <c r="W71" s="106"/>
      <c r="X71" s="106">
        <v>25796</v>
      </c>
      <c r="Y71" s="106"/>
      <c r="Z71" s="123">
        <f t="shared" si="30"/>
        <v>0.55179999999999996</v>
      </c>
      <c r="AA71" s="123">
        <f t="shared" si="30"/>
        <v>0.65180000000000005</v>
      </c>
      <c r="AB71" s="123">
        <v>1.3</v>
      </c>
      <c r="AC71" s="123">
        <v>1.25</v>
      </c>
      <c r="AD71" s="123"/>
      <c r="AE71" s="123">
        <f t="shared" si="0"/>
        <v>0.35473972602739723</v>
      </c>
      <c r="AF71" s="123">
        <v>0.1</v>
      </c>
      <c r="AG71" s="123"/>
      <c r="AH71" s="123">
        <f t="shared" si="31"/>
        <v>0.55000000000000004</v>
      </c>
      <c r="AI71" s="123"/>
      <c r="AJ71" s="123"/>
      <c r="AK71" s="123">
        <v>0.59</v>
      </c>
      <c r="AL71" s="123">
        <v>0.8</v>
      </c>
      <c r="AM71" s="123">
        <v>0.70409999999999995</v>
      </c>
      <c r="AN71" s="123"/>
      <c r="AO71" s="123">
        <v>0.24</v>
      </c>
      <c r="AP71" s="123">
        <v>0.24</v>
      </c>
      <c r="AQ71" s="123">
        <v>0.08</v>
      </c>
      <c r="AR71" s="123">
        <v>0.27500000000000002</v>
      </c>
      <c r="AS71" s="124">
        <v>9.9330000000000002E-2</v>
      </c>
      <c r="AT71" s="124"/>
      <c r="AU71" s="124">
        <v>0.12</v>
      </c>
      <c r="AW71" s="118">
        <f t="shared" si="15"/>
        <v>5577113.9872000003</v>
      </c>
      <c r="AX71" s="119"/>
      <c r="AY71" s="118">
        <f t="shared" si="16"/>
        <v>640388.53041647968</v>
      </c>
      <c r="AZ71" s="119"/>
      <c r="BA71" s="118">
        <f t="shared" si="17"/>
        <v>1540000.0000000002</v>
      </c>
      <c r="BB71" s="118">
        <f t="shared" si="25"/>
        <v>7164010</v>
      </c>
      <c r="BC71" s="118">
        <f t="shared" si="26"/>
        <v>94155.4</v>
      </c>
      <c r="BD71" s="118">
        <f t="shared" si="18"/>
        <v>714778.68</v>
      </c>
      <c r="BF71" s="118">
        <f t="shared" si="21"/>
        <v>6932281.1976164794</v>
      </c>
      <c r="BG71" s="122">
        <f t="shared" si="27"/>
        <v>8798165.4000000004</v>
      </c>
      <c r="BH71" s="119">
        <f t="shared" si="20"/>
        <v>0</v>
      </c>
      <c r="BI71" s="119"/>
      <c r="BJ71" s="119">
        <f t="shared" si="33"/>
        <v>320000</v>
      </c>
      <c r="BK71" s="81"/>
      <c r="BL71" s="81"/>
      <c r="BM71" s="120">
        <f t="shared" si="22"/>
        <v>16050446.597616479</v>
      </c>
      <c r="BN71" s="120">
        <f t="shared" si="23"/>
        <v>16050446.597616479</v>
      </c>
      <c r="BO71" s="121">
        <v>42767</v>
      </c>
      <c r="BP71" s="22">
        <v>28</v>
      </c>
      <c r="BQ71" s="105"/>
      <c r="BR71" s="105"/>
      <c r="BS71" s="105"/>
      <c r="BT71" s="105"/>
      <c r="BX71" s="106"/>
      <c r="BY71" s="105"/>
    </row>
    <row r="72" spans="1:77" s="22" customFormat="1" hidden="1" x14ac:dyDescent="0.25">
      <c r="A72" s="114">
        <v>42795</v>
      </c>
      <c r="B72" s="105">
        <v>61795</v>
      </c>
      <c r="C72" s="105">
        <v>43628</v>
      </c>
      <c r="D72" s="105">
        <v>75000</v>
      </c>
      <c r="E72" s="105">
        <v>30000</v>
      </c>
      <c r="F72" s="105"/>
      <c r="G72" s="105">
        <v>50377.83375314861</v>
      </c>
      <c r="H72" s="105">
        <v>50000</v>
      </c>
      <c r="I72" s="106"/>
      <c r="J72" s="105">
        <f t="shared" si="10"/>
        <v>260423</v>
      </c>
      <c r="K72" s="150">
        <f>152000+$K$3</f>
        <v>152000</v>
      </c>
      <c r="L72" s="106"/>
      <c r="M72" s="106"/>
      <c r="N72" s="106">
        <v>155000</v>
      </c>
      <c r="O72" s="106">
        <v>35000</v>
      </c>
      <c r="P72" s="106">
        <v>7000</v>
      </c>
      <c r="Q72" s="150">
        <f t="shared" ref="Q72:Q135" si="35">+Q71</f>
        <v>68000</v>
      </c>
      <c r="R72" s="106">
        <v>500000</v>
      </c>
      <c r="S72" s="106">
        <v>500000</v>
      </c>
      <c r="T72" s="147">
        <v>1000000</v>
      </c>
      <c r="U72" s="106">
        <v>200000</v>
      </c>
      <c r="V72" s="106">
        <v>257000</v>
      </c>
      <c r="W72" s="106"/>
      <c r="X72" s="106">
        <v>25796</v>
      </c>
      <c r="Y72" s="106"/>
      <c r="Z72" s="123">
        <f t="shared" si="30"/>
        <v>0.55179999999999996</v>
      </c>
      <c r="AA72" s="123">
        <f t="shared" si="30"/>
        <v>0.65180000000000005</v>
      </c>
      <c r="AB72" s="123">
        <v>1.3</v>
      </c>
      <c r="AC72" s="123">
        <v>1.25</v>
      </c>
      <c r="AD72" s="123"/>
      <c r="AE72" s="123">
        <f t="shared" si="0"/>
        <v>0.35473972602739723</v>
      </c>
      <c r="AF72" s="123">
        <v>0.1</v>
      </c>
      <c r="AG72" s="123"/>
      <c r="AH72" s="123">
        <f t="shared" si="31"/>
        <v>0.55000000000000004</v>
      </c>
      <c r="AI72" s="123"/>
      <c r="AJ72" s="123"/>
      <c r="AK72" s="123">
        <v>0.59</v>
      </c>
      <c r="AL72" s="123">
        <v>0.8</v>
      </c>
      <c r="AM72" s="123">
        <v>0.70409999999999995</v>
      </c>
      <c r="AN72" s="123"/>
      <c r="AO72" s="123">
        <v>0.24</v>
      </c>
      <c r="AP72" s="123">
        <v>0.24</v>
      </c>
      <c r="AQ72" s="123">
        <v>0.08</v>
      </c>
      <c r="AR72" s="123">
        <v>0.27500000000000002</v>
      </c>
      <c r="AS72" s="124">
        <v>9.9330000000000002E-2</v>
      </c>
      <c r="AT72" s="124"/>
      <c r="AU72" s="124">
        <v>0.12</v>
      </c>
      <c r="AW72" s="118">
        <f t="shared" si="15"/>
        <v>6123591.5533999996</v>
      </c>
      <c r="AX72" s="119"/>
      <c r="AY72" s="118">
        <f t="shared" si="16"/>
        <v>709001.58724681672</v>
      </c>
      <c r="AZ72" s="119"/>
      <c r="BA72" s="118">
        <f t="shared" si="17"/>
        <v>1705000.0000000002</v>
      </c>
      <c r="BB72" s="118">
        <f t="shared" si="25"/>
        <v>7931582.5</v>
      </c>
      <c r="BC72" s="118">
        <f t="shared" si="26"/>
        <v>94155.4</v>
      </c>
      <c r="BD72" s="118">
        <f t="shared" si="18"/>
        <v>791362.11</v>
      </c>
      <c r="BF72" s="118">
        <f t="shared" si="21"/>
        <v>7623955.2506468166</v>
      </c>
      <c r="BG72" s="122">
        <f t="shared" si="27"/>
        <v>9730737.9000000004</v>
      </c>
      <c r="BH72" s="119">
        <f t="shared" si="20"/>
        <v>0</v>
      </c>
      <c r="BI72" s="119"/>
      <c r="BJ72" s="119">
        <f t="shared" si="33"/>
        <v>320000</v>
      </c>
      <c r="BK72" s="81"/>
      <c r="BL72" s="81"/>
      <c r="BM72" s="120">
        <f t="shared" si="22"/>
        <v>17674693.150646817</v>
      </c>
      <c r="BN72" s="120">
        <f t="shared" si="23"/>
        <v>17674693.150646817</v>
      </c>
      <c r="BO72" s="121">
        <v>42795</v>
      </c>
      <c r="BP72" s="22">
        <v>31</v>
      </c>
      <c r="BQ72" s="105"/>
      <c r="BR72" s="105"/>
      <c r="BS72" s="105"/>
      <c r="BT72" s="105"/>
      <c r="BX72" s="106"/>
      <c r="BY72" s="105"/>
    </row>
    <row r="73" spans="1:77" s="22" customFormat="1" hidden="1" x14ac:dyDescent="0.25">
      <c r="A73" s="114">
        <v>42826</v>
      </c>
      <c r="B73" s="105">
        <v>59131</v>
      </c>
      <c r="C73" s="105">
        <v>45506</v>
      </c>
      <c r="D73" s="105">
        <v>75000</v>
      </c>
      <c r="E73" s="105">
        <v>30000</v>
      </c>
      <c r="F73" s="105"/>
      <c r="G73" s="105">
        <v>50377.83375314861</v>
      </c>
      <c r="H73" s="105">
        <v>50000</v>
      </c>
      <c r="I73" s="106"/>
      <c r="J73" s="105">
        <f t="shared" si="10"/>
        <v>259637</v>
      </c>
      <c r="K73" s="150">
        <f t="shared" ref="K73:K79" si="36">170000+$K$3</f>
        <v>170000</v>
      </c>
      <c r="L73" s="106"/>
      <c r="M73" s="106"/>
      <c r="N73" s="106">
        <v>155000</v>
      </c>
      <c r="O73" s="106">
        <v>35000</v>
      </c>
      <c r="P73" s="106">
        <v>7000</v>
      </c>
      <c r="Q73" s="150">
        <f t="shared" si="35"/>
        <v>68000</v>
      </c>
      <c r="R73" s="106">
        <v>500000</v>
      </c>
      <c r="S73" s="106">
        <v>500000</v>
      </c>
      <c r="T73" s="147">
        <v>1000000</v>
      </c>
      <c r="U73" s="106">
        <v>200000</v>
      </c>
      <c r="V73" s="106">
        <v>257000</v>
      </c>
      <c r="W73" s="106"/>
      <c r="X73" s="106">
        <v>25796</v>
      </c>
      <c r="Y73" s="106"/>
      <c r="Z73" s="123">
        <f t="shared" si="30"/>
        <v>0.55179999999999996</v>
      </c>
      <c r="AA73" s="123">
        <f t="shared" si="30"/>
        <v>0.65180000000000005</v>
      </c>
      <c r="AB73" s="123">
        <v>1.3</v>
      </c>
      <c r="AC73" s="123">
        <v>1.25</v>
      </c>
      <c r="AD73" s="123"/>
      <c r="AE73" s="123">
        <f t="shared" si="0"/>
        <v>0.35473972602739723</v>
      </c>
      <c r="AF73" s="123">
        <v>0.1</v>
      </c>
      <c r="AG73" s="123"/>
      <c r="AH73" s="123">
        <f t="shared" si="31"/>
        <v>0.55000000000000004</v>
      </c>
      <c r="AI73" s="123"/>
      <c r="AJ73" s="123"/>
      <c r="AK73" s="123">
        <v>0.59</v>
      </c>
      <c r="AL73" s="123">
        <v>0.8</v>
      </c>
      <c r="AM73" s="123">
        <v>0.70409999999999995</v>
      </c>
      <c r="AN73" s="123"/>
      <c r="AO73" s="123">
        <v>0.24</v>
      </c>
      <c r="AP73" s="123">
        <v>0.24</v>
      </c>
      <c r="AQ73" s="123">
        <v>0.08</v>
      </c>
      <c r="AR73" s="123">
        <v>0.27500000000000002</v>
      </c>
      <c r="AS73" s="146">
        <v>9.9260000000000001E-2</v>
      </c>
      <c r="AT73" s="124"/>
      <c r="AU73" s="124">
        <v>0.12</v>
      </c>
      <c r="AW73" s="118">
        <f t="shared" si="15"/>
        <v>5918678.898</v>
      </c>
      <c r="AX73" s="119"/>
      <c r="AY73" s="118">
        <f t="shared" si="16"/>
        <v>686130.56830337108</v>
      </c>
      <c r="AZ73" s="119"/>
      <c r="BA73" s="118">
        <f t="shared" si="17"/>
        <v>1650000.0000000002</v>
      </c>
      <c r="BB73" s="118">
        <f t="shared" si="25"/>
        <v>7972725</v>
      </c>
      <c r="BC73" s="118">
        <f t="shared" si="26"/>
        <v>94155.4</v>
      </c>
      <c r="BD73" s="118">
        <f t="shared" si="18"/>
        <v>765294.6</v>
      </c>
      <c r="BF73" s="118">
        <f t="shared" si="21"/>
        <v>7370104.0663033705</v>
      </c>
      <c r="BG73" s="122">
        <f t="shared" si="27"/>
        <v>9716880.4000000004</v>
      </c>
      <c r="BH73" s="119">
        <f t="shared" si="20"/>
        <v>0</v>
      </c>
      <c r="BI73" s="119"/>
      <c r="BJ73" s="119">
        <f t="shared" si="33"/>
        <v>320000</v>
      </c>
      <c r="BK73" s="81"/>
      <c r="BL73" s="81"/>
      <c r="BM73" s="120">
        <f t="shared" si="22"/>
        <v>17406984.466303371</v>
      </c>
      <c r="BN73" s="120">
        <f t="shared" si="23"/>
        <v>17406984.466303371</v>
      </c>
      <c r="BO73" s="121">
        <v>42826</v>
      </c>
      <c r="BP73" s="22">
        <v>30</v>
      </c>
      <c r="BQ73" s="105"/>
      <c r="BR73" s="105"/>
      <c r="BS73" s="105"/>
      <c r="BT73" s="105"/>
      <c r="BX73" s="106"/>
      <c r="BY73" s="105"/>
    </row>
    <row r="74" spans="1:77" s="22" customFormat="1" hidden="1" x14ac:dyDescent="0.25">
      <c r="A74" s="114">
        <v>42856</v>
      </c>
      <c r="B74" s="105">
        <v>50303</v>
      </c>
      <c r="C74" s="105">
        <v>94506</v>
      </c>
      <c r="D74" s="105">
        <v>75000</v>
      </c>
      <c r="E74" s="105">
        <v>30000</v>
      </c>
      <c r="F74" s="105"/>
      <c r="G74" s="105">
        <v>100755.66750629722</v>
      </c>
      <c r="H74" s="105">
        <v>100000</v>
      </c>
      <c r="I74" s="106"/>
      <c r="J74" s="105">
        <f t="shared" si="10"/>
        <v>349809</v>
      </c>
      <c r="K74" s="150">
        <f t="shared" si="36"/>
        <v>170000</v>
      </c>
      <c r="L74" s="106"/>
      <c r="M74" s="106"/>
      <c r="N74" s="106">
        <v>155000</v>
      </c>
      <c r="O74" s="106">
        <v>35000</v>
      </c>
      <c r="P74" s="106">
        <v>7000</v>
      </c>
      <c r="Q74" s="150">
        <f t="shared" si="35"/>
        <v>68000</v>
      </c>
      <c r="R74" s="106">
        <v>500000</v>
      </c>
      <c r="S74" s="106">
        <v>500000</v>
      </c>
      <c r="T74" s="147">
        <v>1000000</v>
      </c>
      <c r="U74" s="106">
        <v>200000</v>
      </c>
      <c r="V74" s="106">
        <v>257000</v>
      </c>
      <c r="W74" s="106"/>
      <c r="X74" s="106">
        <v>25796</v>
      </c>
      <c r="Y74" s="106"/>
      <c r="Z74" s="123">
        <f t="shared" si="30"/>
        <v>0.55179999999999996</v>
      </c>
      <c r="AA74" s="123">
        <f t="shared" si="30"/>
        <v>0.65180000000000005</v>
      </c>
      <c r="AB74" s="123">
        <v>1.3</v>
      </c>
      <c r="AC74" s="123">
        <v>1.25</v>
      </c>
      <c r="AD74" s="123"/>
      <c r="AE74" s="123">
        <f t="shared" ref="AE74:AE140" si="37">10.79*12/365</f>
        <v>0.35473972602739723</v>
      </c>
      <c r="AF74" s="123">
        <v>0.65180000000000005</v>
      </c>
      <c r="AG74" s="123"/>
      <c r="AH74" s="123">
        <f t="shared" si="31"/>
        <v>0.55000000000000004</v>
      </c>
      <c r="AI74" s="123"/>
      <c r="AJ74" s="123"/>
      <c r="AK74" s="123">
        <v>0.59</v>
      </c>
      <c r="AL74" s="123">
        <v>0.8</v>
      </c>
      <c r="AM74" s="123">
        <v>0.70409999999999995</v>
      </c>
      <c r="AN74" s="123"/>
      <c r="AO74" s="123">
        <v>0.24</v>
      </c>
      <c r="AP74" s="123">
        <v>0.24</v>
      </c>
      <c r="AQ74" s="123">
        <v>0.08</v>
      </c>
      <c r="AR74" s="123">
        <v>0.27500000000000002</v>
      </c>
      <c r="AS74" s="124">
        <v>9.9260000000000001E-2</v>
      </c>
      <c r="AT74" s="124"/>
      <c r="AU74" s="124">
        <v>0.12</v>
      </c>
      <c r="AW74" s="118">
        <f t="shared" si="15"/>
        <v>6955042.3922000006</v>
      </c>
      <c r="AX74" s="119"/>
      <c r="AY74" s="118">
        <f t="shared" si="16"/>
        <v>3128583.1744936337</v>
      </c>
      <c r="AZ74" s="119"/>
      <c r="BA74" s="118">
        <f t="shared" si="17"/>
        <v>1705000.0000000002</v>
      </c>
      <c r="BB74" s="118">
        <f t="shared" si="25"/>
        <v>8238482.5</v>
      </c>
      <c r="BC74" s="118">
        <f t="shared" si="26"/>
        <v>94155.4</v>
      </c>
      <c r="BD74" s="118">
        <f t="shared" si="18"/>
        <v>790804.42</v>
      </c>
      <c r="BF74" s="118">
        <f t="shared" si="21"/>
        <v>10874429.986693634</v>
      </c>
      <c r="BG74" s="122">
        <f t="shared" si="27"/>
        <v>10037637.9</v>
      </c>
      <c r="BH74" s="119">
        <f t="shared" si="20"/>
        <v>0</v>
      </c>
      <c r="BI74" s="119"/>
      <c r="BJ74" s="119">
        <f t="shared" si="33"/>
        <v>320000</v>
      </c>
      <c r="BK74" s="81"/>
      <c r="BL74" s="81"/>
      <c r="BM74" s="120">
        <f t="shared" si="22"/>
        <v>21232067.886693634</v>
      </c>
      <c r="BN74" s="120">
        <f t="shared" si="23"/>
        <v>21232067.886693634</v>
      </c>
      <c r="BO74" s="121">
        <v>42856</v>
      </c>
      <c r="BP74" s="22">
        <v>31</v>
      </c>
      <c r="BQ74" s="105"/>
      <c r="BR74" s="105"/>
      <c r="BS74" s="105"/>
      <c r="BT74" s="105"/>
      <c r="BX74" s="106"/>
      <c r="BY74" s="105"/>
    </row>
    <row r="75" spans="1:77" s="22" customFormat="1" hidden="1" x14ac:dyDescent="0.25">
      <c r="A75" s="114">
        <v>42887</v>
      </c>
      <c r="B75" s="105">
        <v>50301</v>
      </c>
      <c r="C75" s="105">
        <v>94506</v>
      </c>
      <c r="D75" s="105">
        <v>75000</v>
      </c>
      <c r="E75" s="105">
        <v>30000</v>
      </c>
      <c r="F75" s="105"/>
      <c r="G75" s="105">
        <v>100755.66750629722</v>
      </c>
      <c r="H75" s="105">
        <v>100000</v>
      </c>
      <c r="I75" s="106"/>
      <c r="J75" s="105">
        <f t="shared" ref="J75:J118" si="38">B75+C75+H75+I75+D75+E75</f>
        <v>349807</v>
      </c>
      <c r="K75" s="150">
        <f t="shared" si="36"/>
        <v>170000</v>
      </c>
      <c r="L75" s="106"/>
      <c r="M75" s="106"/>
      <c r="N75" s="106">
        <v>155000</v>
      </c>
      <c r="O75" s="106">
        <v>35000</v>
      </c>
      <c r="P75" s="106">
        <v>7000</v>
      </c>
      <c r="Q75" s="150">
        <f t="shared" si="35"/>
        <v>68000</v>
      </c>
      <c r="R75" s="106">
        <v>750000</v>
      </c>
      <c r="S75" s="106">
        <v>500000</v>
      </c>
      <c r="T75" s="147">
        <v>1000000</v>
      </c>
      <c r="U75" s="106">
        <v>200000</v>
      </c>
      <c r="V75" s="106">
        <v>257000</v>
      </c>
      <c r="W75" s="106"/>
      <c r="X75" s="106">
        <v>25796</v>
      </c>
      <c r="Y75" s="106"/>
      <c r="Z75" s="123">
        <f t="shared" si="30"/>
        <v>0.55179999999999996</v>
      </c>
      <c r="AA75" s="123">
        <f t="shared" si="30"/>
        <v>0.65180000000000005</v>
      </c>
      <c r="AB75" s="123">
        <v>1.3</v>
      </c>
      <c r="AC75" s="123">
        <v>1.25</v>
      </c>
      <c r="AD75" s="123"/>
      <c r="AE75" s="123">
        <f t="shared" si="37"/>
        <v>0.35473972602739723</v>
      </c>
      <c r="AF75" s="123">
        <v>0.65180000000000005</v>
      </c>
      <c r="AG75" s="123"/>
      <c r="AH75" s="123">
        <f t="shared" si="31"/>
        <v>0.55000000000000004</v>
      </c>
      <c r="AI75" s="123"/>
      <c r="AJ75" s="123"/>
      <c r="AK75" s="123">
        <v>0.59</v>
      </c>
      <c r="AL75" s="123">
        <v>0.8</v>
      </c>
      <c r="AM75" s="123">
        <v>0.70409999999999995</v>
      </c>
      <c r="AN75" s="123"/>
      <c r="AO75" s="123">
        <v>0.24</v>
      </c>
      <c r="AP75" s="123">
        <v>0.24</v>
      </c>
      <c r="AQ75" s="123">
        <v>0.08</v>
      </c>
      <c r="AR75" s="123">
        <v>0.27500000000000002</v>
      </c>
      <c r="AS75" s="124">
        <v>9.9260000000000001E-2</v>
      </c>
      <c r="AT75" s="124"/>
      <c r="AU75" s="124">
        <v>0.12</v>
      </c>
      <c r="AW75" s="118">
        <f t="shared" si="15"/>
        <v>6730653.0779999997</v>
      </c>
      <c r="AX75" s="119"/>
      <c r="AY75" s="118">
        <f t="shared" si="16"/>
        <v>3027661.1366067422</v>
      </c>
      <c r="AZ75" s="119"/>
      <c r="BA75" s="118">
        <f t="shared" si="17"/>
        <v>1650000.0000000002</v>
      </c>
      <c r="BB75" s="118">
        <f t="shared" si="25"/>
        <v>7972725</v>
      </c>
      <c r="BC75" s="118">
        <f t="shared" si="26"/>
        <v>94155.4</v>
      </c>
      <c r="BD75" s="118">
        <f t="shared" si="18"/>
        <v>765294.6</v>
      </c>
      <c r="BF75" s="118">
        <f t="shared" si="21"/>
        <v>10523608.814606741</v>
      </c>
      <c r="BG75" s="122">
        <f t="shared" si="27"/>
        <v>9716880.4000000004</v>
      </c>
      <c r="BH75" s="119">
        <f t="shared" si="20"/>
        <v>0</v>
      </c>
      <c r="BI75" s="119"/>
      <c r="BJ75" s="119">
        <f t="shared" si="33"/>
        <v>380000</v>
      </c>
      <c r="BK75" s="81"/>
      <c r="BL75" s="81"/>
      <c r="BM75" s="120">
        <f t="shared" si="22"/>
        <v>20620489.21460674</v>
      </c>
      <c r="BN75" s="120">
        <f t="shared" si="23"/>
        <v>20620489.21460674</v>
      </c>
      <c r="BO75" s="121">
        <v>42887</v>
      </c>
      <c r="BP75" s="22">
        <v>30</v>
      </c>
      <c r="BQ75" s="105"/>
      <c r="BR75" s="105"/>
      <c r="BS75" s="105"/>
      <c r="BT75" s="105"/>
      <c r="BX75" s="106"/>
      <c r="BY75" s="105"/>
    </row>
    <row r="76" spans="1:77" s="22" customFormat="1" hidden="1" x14ac:dyDescent="0.25">
      <c r="A76" s="114">
        <v>42917</v>
      </c>
      <c r="B76" s="105">
        <v>50316</v>
      </c>
      <c r="C76" s="105">
        <v>94506</v>
      </c>
      <c r="D76" s="105">
        <v>75000</v>
      </c>
      <c r="E76" s="105">
        <v>30000</v>
      </c>
      <c r="F76" s="105"/>
      <c r="G76" s="105">
        <v>100755.66750629722</v>
      </c>
      <c r="H76" s="105">
        <v>100000</v>
      </c>
      <c r="I76" s="106"/>
      <c r="J76" s="105">
        <f t="shared" si="38"/>
        <v>349822</v>
      </c>
      <c r="K76" s="150">
        <f t="shared" si="36"/>
        <v>170000</v>
      </c>
      <c r="L76" s="106"/>
      <c r="M76" s="106"/>
      <c r="N76" s="106">
        <v>155000</v>
      </c>
      <c r="O76" s="106">
        <v>35000</v>
      </c>
      <c r="P76" s="106">
        <v>7000</v>
      </c>
      <c r="Q76" s="150">
        <f t="shared" si="35"/>
        <v>68000</v>
      </c>
      <c r="R76" s="106">
        <v>750000</v>
      </c>
      <c r="S76" s="106">
        <v>500000</v>
      </c>
      <c r="T76" s="147">
        <v>1000000</v>
      </c>
      <c r="U76" s="106">
        <v>200000</v>
      </c>
      <c r="V76" s="106">
        <v>257000</v>
      </c>
      <c r="W76" s="106"/>
      <c r="X76" s="106">
        <v>25796</v>
      </c>
      <c r="Y76" s="106"/>
      <c r="Z76" s="123">
        <f t="shared" si="30"/>
        <v>0.55179999999999996</v>
      </c>
      <c r="AA76" s="123">
        <f t="shared" si="30"/>
        <v>0.65180000000000005</v>
      </c>
      <c r="AB76" s="123">
        <v>1.3</v>
      </c>
      <c r="AC76" s="123">
        <v>1.25</v>
      </c>
      <c r="AD76" s="123"/>
      <c r="AE76" s="123">
        <f t="shared" si="37"/>
        <v>0.35473972602739723</v>
      </c>
      <c r="AF76" s="123">
        <v>0.65180000000000005</v>
      </c>
      <c r="AG76" s="123"/>
      <c r="AH76" s="123">
        <f t="shared" si="31"/>
        <v>0.55000000000000004</v>
      </c>
      <c r="AI76" s="123"/>
      <c r="AJ76" s="123"/>
      <c r="AK76" s="123">
        <v>0.59</v>
      </c>
      <c r="AL76" s="123">
        <v>0.8</v>
      </c>
      <c r="AM76" s="123">
        <v>0.70409999999999995</v>
      </c>
      <c r="AN76" s="123"/>
      <c r="AO76" s="123">
        <v>0.24</v>
      </c>
      <c r="AP76" s="123">
        <v>0.24</v>
      </c>
      <c r="AQ76" s="123">
        <v>0.08</v>
      </c>
      <c r="AR76" s="123">
        <v>0.27500000000000002</v>
      </c>
      <c r="AS76" s="124">
        <v>9.9260000000000001E-2</v>
      </c>
      <c r="AT76" s="124"/>
      <c r="AU76" s="124">
        <v>0.12</v>
      </c>
      <c r="AW76" s="118">
        <f t="shared" si="15"/>
        <v>6955264.7675999999</v>
      </c>
      <c r="AX76" s="119"/>
      <c r="AY76" s="118">
        <f t="shared" si="16"/>
        <v>3128583.1744936337</v>
      </c>
      <c r="AZ76" s="119"/>
      <c r="BA76" s="118">
        <f t="shared" si="17"/>
        <v>1705000.0000000002</v>
      </c>
      <c r="BB76" s="118">
        <f t="shared" si="25"/>
        <v>8238482.5</v>
      </c>
      <c r="BC76" s="118">
        <f t="shared" si="26"/>
        <v>94155.4</v>
      </c>
      <c r="BD76" s="118">
        <f t="shared" si="18"/>
        <v>790804.42</v>
      </c>
      <c r="BF76" s="118">
        <f t="shared" si="21"/>
        <v>10874652.362093633</v>
      </c>
      <c r="BG76" s="122">
        <f t="shared" si="27"/>
        <v>10037637.9</v>
      </c>
      <c r="BH76" s="119">
        <f t="shared" si="20"/>
        <v>0</v>
      </c>
      <c r="BI76" s="119"/>
      <c r="BJ76" s="119">
        <f t="shared" si="33"/>
        <v>380000</v>
      </c>
      <c r="BK76" s="81"/>
      <c r="BL76" s="81"/>
      <c r="BM76" s="120">
        <f t="shared" si="22"/>
        <v>21292290.262093633</v>
      </c>
      <c r="BN76" s="120">
        <f t="shared" si="23"/>
        <v>21292290.262093633</v>
      </c>
      <c r="BO76" s="121">
        <v>42917</v>
      </c>
      <c r="BP76" s="22">
        <v>31</v>
      </c>
      <c r="BQ76" s="105"/>
      <c r="BR76" s="105"/>
      <c r="BS76" s="105"/>
      <c r="BT76" s="105"/>
      <c r="BX76" s="106"/>
      <c r="BY76" s="105"/>
    </row>
    <row r="77" spans="1:77" s="22" customFormat="1" hidden="1" x14ac:dyDescent="0.25">
      <c r="A77" s="114">
        <v>42948</v>
      </c>
      <c r="B77" s="105">
        <v>50351</v>
      </c>
      <c r="C77" s="105">
        <v>94506</v>
      </c>
      <c r="D77" s="105">
        <v>75000</v>
      </c>
      <c r="E77" s="105">
        <v>30000</v>
      </c>
      <c r="F77" s="105"/>
      <c r="G77" s="105">
        <v>100755.66750629722</v>
      </c>
      <c r="H77" s="105">
        <v>100000</v>
      </c>
      <c r="I77" s="106"/>
      <c r="J77" s="105">
        <f t="shared" si="38"/>
        <v>349857</v>
      </c>
      <c r="K77" s="150">
        <f t="shared" si="36"/>
        <v>170000</v>
      </c>
      <c r="L77" s="106"/>
      <c r="M77" s="106"/>
      <c r="N77" s="106">
        <v>155000</v>
      </c>
      <c r="O77" s="106">
        <v>35000</v>
      </c>
      <c r="P77" s="106">
        <v>7000</v>
      </c>
      <c r="Q77" s="150">
        <f t="shared" si="35"/>
        <v>68000</v>
      </c>
      <c r="R77" s="106">
        <v>750000</v>
      </c>
      <c r="S77" s="106">
        <v>500000</v>
      </c>
      <c r="T77" s="147">
        <v>1000000</v>
      </c>
      <c r="U77" s="106">
        <v>200000</v>
      </c>
      <c r="V77" s="106">
        <v>257000</v>
      </c>
      <c r="W77" s="106"/>
      <c r="X77" s="106">
        <v>25796</v>
      </c>
      <c r="Y77" s="106"/>
      <c r="Z77" s="123">
        <f t="shared" ref="Z77:AA92" si="39">+Z76</f>
        <v>0.55179999999999996</v>
      </c>
      <c r="AA77" s="123">
        <f t="shared" si="39"/>
        <v>0.65180000000000005</v>
      </c>
      <c r="AB77" s="123">
        <v>1.3</v>
      </c>
      <c r="AC77" s="123">
        <v>1.25</v>
      </c>
      <c r="AD77" s="123"/>
      <c r="AE77" s="123">
        <f t="shared" si="37"/>
        <v>0.35473972602739723</v>
      </c>
      <c r="AF77" s="123">
        <v>0.65180000000000005</v>
      </c>
      <c r="AG77" s="123"/>
      <c r="AH77" s="123">
        <f t="shared" si="31"/>
        <v>0.55000000000000004</v>
      </c>
      <c r="AI77" s="123"/>
      <c r="AJ77" s="123"/>
      <c r="AK77" s="123">
        <v>0.59</v>
      </c>
      <c r="AL77" s="123">
        <v>0.8</v>
      </c>
      <c r="AM77" s="123">
        <v>0.70409999999999995</v>
      </c>
      <c r="AN77" s="123"/>
      <c r="AO77" s="123">
        <v>0.24</v>
      </c>
      <c r="AP77" s="123">
        <v>0.24</v>
      </c>
      <c r="AQ77" s="123">
        <v>0.08</v>
      </c>
      <c r="AR77" s="123">
        <v>0.27500000000000002</v>
      </c>
      <c r="AS77" s="124">
        <v>9.9260000000000001E-2</v>
      </c>
      <c r="AT77" s="124"/>
      <c r="AU77" s="124">
        <v>0.12</v>
      </c>
      <c r="AW77" s="118">
        <f t="shared" si="15"/>
        <v>6955863.4706000006</v>
      </c>
      <c r="AX77" s="119"/>
      <c r="AY77" s="118">
        <f t="shared" si="16"/>
        <v>3128583.1744936337</v>
      </c>
      <c r="AZ77" s="119"/>
      <c r="BA77" s="118">
        <f t="shared" si="17"/>
        <v>1705000.0000000002</v>
      </c>
      <c r="BB77" s="118">
        <f t="shared" si="25"/>
        <v>8238482.5</v>
      </c>
      <c r="BC77" s="118">
        <f t="shared" si="26"/>
        <v>94155.4</v>
      </c>
      <c r="BD77" s="118">
        <f t="shared" si="18"/>
        <v>790804.42</v>
      </c>
      <c r="BF77" s="118">
        <f t="shared" si="21"/>
        <v>10875251.065093635</v>
      </c>
      <c r="BG77" s="122">
        <f t="shared" si="27"/>
        <v>10037637.9</v>
      </c>
      <c r="BH77" s="119">
        <f t="shared" si="20"/>
        <v>0</v>
      </c>
      <c r="BI77" s="119"/>
      <c r="BJ77" s="119">
        <f t="shared" si="33"/>
        <v>380000</v>
      </c>
      <c r="BK77" s="81"/>
      <c r="BL77" s="81"/>
      <c r="BM77" s="120">
        <f t="shared" si="22"/>
        <v>21292888.965093635</v>
      </c>
      <c r="BN77" s="120">
        <f t="shared" si="23"/>
        <v>21292888.965093635</v>
      </c>
      <c r="BO77" s="121">
        <v>42948</v>
      </c>
      <c r="BP77" s="22">
        <v>31</v>
      </c>
      <c r="BQ77" s="105"/>
      <c r="BR77" s="105"/>
      <c r="BS77" s="105"/>
      <c r="BT77" s="105"/>
      <c r="BX77" s="106"/>
      <c r="BY77" s="105"/>
    </row>
    <row r="78" spans="1:77" s="22" customFormat="1" hidden="1" x14ac:dyDescent="0.25">
      <c r="A78" s="114">
        <v>42979</v>
      </c>
      <c r="B78" s="105">
        <v>50743</v>
      </c>
      <c r="C78" s="105">
        <v>94506</v>
      </c>
      <c r="D78" s="105">
        <v>75000</v>
      </c>
      <c r="E78" s="105">
        <v>30000</v>
      </c>
      <c r="F78" s="105"/>
      <c r="G78" s="105">
        <v>100755.66750629722</v>
      </c>
      <c r="H78" s="105">
        <v>100000</v>
      </c>
      <c r="I78" s="106"/>
      <c r="J78" s="105">
        <f t="shared" si="38"/>
        <v>350249</v>
      </c>
      <c r="K78" s="150">
        <f t="shared" si="36"/>
        <v>170000</v>
      </c>
      <c r="L78" s="106"/>
      <c r="M78" s="106"/>
      <c r="N78" s="106">
        <v>155000</v>
      </c>
      <c r="O78" s="106">
        <v>35000</v>
      </c>
      <c r="P78" s="106">
        <v>7000</v>
      </c>
      <c r="Q78" s="150">
        <f t="shared" si="35"/>
        <v>68000</v>
      </c>
      <c r="R78" s="106">
        <v>750000</v>
      </c>
      <c r="S78" s="106">
        <v>500000</v>
      </c>
      <c r="T78" s="147">
        <v>1000000</v>
      </c>
      <c r="U78" s="106">
        <v>200000</v>
      </c>
      <c r="V78" s="106">
        <v>257000</v>
      </c>
      <c r="W78" s="106"/>
      <c r="X78" s="106">
        <v>25796</v>
      </c>
      <c r="Y78" s="106"/>
      <c r="Z78" s="123">
        <f t="shared" si="39"/>
        <v>0.55179999999999996</v>
      </c>
      <c r="AA78" s="123">
        <f t="shared" si="39"/>
        <v>0.65180000000000005</v>
      </c>
      <c r="AB78" s="123">
        <v>1.3</v>
      </c>
      <c r="AC78" s="123">
        <v>1.25</v>
      </c>
      <c r="AD78" s="123"/>
      <c r="AE78" s="123">
        <f t="shared" si="37"/>
        <v>0.35473972602739723</v>
      </c>
      <c r="AF78" s="123">
        <v>0.65180000000000005</v>
      </c>
      <c r="AG78" s="123"/>
      <c r="AH78" s="123">
        <f t="shared" si="31"/>
        <v>0.55000000000000004</v>
      </c>
      <c r="AI78" s="123"/>
      <c r="AJ78" s="123"/>
      <c r="AK78" s="123">
        <v>0.59</v>
      </c>
      <c r="AL78" s="123">
        <v>0.8</v>
      </c>
      <c r="AM78" s="123">
        <v>0.70409999999999995</v>
      </c>
      <c r="AN78" s="123"/>
      <c r="AO78" s="123">
        <v>0.24</v>
      </c>
      <c r="AP78" s="123">
        <v>0.24</v>
      </c>
      <c r="AQ78" s="123">
        <v>0.08</v>
      </c>
      <c r="AR78" s="123">
        <v>0.27500000000000002</v>
      </c>
      <c r="AS78" s="124">
        <v>9.9260000000000001E-2</v>
      </c>
      <c r="AT78" s="124"/>
      <c r="AU78" s="124">
        <v>0.12</v>
      </c>
      <c r="AW78" s="118">
        <f t="shared" si="15"/>
        <v>6737969.9460000005</v>
      </c>
      <c r="AX78" s="119"/>
      <c r="AY78" s="118">
        <f t="shared" si="16"/>
        <v>3027661.1366067422</v>
      </c>
      <c r="AZ78" s="119"/>
      <c r="BA78" s="118">
        <f t="shared" si="17"/>
        <v>1650000.0000000002</v>
      </c>
      <c r="BB78" s="118">
        <f t="shared" si="25"/>
        <v>7972725</v>
      </c>
      <c r="BC78" s="118">
        <f t="shared" si="26"/>
        <v>94155.4</v>
      </c>
      <c r="BD78" s="118">
        <f t="shared" si="18"/>
        <v>765294.6</v>
      </c>
      <c r="BF78" s="118">
        <f t="shared" si="21"/>
        <v>10530925.682606742</v>
      </c>
      <c r="BG78" s="122">
        <f t="shared" si="27"/>
        <v>9716880.4000000004</v>
      </c>
      <c r="BH78" s="119">
        <f t="shared" si="20"/>
        <v>0</v>
      </c>
      <c r="BI78" s="119"/>
      <c r="BJ78" s="119">
        <f t="shared" si="33"/>
        <v>380000</v>
      </c>
      <c r="BK78" s="81"/>
      <c r="BL78" s="81"/>
      <c r="BM78" s="120">
        <f t="shared" si="22"/>
        <v>20627806.08260674</v>
      </c>
      <c r="BN78" s="120">
        <f t="shared" si="23"/>
        <v>20627806.08260674</v>
      </c>
      <c r="BO78" s="121">
        <v>42979</v>
      </c>
      <c r="BP78" s="22">
        <v>30</v>
      </c>
      <c r="BQ78" s="105"/>
      <c r="BR78" s="105"/>
      <c r="BS78" s="105"/>
      <c r="BT78" s="105"/>
      <c r="BX78" s="106"/>
      <c r="BY78" s="105"/>
    </row>
    <row r="79" spans="1:77" s="22" customFormat="1" hidden="1" x14ac:dyDescent="0.25">
      <c r="A79" s="114">
        <v>43009</v>
      </c>
      <c r="B79" s="105">
        <v>50050</v>
      </c>
      <c r="C79" s="105">
        <v>57404</v>
      </c>
      <c r="D79" s="105">
        <v>75000</v>
      </c>
      <c r="E79" s="105">
        <v>30000</v>
      </c>
      <c r="F79" s="105"/>
      <c r="G79" s="105">
        <v>50377.83375314861</v>
      </c>
      <c r="H79" s="105">
        <v>50000</v>
      </c>
      <c r="I79" s="106"/>
      <c r="J79" s="105">
        <f t="shared" si="38"/>
        <v>262454</v>
      </c>
      <c r="K79" s="150">
        <f t="shared" si="36"/>
        <v>170000</v>
      </c>
      <c r="L79" s="106"/>
      <c r="M79" s="106"/>
      <c r="N79" s="106">
        <v>155000</v>
      </c>
      <c r="O79" s="106">
        <v>35000</v>
      </c>
      <c r="P79" s="106">
        <v>7000</v>
      </c>
      <c r="Q79" s="150">
        <f t="shared" si="35"/>
        <v>68000</v>
      </c>
      <c r="R79" s="106">
        <v>750000</v>
      </c>
      <c r="S79" s="106">
        <v>500000</v>
      </c>
      <c r="T79" s="147">
        <v>1000000</v>
      </c>
      <c r="U79" s="106">
        <v>200000</v>
      </c>
      <c r="V79" s="106">
        <v>257000</v>
      </c>
      <c r="W79" s="151">
        <v>0</v>
      </c>
      <c r="X79" s="106">
        <v>25796</v>
      </c>
      <c r="Y79" s="106"/>
      <c r="Z79" s="123">
        <f t="shared" si="39"/>
        <v>0.55179999999999996</v>
      </c>
      <c r="AA79" s="123">
        <f t="shared" si="39"/>
        <v>0.65180000000000005</v>
      </c>
      <c r="AB79" s="123">
        <v>1.3</v>
      </c>
      <c r="AC79" s="123">
        <v>1.25</v>
      </c>
      <c r="AD79" s="123"/>
      <c r="AE79" s="123">
        <f t="shared" si="37"/>
        <v>0.35473972602739723</v>
      </c>
      <c r="AF79" s="123">
        <v>0.1</v>
      </c>
      <c r="AG79" s="123"/>
      <c r="AH79" s="123">
        <f t="shared" si="31"/>
        <v>0.55000000000000004</v>
      </c>
      <c r="AI79" s="123"/>
      <c r="AJ79" s="123"/>
      <c r="AK79" s="123">
        <v>0.59</v>
      </c>
      <c r="AL79" s="123">
        <v>0.8</v>
      </c>
      <c r="AM79" s="123">
        <v>0.70409999999999995</v>
      </c>
      <c r="AN79" s="123"/>
      <c r="AO79" s="123">
        <v>0.24</v>
      </c>
      <c r="AP79" s="123">
        <v>0.24</v>
      </c>
      <c r="AQ79" s="123">
        <v>0.08</v>
      </c>
      <c r="AR79" s="123">
        <v>0.27500000000000002</v>
      </c>
      <c r="AS79" s="124">
        <v>9.9260000000000001E-2</v>
      </c>
      <c r="AT79" s="124">
        <v>1.45</v>
      </c>
      <c r="AU79" s="124">
        <v>0.12</v>
      </c>
      <c r="AW79" s="118">
        <f t="shared" si="15"/>
        <v>6201039.0332000004</v>
      </c>
      <c r="AX79" s="119"/>
      <c r="AY79" s="118">
        <f t="shared" si="16"/>
        <v>709001.58724681672</v>
      </c>
      <c r="AZ79" s="119"/>
      <c r="BA79" s="118">
        <f t="shared" si="17"/>
        <v>1705000.0000000002</v>
      </c>
      <c r="BB79" s="118">
        <f t="shared" si="25"/>
        <v>8238482.5</v>
      </c>
      <c r="BC79" s="118">
        <f t="shared" si="26"/>
        <v>94155.4</v>
      </c>
      <c r="BD79" s="118">
        <f t="shared" si="18"/>
        <v>790804.42</v>
      </c>
      <c r="BF79" s="118">
        <f t="shared" si="21"/>
        <v>7700845.0404468169</v>
      </c>
      <c r="BG79" s="122">
        <f t="shared" si="27"/>
        <v>10037637.9</v>
      </c>
      <c r="BH79" s="119">
        <f t="shared" si="20"/>
        <v>0</v>
      </c>
      <c r="BI79" s="119"/>
      <c r="BJ79" s="119">
        <f t="shared" si="33"/>
        <v>380000</v>
      </c>
      <c r="BK79" s="81"/>
      <c r="BL79" s="81"/>
      <c r="BM79" s="120">
        <f t="shared" si="22"/>
        <v>18118482.940446816</v>
      </c>
      <c r="BN79" s="120">
        <f t="shared" si="23"/>
        <v>18118482.940446816</v>
      </c>
      <c r="BO79" s="121">
        <v>43009</v>
      </c>
      <c r="BP79" s="22">
        <v>31</v>
      </c>
      <c r="BQ79" s="105"/>
      <c r="BR79" s="105"/>
      <c r="BS79" s="105"/>
      <c r="BT79" s="105"/>
      <c r="BX79" s="106"/>
      <c r="BY79" s="105"/>
    </row>
    <row r="80" spans="1:77" s="22" customFormat="1" hidden="1" x14ac:dyDescent="0.25">
      <c r="A80" s="114">
        <v>43040</v>
      </c>
      <c r="B80" s="105">
        <v>62006</v>
      </c>
      <c r="C80" s="105">
        <v>46059</v>
      </c>
      <c r="D80" s="105">
        <v>75000</v>
      </c>
      <c r="E80" s="105">
        <v>30000</v>
      </c>
      <c r="F80" s="105"/>
      <c r="G80" s="105">
        <v>50377.83375314861</v>
      </c>
      <c r="H80" s="105">
        <v>50000</v>
      </c>
      <c r="I80" s="106"/>
      <c r="J80" s="105">
        <f t="shared" si="38"/>
        <v>263065</v>
      </c>
      <c r="K80" s="150">
        <f>152000+$K$3</f>
        <v>152000</v>
      </c>
      <c r="L80" s="106"/>
      <c r="M80" s="106"/>
      <c r="N80" s="106">
        <v>155000</v>
      </c>
      <c r="O80" s="106">
        <v>35000</v>
      </c>
      <c r="P80" s="106">
        <v>7000</v>
      </c>
      <c r="Q80" s="150">
        <f t="shared" si="35"/>
        <v>68000</v>
      </c>
      <c r="R80" s="106">
        <v>500000</v>
      </c>
      <c r="S80" s="106">
        <v>500000</v>
      </c>
      <c r="T80" s="147">
        <v>1000000</v>
      </c>
      <c r="U80" s="106">
        <v>200000</v>
      </c>
      <c r="V80" s="106">
        <v>257000</v>
      </c>
      <c r="W80" s="151">
        <f>+W79</f>
        <v>0</v>
      </c>
      <c r="X80" s="106"/>
      <c r="Y80" s="106"/>
      <c r="Z80" s="123">
        <f t="shared" si="39"/>
        <v>0.55179999999999996</v>
      </c>
      <c r="AA80" s="123">
        <f t="shared" si="39"/>
        <v>0.65180000000000005</v>
      </c>
      <c r="AB80" s="123">
        <v>1.3</v>
      </c>
      <c r="AC80" s="123">
        <v>1.25</v>
      </c>
      <c r="AD80" s="123"/>
      <c r="AE80" s="123">
        <f t="shared" si="37"/>
        <v>0.35473972602739723</v>
      </c>
      <c r="AF80" s="123">
        <v>0.1</v>
      </c>
      <c r="AG80" s="123"/>
      <c r="AH80" s="123">
        <f t="shared" si="31"/>
        <v>0.55000000000000004</v>
      </c>
      <c r="AI80" s="123"/>
      <c r="AJ80" s="123"/>
      <c r="AK80" s="123">
        <v>0.59</v>
      </c>
      <c r="AL80" s="123">
        <v>0.8</v>
      </c>
      <c r="AM80" s="123">
        <v>0.70409999999999995</v>
      </c>
      <c r="AN80" s="123"/>
      <c r="AO80" s="123">
        <v>0.24</v>
      </c>
      <c r="AP80" s="123">
        <v>0.24</v>
      </c>
      <c r="AQ80" s="123">
        <v>0.08</v>
      </c>
      <c r="AR80" s="123">
        <v>0.27500000000000002</v>
      </c>
      <c r="AS80" s="124">
        <v>9.9260000000000001E-2</v>
      </c>
      <c r="AT80" s="124">
        <v>1.45</v>
      </c>
      <c r="AU80" s="124"/>
      <c r="AW80" s="118">
        <f t="shared" si="15"/>
        <v>5977085.0100000007</v>
      </c>
      <c r="AX80" s="119"/>
      <c r="AY80" s="118">
        <f t="shared" si="16"/>
        <v>686130.56830337108</v>
      </c>
      <c r="AZ80" s="119"/>
      <c r="BA80" s="118">
        <f t="shared" si="17"/>
        <v>1650000.0000000002</v>
      </c>
      <c r="BB80" s="118">
        <f t="shared" si="25"/>
        <v>7675725</v>
      </c>
      <c r="BC80" s="118">
        <f t="shared" si="26"/>
        <v>0</v>
      </c>
      <c r="BD80" s="118">
        <f t="shared" si="18"/>
        <v>765294.6</v>
      </c>
      <c r="BF80" s="118">
        <f t="shared" si="21"/>
        <v>7428510.1783033712</v>
      </c>
      <c r="BG80" s="122">
        <f t="shared" si="27"/>
        <v>9325725</v>
      </c>
      <c r="BH80" s="119">
        <f t="shared" si="20"/>
        <v>0</v>
      </c>
      <c r="BI80" s="119"/>
      <c r="BJ80" s="119">
        <f t="shared" si="33"/>
        <v>320000</v>
      </c>
      <c r="BK80" s="81"/>
      <c r="BL80" s="81"/>
      <c r="BM80" s="120">
        <f t="shared" si="22"/>
        <v>17074235.178303372</v>
      </c>
      <c r="BN80" s="120">
        <f t="shared" si="23"/>
        <v>17074235.178303372</v>
      </c>
      <c r="BO80" s="121">
        <v>43040</v>
      </c>
      <c r="BP80" s="22">
        <v>30</v>
      </c>
      <c r="BQ80" s="105"/>
      <c r="BR80" s="105"/>
      <c r="BS80" s="105"/>
      <c r="BT80" s="105"/>
      <c r="BX80" s="106"/>
      <c r="BY80" s="105"/>
    </row>
    <row r="81" spans="1:77" s="22" customFormat="1" hidden="1" x14ac:dyDescent="0.25">
      <c r="A81" s="114">
        <v>43070</v>
      </c>
      <c r="B81" s="105">
        <v>62216</v>
      </c>
      <c r="C81" s="105">
        <v>46059</v>
      </c>
      <c r="D81" s="105">
        <v>75000</v>
      </c>
      <c r="E81" s="105">
        <v>30000</v>
      </c>
      <c r="F81" s="105"/>
      <c r="G81" s="105">
        <v>50377.83375314861</v>
      </c>
      <c r="H81" s="105">
        <v>50000</v>
      </c>
      <c r="I81" s="106"/>
      <c r="J81" s="105">
        <f t="shared" si="38"/>
        <v>263275</v>
      </c>
      <c r="K81" s="150">
        <f>152000+$K$3</f>
        <v>152000</v>
      </c>
      <c r="L81" s="106"/>
      <c r="M81" s="106"/>
      <c r="N81" s="106">
        <v>155000</v>
      </c>
      <c r="O81" s="106">
        <v>35000</v>
      </c>
      <c r="P81" s="106">
        <v>7000</v>
      </c>
      <c r="Q81" s="150">
        <f t="shared" si="35"/>
        <v>68000</v>
      </c>
      <c r="R81" s="106">
        <v>500000</v>
      </c>
      <c r="S81" s="106">
        <v>500000</v>
      </c>
      <c r="T81" s="147">
        <v>1000000</v>
      </c>
      <c r="U81" s="106">
        <v>200000</v>
      </c>
      <c r="V81" s="106">
        <v>257000</v>
      </c>
      <c r="W81" s="151">
        <f t="shared" ref="W81:W144" si="40">+W80</f>
        <v>0</v>
      </c>
      <c r="X81" s="106"/>
      <c r="Y81" s="106"/>
      <c r="Z81" s="123">
        <f t="shared" si="39"/>
        <v>0.55179999999999996</v>
      </c>
      <c r="AA81" s="123">
        <f t="shared" si="39"/>
        <v>0.65180000000000005</v>
      </c>
      <c r="AB81" s="123">
        <v>1.3</v>
      </c>
      <c r="AC81" s="123">
        <v>1.25</v>
      </c>
      <c r="AD81" s="123"/>
      <c r="AE81" s="123">
        <f t="shared" si="37"/>
        <v>0.35473972602739723</v>
      </c>
      <c r="AF81" s="123">
        <v>0.1</v>
      </c>
      <c r="AG81" s="123"/>
      <c r="AH81" s="123">
        <f t="shared" si="31"/>
        <v>0.55000000000000004</v>
      </c>
      <c r="AI81" s="123"/>
      <c r="AJ81" s="123"/>
      <c r="AK81" s="123">
        <v>0.59</v>
      </c>
      <c r="AL81" s="123">
        <v>0.8</v>
      </c>
      <c r="AM81" s="123">
        <v>0.70409999999999995</v>
      </c>
      <c r="AN81" s="123"/>
      <c r="AO81" s="123">
        <v>0.24</v>
      </c>
      <c r="AP81" s="123">
        <v>0.24</v>
      </c>
      <c r="AQ81" s="123">
        <v>0.08</v>
      </c>
      <c r="AR81" s="123">
        <v>0.27500000000000002</v>
      </c>
      <c r="AS81" s="124">
        <v>9.9260000000000001E-2</v>
      </c>
      <c r="AT81" s="124">
        <v>1.45</v>
      </c>
      <c r="AU81" s="124"/>
      <c r="AW81" s="118">
        <f t="shared" si="15"/>
        <v>6179913.3949999996</v>
      </c>
      <c r="AX81" s="119"/>
      <c r="AY81" s="118">
        <f t="shared" si="16"/>
        <v>709001.58724681672</v>
      </c>
      <c r="AZ81" s="119"/>
      <c r="BA81" s="118">
        <f t="shared" si="17"/>
        <v>1705000.0000000002</v>
      </c>
      <c r="BB81" s="118">
        <f t="shared" si="25"/>
        <v>7931582.5</v>
      </c>
      <c r="BC81" s="118">
        <f t="shared" si="26"/>
        <v>0</v>
      </c>
      <c r="BD81" s="118">
        <f t="shared" si="18"/>
        <v>790804.42</v>
      </c>
      <c r="BF81" s="118">
        <f t="shared" si="21"/>
        <v>7679719.4022468161</v>
      </c>
      <c r="BG81" s="122">
        <f t="shared" si="27"/>
        <v>9636582.5</v>
      </c>
      <c r="BH81" s="119">
        <f t="shared" si="20"/>
        <v>0</v>
      </c>
      <c r="BI81" s="119"/>
      <c r="BJ81" s="119">
        <f t="shared" si="33"/>
        <v>320000</v>
      </c>
      <c r="BK81" s="81"/>
      <c r="BL81" s="81"/>
      <c r="BM81" s="120">
        <f t="shared" si="22"/>
        <v>17636301.902246818</v>
      </c>
      <c r="BN81" s="120">
        <f t="shared" si="23"/>
        <v>17636301.902246818</v>
      </c>
      <c r="BO81" s="121">
        <v>43070</v>
      </c>
      <c r="BP81" s="22">
        <v>31</v>
      </c>
      <c r="BQ81" s="105"/>
      <c r="BR81" s="105"/>
      <c r="BS81" s="105"/>
      <c r="BT81" s="105"/>
      <c r="BX81" s="106"/>
      <c r="BY81" s="105"/>
    </row>
    <row r="82" spans="1:77" s="22" customFormat="1" hidden="1" x14ac:dyDescent="0.25">
      <c r="A82" s="114">
        <v>43101</v>
      </c>
      <c r="B82" s="105">
        <v>61849</v>
      </c>
      <c r="C82" s="105">
        <v>46059</v>
      </c>
      <c r="D82" s="105">
        <v>75000</v>
      </c>
      <c r="E82" s="105">
        <v>30000</v>
      </c>
      <c r="F82" s="105"/>
      <c r="G82" s="105">
        <v>50377.83375314861</v>
      </c>
      <c r="H82" s="105">
        <v>50000</v>
      </c>
      <c r="I82" s="106"/>
      <c r="J82" s="105">
        <f t="shared" si="38"/>
        <v>262908</v>
      </c>
      <c r="K82" s="150">
        <f>152000+$K$3</f>
        <v>152000</v>
      </c>
      <c r="L82" s="106"/>
      <c r="M82" s="106"/>
      <c r="N82" s="106">
        <v>155000</v>
      </c>
      <c r="O82" s="106">
        <v>35000</v>
      </c>
      <c r="P82" s="106">
        <v>7000</v>
      </c>
      <c r="Q82" s="150">
        <f t="shared" si="35"/>
        <v>68000</v>
      </c>
      <c r="R82" s="106">
        <v>500000</v>
      </c>
      <c r="S82" s="106">
        <v>500000</v>
      </c>
      <c r="T82" s="147">
        <v>1000000</v>
      </c>
      <c r="U82" s="106">
        <v>200000</v>
      </c>
      <c r="V82" s="106">
        <v>257000</v>
      </c>
      <c r="W82" s="151">
        <f t="shared" si="40"/>
        <v>0</v>
      </c>
      <c r="X82" s="106"/>
      <c r="Y82" s="106"/>
      <c r="Z82" s="123">
        <f t="shared" si="39"/>
        <v>0.55179999999999996</v>
      </c>
      <c r="AA82" s="123">
        <f t="shared" si="39"/>
        <v>0.65180000000000005</v>
      </c>
      <c r="AB82" s="123">
        <v>1.3</v>
      </c>
      <c r="AC82" s="123">
        <v>1.25</v>
      </c>
      <c r="AD82" s="123"/>
      <c r="AE82" s="123">
        <f t="shared" si="37"/>
        <v>0.35473972602739723</v>
      </c>
      <c r="AF82" s="123">
        <v>0.1</v>
      </c>
      <c r="AG82" s="123"/>
      <c r="AH82" s="123">
        <f t="shared" si="31"/>
        <v>0.55000000000000004</v>
      </c>
      <c r="AI82" s="123"/>
      <c r="AJ82" s="123"/>
      <c r="AK82" s="123">
        <v>0.59</v>
      </c>
      <c r="AL82" s="123">
        <v>0.8</v>
      </c>
      <c r="AM82" s="123">
        <v>0.70409999999999995</v>
      </c>
      <c r="AN82" s="123"/>
      <c r="AO82" s="123">
        <v>0.24</v>
      </c>
      <c r="AP82" s="123">
        <v>0.24</v>
      </c>
      <c r="AQ82" s="123">
        <v>0.08</v>
      </c>
      <c r="AR82" s="123">
        <v>0.27500000000000002</v>
      </c>
      <c r="AS82" s="124">
        <v>9.9260000000000001E-2</v>
      </c>
      <c r="AT82" s="124">
        <v>1.45</v>
      </c>
      <c r="AU82" s="124"/>
      <c r="AW82" s="118">
        <f t="shared" si="15"/>
        <v>6173635.5663999999</v>
      </c>
      <c r="AX82" s="119"/>
      <c r="AY82" s="118">
        <f t="shared" si="16"/>
        <v>709001.58724681672</v>
      </c>
      <c r="AZ82" s="119"/>
      <c r="BA82" s="118">
        <f t="shared" si="17"/>
        <v>1705000.0000000002</v>
      </c>
      <c r="BB82" s="118">
        <f t="shared" si="25"/>
        <v>7931582.5</v>
      </c>
      <c r="BC82" s="118">
        <f t="shared" si="26"/>
        <v>0</v>
      </c>
      <c r="BD82" s="118">
        <f t="shared" si="18"/>
        <v>790804.42</v>
      </c>
      <c r="BF82" s="118">
        <f t="shared" si="21"/>
        <v>7673441.5736468164</v>
      </c>
      <c r="BG82" s="122">
        <f t="shared" si="27"/>
        <v>9636582.5</v>
      </c>
      <c r="BH82" s="119">
        <f t="shared" si="20"/>
        <v>0</v>
      </c>
      <c r="BI82" s="119"/>
      <c r="BJ82" s="119">
        <f t="shared" si="33"/>
        <v>320000</v>
      </c>
      <c r="BK82" s="81"/>
      <c r="BL82" s="81"/>
      <c r="BM82" s="120">
        <f t="shared" si="22"/>
        <v>17630024.073646817</v>
      </c>
      <c r="BN82" s="120">
        <f t="shared" si="23"/>
        <v>17630024.073646817</v>
      </c>
      <c r="BO82" s="121">
        <v>43101</v>
      </c>
      <c r="BP82" s="22">
        <v>31</v>
      </c>
      <c r="BQ82" s="105"/>
      <c r="BR82" s="105"/>
      <c r="BS82" s="105"/>
      <c r="BT82" s="105"/>
      <c r="BX82" s="106"/>
      <c r="BY82" s="105"/>
    </row>
    <row r="83" spans="1:77" s="22" customFormat="1" hidden="1" x14ac:dyDescent="0.25">
      <c r="A83" s="114">
        <v>43132</v>
      </c>
      <c r="B83" s="105">
        <v>61909</v>
      </c>
      <c r="C83" s="105">
        <v>46059</v>
      </c>
      <c r="D83" s="105">
        <v>75000</v>
      </c>
      <c r="E83" s="105">
        <v>30000</v>
      </c>
      <c r="F83" s="105"/>
      <c r="G83" s="105">
        <v>50377.83375314861</v>
      </c>
      <c r="H83" s="105">
        <v>50000</v>
      </c>
      <c r="I83" s="106"/>
      <c r="J83" s="105">
        <f t="shared" si="38"/>
        <v>262968</v>
      </c>
      <c r="K83" s="150">
        <f>152000+$K$3</f>
        <v>152000</v>
      </c>
      <c r="L83" s="106"/>
      <c r="M83" s="106"/>
      <c r="N83" s="106">
        <v>155000</v>
      </c>
      <c r="O83" s="106">
        <v>35000</v>
      </c>
      <c r="P83" s="106">
        <v>7000</v>
      </c>
      <c r="Q83" s="150">
        <f t="shared" si="35"/>
        <v>68000</v>
      </c>
      <c r="R83" s="106">
        <v>500000</v>
      </c>
      <c r="S83" s="106">
        <v>500000</v>
      </c>
      <c r="T83" s="147">
        <v>1000000</v>
      </c>
      <c r="U83" s="106">
        <v>200000</v>
      </c>
      <c r="V83" s="106">
        <v>257000</v>
      </c>
      <c r="W83" s="151">
        <f t="shared" si="40"/>
        <v>0</v>
      </c>
      <c r="X83" s="106"/>
      <c r="Y83" s="106"/>
      <c r="Z83" s="123">
        <f t="shared" si="39"/>
        <v>0.55179999999999996</v>
      </c>
      <c r="AA83" s="123">
        <f t="shared" si="39"/>
        <v>0.65180000000000005</v>
      </c>
      <c r="AB83" s="123">
        <v>1.3</v>
      </c>
      <c r="AC83" s="123">
        <v>1.25</v>
      </c>
      <c r="AD83" s="123"/>
      <c r="AE83" s="123">
        <f t="shared" si="37"/>
        <v>0.35473972602739723</v>
      </c>
      <c r="AF83" s="123">
        <v>0.1</v>
      </c>
      <c r="AG83" s="123"/>
      <c r="AH83" s="123">
        <f t="shared" si="31"/>
        <v>0.55000000000000004</v>
      </c>
      <c r="AI83" s="123"/>
      <c r="AJ83" s="123"/>
      <c r="AK83" s="123">
        <v>0.59</v>
      </c>
      <c r="AL83" s="123">
        <v>0.8</v>
      </c>
      <c r="AM83" s="123">
        <v>0.70409999999999995</v>
      </c>
      <c r="AN83" s="123"/>
      <c r="AO83" s="123">
        <v>0.24</v>
      </c>
      <c r="AP83" s="123">
        <v>0.24</v>
      </c>
      <c r="AQ83" s="123">
        <v>0.08</v>
      </c>
      <c r="AR83" s="123">
        <v>0.27500000000000002</v>
      </c>
      <c r="AS83" s="124">
        <v>9.9260000000000001E-2</v>
      </c>
      <c r="AT83" s="124">
        <v>1.45</v>
      </c>
      <c r="AU83" s="124"/>
      <c r="AW83" s="118">
        <f t="shared" si="15"/>
        <v>5577113.9872000003</v>
      </c>
      <c r="AX83" s="119"/>
      <c r="AY83" s="118">
        <f t="shared" si="16"/>
        <v>640388.53041647968</v>
      </c>
      <c r="AZ83" s="119"/>
      <c r="BA83" s="118">
        <f t="shared" si="17"/>
        <v>1540000.0000000002</v>
      </c>
      <c r="BB83" s="118">
        <f t="shared" si="25"/>
        <v>7164010</v>
      </c>
      <c r="BC83" s="118">
        <f t="shared" si="26"/>
        <v>0</v>
      </c>
      <c r="BD83" s="118">
        <f t="shared" si="18"/>
        <v>714274.96</v>
      </c>
      <c r="BF83" s="118">
        <f t="shared" si="21"/>
        <v>6931777.4776164796</v>
      </c>
      <c r="BG83" s="122">
        <f t="shared" si="27"/>
        <v>8704010</v>
      </c>
      <c r="BH83" s="119">
        <f t="shared" si="20"/>
        <v>0</v>
      </c>
      <c r="BI83" s="119"/>
      <c r="BJ83" s="119">
        <f t="shared" si="33"/>
        <v>320000</v>
      </c>
      <c r="BK83" s="81"/>
      <c r="BL83" s="81"/>
      <c r="BM83" s="120">
        <f t="shared" si="22"/>
        <v>15955787.47761648</v>
      </c>
      <c r="BN83" s="120">
        <f t="shared" si="23"/>
        <v>15955787.47761648</v>
      </c>
      <c r="BO83" s="121">
        <v>43132</v>
      </c>
      <c r="BP83" s="22">
        <v>28</v>
      </c>
      <c r="BQ83" s="105"/>
      <c r="BR83" s="105"/>
      <c r="BS83" s="105"/>
      <c r="BT83" s="105"/>
      <c r="BX83" s="106"/>
      <c r="BY83" s="105"/>
    </row>
    <row r="84" spans="1:77" s="22" customFormat="1" hidden="1" x14ac:dyDescent="0.25">
      <c r="A84" s="114">
        <v>43160</v>
      </c>
      <c r="B84" s="105">
        <v>61795</v>
      </c>
      <c r="C84" s="105">
        <v>43628</v>
      </c>
      <c r="D84" s="105">
        <v>75000</v>
      </c>
      <c r="E84" s="105">
        <v>30000</v>
      </c>
      <c r="F84" s="105"/>
      <c r="G84" s="105">
        <v>50377.83375314861</v>
      </c>
      <c r="H84" s="105">
        <v>50000</v>
      </c>
      <c r="I84" s="106"/>
      <c r="J84" s="105">
        <f t="shared" si="38"/>
        <v>260423</v>
      </c>
      <c r="K84" s="150">
        <f>152000+$K$3</f>
        <v>152000</v>
      </c>
      <c r="L84" s="106"/>
      <c r="M84" s="106"/>
      <c r="N84" s="106">
        <v>155000</v>
      </c>
      <c r="O84" s="106">
        <v>35000</v>
      </c>
      <c r="P84" s="106">
        <v>7000</v>
      </c>
      <c r="Q84" s="150">
        <f t="shared" si="35"/>
        <v>68000</v>
      </c>
      <c r="R84" s="106">
        <v>500000</v>
      </c>
      <c r="S84" s="106">
        <v>500000</v>
      </c>
      <c r="T84" s="147">
        <v>1000000</v>
      </c>
      <c r="U84" s="106">
        <v>200000</v>
      </c>
      <c r="V84" s="106">
        <v>257000</v>
      </c>
      <c r="W84" s="151">
        <f t="shared" si="40"/>
        <v>0</v>
      </c>
      <c r="X84" s="106"/>
      <c r="Y84" s="106"/>
      <c r="Z84" s="123">
        <f t="shared" si="39"/>
        <v>0.55179999999999996</v>
      </c>
      <c r="AA84" s="123">
        <f t="shared" si="39"/>
        <v>0.65180000000000005</v>
      </c>
      <c r="AB84" s="123">
        <v>1.3</v>
      </c>
      <c r="AC84" s="123">
        <v>1.25</v>
      </c>
      <c r="AD84" s="123"/>
      <c r="AE84" s="123">
        <f t="shared" si="37"/>
        <v>0.35473972602739723</v>
      </c>
      <c r="AF84" s="123">
        <v>0.1</v>
      </c>
      <c r="AG84" s="123"/>
      <c r="AH84" s="123">
        <f t="shared" si="31"/>
        <v>0.55000000000000004</v>
      </c>
      <c r="AI84" s="123"/>
      <c r="AJ84" s="123"/>
      <c r="AK84" s="123">
        <v>0.59</v>
      </c>
      <c r="AL84" s="123">
        <v>0.8</v>
      </c>
      <c r="AM84" s="123">
        <v>0.70409999999999995</v>
      </c>
      <c r="AN84" s="123"/>
      <c r="AO84" s="123">
        <v>0.24</v>
      </c>
      <c r="AP84" s="123">
        <v>0.24</v>
      </c>
      <c r="AQ84" s="123">
        <v>0.08</v>
      </c>
      <c r="AR84" s="123">
        <v>0.27500000000000002</v>
      </c>
      <c r="AS84" s="124">
        <v>9.9260000000000001E-2</v>
      </c>
      <c r="AT84" s="124">
        <v>1.45</v>
      </c>
      <c r="AU84" s="124"/>
      <c r="AW84" s="118">
        <f t="shared" si="15"/>
        <v>6123591.5533999996</v>
      </c>
      <c r="AX84" s="119"/>
      <c r="AY84" s="118">
        <f t="shared" si="16"/>
        <v>709001.58724681672</v>
      </c>
      <c r="AZ84" s="119"/>
      <c r="BA84" s="118">
        <f t="shared" si="17"/>
        <v>1705000.0000000002</v>
      </c>
      <c r="BB84" s="118">
        <f t="shared" si="25"/>
        <v>7931582.5</v>
      </c>
      <c r="BC84" s="118">
        <f t="shared" si="26"/>
        <v>0</v>
      </c>
      <c r="BD84" s="118">
        <f t="shared" si="18"/>
        <v>790804.42</v>
      </c>
      <c r="BF84" s="118">
        <f t="shared" si="21"/>
        <v>7623397.5606468162</v>
      </c>
      <c r="BG84" s="122">
        <f t="shared" si="27"/>
        <v>9636582.5</v>
      </c>
      <c r="BH84" s="119">
        <f t="shared" si="20"/>
        <v>0</v>
      </c>
      <c r="BI84" s="119"/>
      <c r="BJ84" s="119">
        <f t="shared" si="33"/>
        <v>320000</v>
      </c>
      <c r="BK84" s="81"/>
      <c r="BL84" s="81"/>
      <c r="BM84" s="120">
        <f t="shared" si="22"/>
        <v>17579980.060646817</v>
      </c>
      <c r="BN84" s="120">
        <f t="shared" si="23"/>
        <v>17579980.060646817</v>
      </c>
      <c r="BO84" s="121">
        <v>43160</v>
      </c>
      <c r="BP84" s="22">
        <v>31</v>
      </c>
      <c r="BQ84" s="105"/>
      <c r="BR84" s="105"/>
      <c r="BS84" s="105"/>
      <c r="BT84" s="105"/>
      <c r="BX84" s="106"/>
      <c r="BY84" s="105"/>
    </row>
    <row r="85" spans="1:77" s="22" customFormat="1" hidden="1" x14ac:dyDescent="0.25">
      <c r="A85" s="114">
        <v>43191</v>
      </c>
      <c r="B85" s="105">
        <v>59131</v>
      </c>
      <c r="C85" s="105">
        <v>45506</v>
      </c>
      <c r="D85" s="105">
        <v>75000</v>
      </c>
      <c r="E85" s="105">
        <v>30000</v>
      </c>
      <c r="F85" s="105"/>
      <c r="G85" s="105">
        <v>50377.83375314861</v>
      </c>
      <c r="H85" s="105">
        <v>50000</v>
      </c>
      <c r="I85" s="106"/>
      <c r="J85" s="105">
        <f t="shared" si="38"/>
        <v>259637</v>
      </c>
      <c r="K85" s="150">
        <f t="shared" ref="K85:K91" si="41">170000+$K$3</f>
        <v>170000</v>
      </c>
      <c r="L85" s="106"/>
      <c r="M85" s="106"/>
      <c r="N85" s="106">
        <v>155000</v>
      </c>
      <c r="O85" s="106">
        <v>35000</v>
      </c>
      <c r="P85" s="106">
        <v>7000</v>
      </c>
      <c r="Q85" s="150">
        <f t="shared" si="35"/>
        <v>68000</v>
      </c>
      <c r="R85" s="106">
        <v>500000</v>
      </c>
      <c r="S85" s="106">
        <v>500000</v>
      </c>
      <c r="T85" s="147">
        <v>1000000</v>
      </c>
      <c r="U85" s="106">
        <v>200000</v>
      </c>
      <c r="V85" s="106">
        <v>257000</v>
      </c>
      <c r="W85" s="106">
        <v>300000</v>
      </c>
      <c r="X85" s="106"/>
      <c r="Y85" s="106"/>
      <c r="Z85" s="123">
        <f t="shared" si="39"/>
        <v>0.55179999999999996</v>
      </c>
      <c r="AA85" s="123">
        <f t="shared" si="39"/>
        <v>0.65180000000000005</v>
      </c>
      <c r="AB85" s="123">
        <v>1.3</v>
      </c>
      <c r="AC85" s="123">
        <v>1.25</v>
      </c>
      <c r="AD85" s="123"/>
      <c r="AE85" s="123">
        <f t="shared" si="37"/>
        <v>0.35473972602739723</v>
      </c>
      <c r="AF85" s="123">
        <v>0.1</v>
      </c>
      <c r="AG85" s="123"/>
      <c r="AH85" s="123">
        <f t="shared" si="31"/>
        <v>0.55000000000000004</v>
      </c>
      <c r="AI85" s="123"/>
      <c r="AJ85" s="123"/>
      <c r="AK85" s="123">
        <v>0.59</v>
      </c>
      <c r="AL85" s="123">
        <v>0.8</v>
      </c>
      <c r="AM85" s="123">
        <v>0.70409999999999995</v>
      </c>
      <c r="AN85" s="123"/>
      <c r="AO85" s="123">
        <v>0.24</v>
      </c>
      <c r="AP85" s="123">
        <v>0.24</v>
      </c>
      <c r="AQ85" s="123">
        <v>0.08</v>
      </c>
      <c r="AR85" s="123">
        <v>0.27500000000000002</v>
      </c>
      <c r="AS85" s="146">
        <v>9.9199999999999997E-2</v>
      </c>
      <c r="AT85" s="124">
        <v>1.45</v>
      </c>
      <c r="AU85" s="124"/>
      <c r="AW85" s="118">
        <f t="shared" si="15"/>
        <v>5918678.898</v>
      </c>
      <c r="AX85" s="119"/>
      <c r="AY85" s="118">
        <f t="shared" si="16"/>
        <v>686130.56830337108</v>
      </c>
      <c r="AZ85" s="119"/>
      <c r="BA85" s="118">
        <f t="shared" si="17"/>
        <v>1650000.0000000002</v>
      </c>
      <c r="BB85" s="118">
        <f t="shared" si="25"/>
        <v>7972725</v>
      </c>
      <c r="BC85" s="118">
        <f t="shared" si="26"/>
        <v>0</v>
      </c>
      <c r="BD85" s="118">
        <f t="shared" si="18"/>
        <v>764831.99999999988</v>
      </c>
      <c r="BF85" s="118">
        <f t="shared" si="21"/>
        <v>7369641.4663033709</v>
      </c>
      <c r="BG85" s="122">
        <f t="shared" si="27"/>
        <v>9622725</v>
      </c>
      <c r="BH85" s="119">
        <f t="shared" si="20"/>
        <v>13050000</v>
      </c>
      <c r="BI85" s="119"/>
      <c r="BJ85" s="119">
        <f t="shared" si="33"/>
        <v>320000</v>
      </c>
      <c r="BK85" s="81"/>
      <c r="BL85" s="81"/>
      <c r="BM85" s="120">
        <f t="shared" si="22"/>
        <v>30362366.466303371</v>
      </c>
      <c r="BN85" s="120">
        <f t="shared" si="23"/>
        <v>30362366.466303371</v>
      </c>
      <c r="BO85" s="121">
        <v>43191</v>
      </c>
      <c r="BP85" s="22">
        <v>30</v>
      </c>
      <c r="BQ85" s="105"/>
      <c r="BR85" s="105"/>
      <c r="BS85" s="105"/>
      <c r="BT85" s="105"/>
      <c r="BX85" s="106"/>
      <c r="BY85" s="105"/>
    </row>
    <row r="86" spans="1:77" s="22" customFormat="1" hidden="1" x14ac:dyDescent="0.25">
      <c r="A86" s="114">
        <v>43221</v>
      </c>
      <c r="B86" s="105">
        <v>50303</v>
      </c>
      <c r="C86" s="105">
        <v>94506</v>
      </c>
      <c r="D86" s="105">
        <v>75000</v>
      </c>
      <c r="E86" s="105">
        <v>30000</v>
      </c>
      <c r="F86" s="105"/>
      <c r="G86" s="105">
        <v>100755.66750629722</v>
      </c>
      <c r="H86" s="105">
        <v>100000</v>
      </c>
      <c r="I86" s="106"/>
      <c r="J86" s="105">
        <f t="shared" si="38"/>
        <v>349809</v>
      </c>
      <c r="K86" s="150">
        <f t="shared" si="41"/>
        <v>170000</v>
      </c>
      <c r="L86" s="106"/>
      <c r="M86" s="106"/>
      <c r="N86" s="106">
        <v>155000</v>
      </c>
      <c r="O86" s="106">
        <v>35000</v>
      </c>
      <c r="P86" s="106">
        <v>7000</v>
      </c>
      <c r="Q86" s="150">
        <f t="shared" si="35"/>
        <v>68000</v>
      </c>
      <c r="R86" s="106">
        <v>500000</v>
      </c>
      <c r="S86" s="147">
        <v>500000</v>
      </c>
      <c r="T86" s="147">
        <v>1000000</v>
      </c>
      <c r="U86" s="106">
        <v>200000</v>
      </c>
      <c r="V86" s="106">
        <v>257000</v>
      </c>
      <c r="W86" s="106">
        <f t="shared" si="40"/>
        <v>300000</v>
      </c>
      <c r="X86" s="106"/>
      <c r="Y86" s="106"/>
      <c r="Z86" s="123">
        <f t="shared" si="39"/>
        <v>0.55179999999999996</v>
      </c>
      <c r="AA86" s="123">
        <f t="shared" si="39"/>
        <v>0.65180000000000005</v>
      </c>
      <c r="AB86" s="123">
        <v>1.3</v>
      </c>
      <c r="AC86" s="123">
        <v>1.25</v>
      </c>
      <c r="AD86" s="123"/>
      <c r="AE86" s="123">
        <f t="shared" si="37"/>
        <v>0.35473972602739723</v>
      </c>
      <c r="AF86" s="123">
        <v>0.65180000000000005</v>
      </c>
      <c r="AG86" s="123"/>
      <c r="AH86" s="123">
        <f t="shared" si="31"/>
        <v>0.55000000000000004</v>
      </c>
      <c r="AI86" s="123"/>
      <c r="AJ86" s="123"/>
      <c r="AK86" s="123">
        <v>0.59</v>
      </c>
      <c r="AL86" s="123">
        <v>0.8</v>
      </c>
      <c r="AM86" s="123">
        <v>0.70409999999999995</v>
      </c>
      <c r="AN86" s="123"/>
      <c r="AO86" s="123">
        <v>0.24</v>
      </c>
      <c r="AP86" s="123">
        <v>0.1</v>
      </c>
      <c r="AQ86" s="123">
        <v>0.08</v>
      </c>
      <c r="AR86" s="123">
        <v>0.27500000000000002</v>
      </c>
      <c r="AS86" s="124">
        <v>9.9199999999999997E-2</v>
      </c>
      <c r="AT86" s="124">
        <v>1.45</v>
      </c>
      <c r="AU86" s="124"/>
      <c r="AW86" s="118">
        <f t="shared" si="15"/>
        <v>6955042.3922000006</v>
      </c>
      <c r="AX86" s="119"/>
      <c r="AY86" s="118">
        <f t="shared" si="16"/>
        <v>3128583.1744936337</v>
      </c>
      <c r="AZ86" s="119"/>
      <c r="BA86" s="118">
        <f t="shared" si="17"/>
        <v>1705000.0000000002</v>
      </c>
      <c r="BB86" s="118">
        <f t="shared" si="25"/>
        <v>8238482.5</v>
      </c>
      <c r="BC86" s="118">
        <f t="shared" si="26"/>
        <v>0</v>
      </c>
      <c r="BD86" s="118">
        <f t="shared" si="18"/>
        <v>790326.39999999991</v>
      </c>
      <c r="BF86" s="118">
        <f t="shared" si="21"/>
        <v>10873951.966693634</v>
      </c>
      <c r="BG86" s="122">
        <f t="shared" si="27"/>
        <v>9943482.5</v>
      </c>
      <c r="BH86" s="119">
        <f t="shared" si="20"/>
        <v>13485000</v>
      </c>
      <c r="BI86" s="119"/>
      <c r="BJ86" s="119">
        <f t="shared" si="33"/>
        <v>250000</v>
      </c>
      <c r="BK86" s="81"/>
      <c r="BL86" s="81"/>
      <c r="BM86" s="120">
        <f t="shared" si="22"/>
        <v>34552434.466693632</v>
      </c>
      <c r="BN86" s="120">
        <f t="shared" si="23"/>
        <v>34552434.466693632</v>
      </c>
      <c r="BO86" s="121">
        <v>43221</v>
      </c>
      <c r="BP86" s="22">
        <v>31</v>
      </c>
      <c r="BQ86" s="105"/>
      <c r="BR86" s="105"/>
      <c r="BS86" s="105"/>
      <c r="BT86" s="105"/>
      <c r="BX86" s="106"/>
      <c r="BY86" s="105"/>
    </row>
    <row r="87" spans="1:77" s="22" customFormat="1" hidden="1" x14ac:dyDescent="0.25">
      <c r="A87" s="114">
        <v>43252</v>
      </c>
      <c r="B87" s="105">
        <v>50301</v>
      </c>
      <c r="C87" s="105">
        <v>94506</v>
      </c>
      <c r="D87" s="105">
        <v>75000</v>
      </c>
      <c r="E87" s="105">
        <v>30000</v>
      </c>
      <c r="F87" s="105"/>
      <c r="G87" s="105">
        <v>100755.66750629722</v>
      </c>
      <c r="H87" s="105">
        <v>100000</v>
      </c>
      <c r="I87" s="106"/>
      <c r="J87" s="105">
        <f t="shared" si="38"/>
        <v>349807</v>
      </c>
      <c r="K87" s="150">
        <f t="shared" si="41"/>
        <v>170000</v>
      </c>
      <c r="L87" s="106"/>
      <c r="M87" s="106"/>
      <c r="N87" s="106">
        <v>155000</v>
      </c>
      <c r="O87" s="106">
        <v>35000</v>
      </c>
      <c r="P87" s="106">
        <v>7000</v>
      </c>
      <c r="Q87" s="150">
        <f t="shared" si="35"/>
        <v>68000</v>
      </c>
      <c r="R87" s="147">
        <v>750000</v>
      </c>
      <c r="S87" s="147">
        <v>500000</v>
      </c>
      <c r="T87" s="147">
        <v>1000000</v>
      </c>
      <c r="U87" s="106">
        <v>200000</v>
      </c>
      <c r="V87" s="106">
        <v>257000</v>
      </c>
      <c r="W87" s="106">
        <f t="shared" si="40"/>
        <v>300000</v>
      </c>
      <c r="X87" s="106"/>
      <c r="Y87" s="106"/>
      <c r="Z87" s="123">
        <f t="shared" si="39"/>
        <v>0.55179999999999996</v>
      </c>
      <c r="AA87" s="123">
        <f t="shared" si="39"/>
        <v>0.65180000000000005</v>
      </c>
      <c r="AB87" s="123">
        <v>1.3</v>
      </c>
      <c r="AC87" s="123">
        <v>1.25</v>
      </c>
      <c r="AD87" s="123"/>
      <c r="AE87" s="123">
        <f t="shared" si="37"/>
        <v>0.35473972602739723</v>
      </c>
      <c r="AF87" s="123">
        <v>0.65180000000000005</v>
      </c>
      <c r="AG87" s="123"/>
      <c r="AH87" s="123">
        <f t="shared" si="31"/>
        <v>0.55000000000000004</v>
      </c>
      <c r="AI87" s="123"/>
      <c r="AJ87" s="123"/>
      <c r="AK87" s="123">
        <v>0.59</v>
      </c>
      <c r="AL87" s="123">
        <v>0.8</v>
      </c>
      <c r="AM87" s="123">
        <v>0.70409999999999995</v>
      </c>
      <c r="AN87" s="123"/>
      <c r="AO87" s="123">
        <v>0.12</v>
      </c>
      <c r="AP87" s="123">
        <v>0.1</v>
      </c>
      <c r="AQ87" s="123">
        <v>0.08</v>
      </c>
      <c r="AR87" s="123">
        <v>0.27500000000000002</v>
      </c>
      <c r="AS87" s="124">
        <v>9.9199999999999997E-2</v>
      </c>
      <c r="AT87" s="124">
        <v>1.45</v>
      </c>
      <c r="AU87" s="124"/>
      <c r="AW87" s="118">
        <f t="shared" si="15"/>
        <v>6730653.0779999997</v>
      </c>
      <c r="AX87" s="119"/>
      <c r="AY87" s="118">
        <f t="shared" si="16"/>
        <v>3027661.1366067422</v>
      </c>
      <c r="AZ87" s="119"/>
      <c r="BA87" s="118">
        <f t="shared" si="17"/>
        <v>1650000.0000000002</v>
      </c>
      <c r="BB87" s="118">
        <f t="shared" si="25"/>
        <v>7972725</v>
      </c>
      <c r="BC87" s="118">
        <f t="shared" si="26"/>
        <v>0</v>
      </c>
      <c r="BD87" s="118">
        <f t="shared" si="18"/>
        <v>764831.99999999988</v>
      </c>
      <c r="BF87" s="118">
        <f t="shared" si="21"/>
        <v>10523146.214606741</v>
      </c>
      <c r="BG87" s="122">
        <f t="shared" si="27"/>
        <v>9622725</v>
      </c>
      <c r="BH87" s="119">
        <f t="shared" si="20"/>
        <v>13050000</v>
      </c>
      <c r="BI87" s="119"/>
      <c r="BJ87" s="119">
        <f t="shared" si="33"/>
        <v>220000</v>
      </c>
      <c r="BK87" s="81"/>
      <c r="BL87" s="81"/>
      <c r="BM87" s="120">
        <f t="shared" si="22"/>
        <v>33415871.21460674</v>
      </c>
      <c r="BN87" s="120">
        <f t="shared" si="23"/>
        <v>33415871.21460674</v>
      </c>
      <c r="BO87" s="121">
        <v>43252</v>
      </c>
      <c r="BP87" s="22">
        <v>30</v>
      </c>
      <c r="BQ87" s="105"/>
      <c r="BR87" s="105"/>
      <c r="BS87" s="105"/>
      <c r="BT87" s="105"/>
      <c r="BX87" s="106"/>
      <c r="BY87" s="105"/>
    </row>
    <row r="88" spans="1:77" s="22" customFormat="1" hidden="1" x14ac:dyDescent="0.25">
      <c r="A88" s="114">
        <v>43282</v>
      </c>
      <c r="B88" s="105">
        <v>50316</v>
      </c>
      <c r="C88" s="105">
        <v>94506</v>
      </c>
      <c r="D88" s="105">
        <v>75000</v>
      </c>
      <c r="E88" s="105">
        <v>30000</v>
      </c>
      <c r="F88" s="105"/>
      <c r="G88" s="105">
        <v>100755.66750629722</v>
      </c>
      <c r="H88" s="105">
        <v>100000</v>
      </c>
      <c r="I88" s="106"/>
      <c r="J88" s="105">
        <f t="shared" si="38"/>
        <v>349822</v>
      </c>
      <c r="K88" s="150">
        <f t="shared" si="41"/>
        <v>170000</v>
      </c>
      <c r="L88" s="106"/>
      <c r="M88" s="106"/>
      <c r="N88" s="106">
        <v>155000</v>
      </c>
      <c r="O88" s="106">
        <v>35000</v>
      </c>
      <c r="P88" s="106">
        <v>7000</v>
      </c>
      <c r="Q88" s="150">
        <f t="shared" si="35"/>
        <v>68000</v>
      </c>
      <c r="R88" s="147">
        <v>750000</v>
      </c>
      <c r="S88" s="147">
        <v>500000</v>
      </c>
      <c r="T88" s="147">
        <v>1000000</v>
      </c>
      <c r="U88" s="106">
        <v>200000</v>
      </c>
      <c r="V88" s="106">
        <v>257000</v>
      </c>
      <c r="W88" s="106">
        <f t="shared" si="40"/>
        <v>300000</v>
      </c>
      <c r="X88" s="106"/>
      <c r="Y88" s="106"/>
      <c r="Z88" s="123">
        <f t="shared" si="39"/>
        <v>0.55179999999999996</v>
      </c>
      <c r="AA88" s="123">
        <f t="shared" si="39"/>
        <v>0.65180000000000005</v>
      </c>
      <c r="AB88" s="123">
        <v>1.3</v>
      </c>
      <c r="AC88" s="123">
        <v>1.25</v>
      </c>
      <c r="AD88" s="123"/>
      <c r="AE88" s="123">
        <f t="shared" si="37"/>
        <v>0.35473972602739723</v>
      </c>
      <c r="AF88" s="123">
        <v>0.65180000000000005</v>
      </c>
      <c r="AG88" s="123"/>
      <c r="AH88" s="123">
        <f t="shared" si="31"/>
        <v>0.55000000000000004</v>
      </c>
      <c r="AI88" s="123"/>
      <c r="AJ88" s="123"/>
      <c r="AK88" s="123">
        <v>0.59</v>
      </c>
      <c r="AL88" s="123">
        <v>0.8</v>
      </c>
      <c r="AM88" s="123">
        <v>0.70409999999999995</v>
      </c>
      <c r="AN88" s="123"/>
      <c r="AO88" s="123">
        <v>0.12</v>
      </c>
      <c r="AP88" s="123">
        <v>0.1</v>
      </c>
      <c r="AQ88" s="123">
        <v>0.08</v>
      </c>
      <c r="AR88" s="123">
        <v>0.27500000000000002</v>
      </c>
      <c r="AS88" s="124">
        <v>9.9199999999999997E-2</v>
      </c>
      <c r="AT88" s="124">
        <v>1.45</v>
      </c>
      <c r="AU88" s="124"/>
      <c r="AW88" s="118">
        <f t="shared" si="15"/>
        <v>6955264.7675999999</v>
      </c>
      <c r="AX88" s="119"/>
      <c r="AY88" s="118">
        <f t="shared" si="16"/>
        <v>3128583.1744936337</v>
      </c>
      <c r="AZ88" s="119"/>
      <c r="BA88" s="118">
        <f t="shared" si="17"/>
        <v>1705000.0000000002</v>
      </c>
      <c r="BB88" s="118">
        <f t="shared" si="25"/>
        <v>8238482.5</v>
      </c>
      <c r="BC88" s="118">
        <f t="shared" si="26"/>
        <v>0</v>
      </c>
      <c r="BD88" s="118">
        <f t="shared" si="18"/>
        <v>790326.39999999991</v>
      </c>
      <c r="BF88" s="118">
        <f t="shared" si="21"/>
        <v>10874174.342093633</v>
      </c>
      <c r="BG88" s="122">
        <f t="shared" si="27"/>
        <v>9943482.5</v>
      </c>
      <c r="BH88" s="119">
        <f t="shared" si="20"/>
        <v>13485000</v>
      </c>
      <c r="BI88" s="119"/>
      <c r="BJ88" s="119">
        <f t="shared" si="33"/>
        <v>220000</v>
      </c>
      <c r="BK88" s="81"/>
      <c r="BL88" s="81"/>
      <c r="BM88" s="120">
        <f t="shared" si="22"/>
        <v>34522656.842093632</v>
      </c>
      <c r="BN88" s="120">
        <f t="shared" si="23"/>
        <v>34522656.842093632</v>
      </c>
      <c r="BO88" s="121">
        <v>43282</v>
      </c>
      <c r="BP88" s="22">
        <v>31</v>
      </c>
      <c r="BQ88" s="105"/>
      <c r="BR88" s="105"/>
      <c r="BS88" s="105"/>
      <c r="BT88" s="105"/>
      <c r="BX88" s="106"/>
      <c r="BY88" s="105"/>
    </row>
    <row r="89" spans="1:77" s="22" customFormat="1" hidden="1" x14ac:dyDescent="0.25">
      <c r="A89" s="114">
        <v>43313</v>
      </c>
      <c r="B89" s="105">
        <v>50351</v>
      </c>
      <c r="C89" s="105">
        <v>94506</v>
      </c>
      <c r="D89" s="105">
        <v>75000</v>
      </c>
      <c r="E89" s="105">
        <v>30000</v>
      </c>
      <c r="F89" s="105"/>
      <c r="G89" s="105">
        <v>100755.66750629722</v>
      </c>
      <c r="H89" s="105">
        <v>100000</v>
      </c>
      <c r="I89" s="106"/>
      <c r="J89" s="105">
        <f t="shared" si="38"/>
        <v>349857</v>
      </c>
      <c r="K89" s="150">
        <f t="shared" si="41"/>
        <v>170000</v>
      </c>
      <c r="L89" s="106"/>
      <c r="M89" s="106"/>
      <c r="N89" s="106">
        <v>155000</v>
      </c>
      <c r="O89" s="106">
        <v>35000</v>
      </c>
      <c r="P89" s="106">
        <v>7000</v>
      </c>
      <c r="Q89" s="150">
        <f t="shared" si="35"/>
        <v>68000</v>
      </c>
      <c r="R89" s="147">
        <v>750000</v>
      </c>
      <c r="S89" s="147">
        <v>500000</v>
      </c>
      <c r="T89" s="147">
        <v>1000000</v>
      </c>
      <c r="U89" s="106">
        <v>200000</v>
      </c>
      <c r="V89" s="106">
        <v>257000</v>
      </c>
      <c r="W89" s="106">
        <f t="shared" si="40"/>
        <v>300000</v>
      </c>
      <c r="X89" s="106"/>
      <c r="Y89" s="106"/>
      <c r="Z89" s="123">
        <f t="shared" si="39"/>
        <v>0.55179999999999996</v>
      </c>
      <c r="AA89" s="123">
        <f t="shared" si="39"/>
        <v>0.65180000000000005</v>
      </c>
      <c r="AB89" s="123">
        <v>1.3</v>
      </c>
      <c r="AC89" s="123">
        <v>1.25</v>
      </c>
      <c r="AD89" s="123"/>
      <c r="AE89" s="123">
        <f t="shared" si="37"/>
        <v>0.35473972602739723</v>
      </c>
      <c r="AF89" s="123">
        <v>0.65180000000000005</v>
      </c>
      <c r="AG89" s="123"/>
      <c r="AH89" s="123">
        <f t="shared" si="31"/>
        <v>0.55000000000000004</v>
      </c>
      <c r="AI89" s="123"/>
      <c r="AJ89" s="123"/>
      <c r="AK89" s="123">
        <v>0.59</v>
      </c>
      <c r="AL89" s="123">
        <v>0.8</v>
      </c>
      <c r="AM89" s="123">
        <v>0.70409999999999995</v>
      </c>
      <c r="AN89" s="123"/>
      <c r="AO89" s="123">
        <v>0.12</v>
      </c>
      <c r="AP89" s="123">
        <v>0.1</v>
      </c>
      <c r="AQ89" s="123">
        <v>0.08</v>
      </c>
      <c r="AR89" s="123">
        <v>0.27500000000000002</v>
      </c>
      <c r="AS89" s="124">
        <v>9.9199999999999997E-2</v>
      </c>
      <c r="AT89" s="124">
        <v>1.45</v>
      </c>
      <c r="AU89" s="124"/>
      <c r="AW89" s="118">
        <f t="shared" si="15"/>
        <v>6955863.4706000006</v>
      </c>
      <c r="AX89" s="119"/>
      <c r="AY89" s="118">
        <f t="shared" si="16"/>
        <v>3128583.1744936337</v>
      </c>
      <c r="AZ89" s="119"/>
      <c r="BA89" s="118">
        <f t="shared" si="17"/>
        <v>1705000.0000000002</v>
      </c>
      <c r="BB89" s="118">
        <f t="shared" si="25"/>
        <v>8238482.5</v>
      </c>
      <c r="BC89" s="118">
        <f t="shared" si="26"/>
        <v>0</v>
      </c>
      <c r="BD89" s="118">
        <f t="shared" si="18"/>
        <v>790326.39999999991</v>
      </c>
      <c r="BF89" s="118">
        <f t="shared" si="21"/>
        <v>10874773.045093635</v>
      </c>
      <c r="BG89" s="122">
        <f t="shared" si="27"/>
        <v>9943482.5</v>
      </c>
      <c r="BH89" s="119">
        <f t="shared" si="20"/>
        <v>13485000</v>
      </c>
      <c r="BI89" s="119"/>
      <c r="BJ89" s="119">
        <f t="shared" si="33"/>
        <v>220000</v>
      </c>
      <c r="BK89" s="81"/>
      <c r="BL89" s="81"/>
      <c r="BM89" s="120">
        <f t="shared" si="22"/>
        <v>34523255.545093633</v>
      </c>
      <c r="BN89" s="120">
        <f t="shared" si="23"/>
        <v>34523255.545093633</v>
      </c>
      <c r="BO89" s="121">
        <v>43313</v>
      </c>
      <c r="BP89" s="22">
        <v>31</v>
      </c>
      <c r="BQ89" s="105"/>
      <c r="BR89" s="105"/>
      <c r="BS89" s="105"/>
      <c r="BT89" s="105"/>
      <c r="BX89" s="106"/>
      <c r="BY89" s="105"/>
    </row>
    <row r="90" spans="1:77" s="22" customFormat="1" hidden="1" x14ac:dyDescent="0.25">
      <c r="A90" s="114">
        <v>43344</v>
      </c>
      <c r="B90" s="105">
        <v>50743</v>
      </c>
      <c r="C90" s="105">
        <v>94506</v>
      </c>
      <c r="D90" s="105">
        <v>75000</v>
      </c>
      <c r="E90" s="105">
        <v>30000</v>
      </c>
      <c r="F90" s="105"/>
      <c r="G90" s="105">
        <v>100755.66750629722</v>
      </c>
      <c r="H90" s="105">
        <v>100000</v>
      </c>
      <c r="I90" s="106"/>
      <c r="J90" s="105">
        <f t="shared" si="38"/>
        <v>350249</v>
      </c>
      <c r="K90" s="150">
        <f t="shared" si="41"/>
        <v>170000</v>
      </c>
      <c r="L90" s="106"/>
      <c r="M90" s="106"/>
      <c r="N90" s="106">
        <v>155000</v>
      </c>
      <c r="O90" s="106">
        <v>35000</v>
      </c>
      <c r="P90" s="106">
        <v>7000</v>
      </c>
      <c r="Q90" s="150">
        <f t="shared" si="35"/>
        <v>68000</v>
      </c>
      <c r="R90" s="147">
        <v>750000</v>
      </c>
      <c r="S90" s="147">
        <v>500000</v>
      </c>
      <c r="T90" s="147">
        <v>1000000</v>
      </c>
      <c r="U90" s="106">
        <v>200000</v>
      </c>
      <c r="V90" s="106">
        <v>257000</v>
      </c>
      <c r="W90" s="106">
        <f t="shared" si="40"/>
        <v>300000</v>
      </c>
      <c r="X90" s="106"/>
      <c r="Y90" s="106"/>
      <c r="Z90" s="123">
        <f t="shared" si="39"/>
        <v>0.55179999999999996</v>
      </c>
      <c r="AA90" s="123">
        <f t="shared" si="39"/>
        <v>0.65180000000000005</v>
      </c>
      <c r="AB90" s="123">
        <v>1.3</v>
      </c>
      <c r="AC90" s="123">
        <v>1.25</v>
      </c>
      <c r="AD90" s="123"/>
      <c r="AE90" s="123">
        <f t="shared" si="37"/>
        <v>0.35473972602739723</v>
      </c>
      <c r="AF90" s="123">
        <v>0.65180000000000005</v>
      </c>
      <c r="AG90" s="123"/>
      <c r="AH90" s="123">
        <f t="shared" si="31"/>
        <v>0.55000000000000004</v>
      </c>
      <c r="AI90" s="123"/>
      <c r="AJ90" s="123"/>
      <c r="AK90" s="123">
        <v>0.59</v>
      </c>
      <c r="AL90" s="123">
        <v>0.8</v>
      </c>
      <c r="AM90" s="123">
        <v>0.70409999999999995</v>
      </c>
      <c r="AN90" s="123"/>
      <c r="AO90" s="123">
        <v>0.12</v>
      </c>
      <c r="AP90" s="123">
        <v>0.1</v>
      </c>
      <c r="AQ90" s="123">
        <v>0.08</v>
      </c>
      <c r="AR90" s="123">
        <v>0.27500000000000002</v>
      </c>
      <c r="AS90" s="124">
        <v>9.9199999999999997E-2</v>
      </c>
      <c r="AT90" s="124">
        <v>1.45</v>
      </c>
      <c r="AU90" s="124"/>
      <c r="AW90" s="118">
        <f t="shared" si="15"/>
        <v>6737969.9460000005</v>
      </c>
      <c r="AX90" s="119"/>
      <c r="AY90" s="118">
        <f t="shared" si="16"/>
        <v>3027661.1366067422</v>
      </c>
      <c r="AZ90" s="119"/>
      <c r="BA90" s="118">
        <f t="shared" si="17"/>
        <v>1650000.0000000002</v>
      </c>
      <c r="BB90" s="118">
        <f t="shared" si="25"/>
        <v>7972725</v>
      </c>
      <c r="BC90" s="118">
        <f t="shared" si="26"/>
        <v>0</v>
      </c>
      <c r="BD90" s="118">
        <f t="shared" si="18"/>
        <v>764831.99999999988</v>
      </c>
      <c r="BF90" s="118">
        <f t="shared" si="21"/>
        <v>10530463.082606742</v>
      </c>
      <c r="BG90" s="122">
        <f t="shared" si="27"/>
        <v>9622725</v>
      </c>
      <c r="BH90" s="119">
        <f t="shared" si="20"/>
        <v>13050000</v>
      </c>
      <c r="BI90" s="119"/>
      <c r="BJ90" s="119">
        <f t="shared" si="33"/>
        <v>220000</v>
      </c>
      <c r="BK90" s="81"/>
      <c r="BL90" s="81"/>
      <c r="BM90" s="120">
        <f t="shared" si="22"/>
        <v>33423188.08260674</v>
      </c>
      <c r="BN90" s="120">
        <f t="shared" si="23"/>
        <v>33423188.08260674</v>
      </c>
      <c r="BO90" s="121">
        <v>43344</v>
      </c>
      <c r="BP90" s="22">
        <v>30</v>
      </c>
      <c r="BQ90" s="105"/>
      <c r="BR90" s="105"/>
      <c r="BS90" s="105"/>
      <c r="BT90" s="105"/>
      <c r="BX90" s="106"/>
      <c r="BY90" s="105"/>
    </row>
    <row r="91" spans="1:77" s="22" customFormat="1" hidden="1" x14ac:dyDescent="0.25">
      <c r="A91" s="114">
        <v>43374</v>
      </c>
      <c r="B91" s="105">
        <v>50050</v>
      </c>
      <c r="C91" s="105">
        <v>57404</v>
      </c>
      <c r="D91" s="105">
        <v>75000</v>
      </c>
      <c r="E91" s="105">
        <v>30000</v>
      </c>
      <c r="F91" s="105"/>
      <c r="G91" s="105">
        <v>50377.83375314861</v>
      </c>
      <c r="H91" s="105">
        <v>50000</v>
      </c>
      <c r="I91" s="106"/>
      <c r="J91" s="105">
        <f t="shared" si="38"/>
        <v>262454</v>
      </c>
      <c r="K91" s="150">
        <f t="shared" si="41"/>
        <v>170000</v>
      </c>
      <c r="L91" s="106"/>
      <c r="M91" s="106"/>
      <c r="N91" s="106">
        <v>155000</v>
      </c>
      <c r="O91" s="106">
        <v>35000</v>
      </c>
      <c r="P91" s="106">
        <v>7000</v>
      </c>
      <c r="Q91" s="150">
        <f t="shared" si="35"/>
        <v>68000</v>
      </c>
      <c r="R91" s="147">
        <v>750000</v>
      </c>
      <c r="S91" s="147">
        <v>500000</v>
      </c>
      <c r="T91" s="147">
        <v>1000000</v>
      </c>
      <c r="U91" s="106">
        <v>200000</v>
      </c>
      <c r="V91" s="106">
        <v>257000</v>
      </c>
      <c r="W91" s="106">
        <f t="shared" si="40"/>
        <v>300000</v>
      </c>
      <c r="X91" s="106"/>
      <c r="Y91" s="106"/>
      <c r="Z91" s="123">
        <f t="shared" si="39"/>
        <v>0.55179999999999996</v>
      </c>
      <c r="AA91" s="123">
        <f t="shared" si="39"/>
        <v>0.65180000000000005</v>
      </c>
      <c r="AB91" s="123">
        <v>1.3</v>
      </c>
      <c r="AC91" s="123">
        <v>1.25</v>
      </c>
      <c r="AD91" s="123"/>
      <c r="AE91" s="123">
        <f t="shared" si="37"/>
        <v>0.35473972602739723</v>
      </c>
      <c r="AF91" s="123">
        <v>0.1</v>
      </c>
      <c r="AG91" s="123"/>
      <c r="AH91" s="123">
        <f t="shared" si="31"/>
        <v>0.55000000000000004</v>
      </c>
      <c r="AI91" s="123"/>
      <c r="AJ91" s="123"/>
      <c r="AK91" s="123">
        <v>0.59</v>
      </c>
      <c r="AL91" s="123">
        <v>0.8</v>
      </c>
      <c r="AM91" s="123">
        <v>0.70409999999999995</v>
      </c>
      <c r="AN91" s="123"/>
      <c r="AO91" s="123">
        <v>0.12</v>
      </c>
      <c r="AP91" s="123">
        <v>0.1</v>
      </c>
      <c r="AQ91" s="123">
        <v>0.08</v>
      </c>
      <c r="AR91" s="123">
        <v>0.27500000000000002</v>
      </c>
      <c r="AS91" s="124">
        <v>9.9199999999999997E-2</v>
      </c>
      <c r="AT91" s="124">
        <v>1.45</v>
      </c>
      <c r="AU91" s="124"/>
      <c r="AW91" s="118">
        <f t="shared" si="15"/>
        <v>6201039.0332000004</v>
      </c>
      <c r="AX91" s="119"/>
      <c r="AY91" s="118">
        <f t="shared" si="16"/>
        <v>709001.58724681672</v>
      </c>
      <c r="AZ91" s="119"/>
      <c r="BA91" s="118">
        <f t="shared" si="17"/>
        <v>1705000.0000000002</v>
      </c>
      <c r="BB91" s="118">
        <f t="shared" si="25"/>
        <v>8238482.5</v>
      </c>
      <c r="BC91" s="118">
        <f t="shared" si="26"/>
        <v>0</v>
      </c>
      <c r="BD91" s="118">
        <f t="shared" si="18"/>
        <v>790326.39999999991</v>
      </c>
      <c r="BF91" s="118">
        <f t="shared" si="21"/>
        <v>7700367.0204468165</v>
      </c>
      <c r="BG91" s="122">
        <f t="shared" si="27"/>
        <v>9943482.5</v>
      </c>
      <c r="BH91" s="119">
        <f t="shared" si="20"/>
        <v>13485000</v>
      </c>
      <c r="BI91" s="119"/>
      <c r="BJ91" s="119">
        <f t="shared" si="33"/>
        <v>220000</v>
      </c>
      <c r="BK91" s="81"/>
      <c r="BL91" s="81"/>
      <c r="BM91" s="120">
        <f t="shared" si="22"/>
        <v>31348849.520446815</v>
      </c>
      <c r="BN91" s="120">
        <f t="shared" si="23"/>
        <v>31348849.520446815</v>
      </c>
      <c r="BO91" s="121">
        <v>43374</v>
      </c>
      <c r="BP91" s="22">
        <v>31</v>
      </c>
      <c r="BQ91" s="105"/>
      <c r="BR91" s="105"/>
      <c r="BS91" s="105"/>
      <c r="BT91" s="105"/>
      <c r="BX91" s="106"/>
      <c r="BY91" s="105"/>
    </row>
    <row r="92" spans="1:77" s="22" customFormat="1" hidden="1" x14ac:dyDescent="0.25">
      <c r="A92" s="114">
        <v>43405</v>
      </c>
      <c r="B92" s="105">
        <v>62006</v>
      </c>
      <c r="C92" s="105">
        <v>46059</v>
      </c>
      <c r="D92" s="105">
        <v>75000</v>
      </c>
      <c r="E92" s="105">
        <v>30000</v>
      </c>
      <c r="F92" s="105"/>
      <c r="G92" s="105">
        <v>50377.83375314861</v>
      </c>
      <c r="H92" s="105">
        <v>50000</v>
      </c>
      <c r="I92" s="106"/>
      <c r="J92" s="105">
        <f t="shared" si="38"/>
        <v>263065</v>
      </c>
      <c r="K92" s="150">
        <f>152000+$K$3</f>
        <v>152000</v>
      </c>
      <c r="L92" s="106"/>
      <c r="M92" s="106"/>
      <c r="N92" s="106">
        <v>155000</v>
      </c>
      <c r="O92" s="106">
        <v>35000</v>
      </c>
      <c r="P92" s="106">
        <v>7000</v>
      </c>
      <c r="Q92" s="150">
        <f t="shared" si="35"/>
        <v>68000</v>
      </c>
      <c r="R92" s="147">
        <v>500000</v>
      </c>
      <c r="S92" s="147">
        <v>500000</v>
      </c>
      <c r="T92" s="147">
        <v>1000000</v>
      </c>
      <c r="U92" s="106">
        <v>200000</v>
      </c>
      <c r="V92" s="106">
        <v>257000</v>
      </c>
      <c r="W92" s="106">
        <f t="shared" si="40"/>
        <v>300000</v>
      </c>
      <c r="X92" s="106"/>
      <c r="Y92" s="106"/>
      <c r="Z92" s="123">
        <f t="shared" si="39"/>
        <v>0.55179999999999996</v>
      </c>
      <c r="AA92" s="123">
        <f t="shared" si="39"/>
        <v>0.65180000000000005</v>
      </c>
      <c r="AB92" s="123">
        <v>1.3</v>
      </c>
      <c r="AC92" s="123">
        <v>1.25</v>
      </c>
      <c r="AD92" s="123"/>
      <c r="AE92" s="123">
        <f t="shared" si="37"/>
        <v>0.35473972602739723</v>
      </c>
      <c r="AF92" s="123">
        <v>0.1</v>
      </c>
      <c r="AG92" s="123"/>
      <c r="AH92" s="123">
        <f t="shared" si="31"/>
        <v>0.55000000000000004</v>
      </c>
      <c r="AI92" s="123"/>
      <c r="AJ92" s="123"/>
      <c r="AK92" s="123">
        <v>0.59</v>
      </c>
      <c r="AL92" s="123">
        <v>0.8</v>
      </c>
      <c r="AM92" s="123">
        <v>0.70409999999999995</v>
      </c>
      <c r="AN92" s="123"/>
      <c r="AO92" s="123">
        <v>0.12</v>
      </c>
      <c r="AP92" s="123">
        <v>0.1</v>
      </c>
      <c r="AQ92" s="123">
        <v>0.08</v>
      </c>
      <c r="AR92" s="123">
        <v>0.27500000000000002</v>
      </c>
      <c r="AS92" s="124">
        <v>9.9199999999999997E-2</v>
      </c>
      <c r="AT92" s="124">
        <v>1.45</v>
      </c>
      <c r="AU92" s="124"/>
      <c r="AW92" s="118">
        <f t="shared" si="15"/>
        <v>5977085.0100000007</v>
      </c>
      <c r="AX92" s="119"/>
      <c r="AY92" s="118">
        <f t="shared" si="16"/>
        <v>686130.56830337108</v>
      </c>
      <c r="AZ92" s="119"/>
      <c r="BA92" s="118">
        <f t="shared" si="17"/>
        <v>1650000.0000000002</v>
      </c>
      <c r="BB92" s="118">
        <f t="shared" si="25"/>
        <v>7675725</v>
      </c>
      <c r="BC92" s="118">
        <f t="shared" si="26"/>
        <v>0</v>
      </c>
      <c r="BD92" s="118">
        <f t="shared" si="18"/>
        <v>764831.99999999988</v>
      </c>
      <c r="BF92" s="118">
        <f t="shared" si="21"/>
        <v>7428047.5783033716</v>
      </c>
      <c r="BG92" s="122">
        <f t="shared" si="27"/>
        <v>9325725</v>
      </c>
      <c r="BH92" s="119">
        <f t="shared" si="20"/>
        <v>13050000</v>
      </c>
      <c r="BI92" s="119"/>
      <c r="BJ92" s="119">
        <f t="shared" si="33"/>
        <v>190000</v>
      </c>
      <c r="BK92" s="81"/>
      <c r="BL92" s="81"/>
      <c r="BM92" s="120">
        <f t="shared" si="22"/>
        <v>29993772.578303371</v>
      </c>
      <c r="BN92" s="120">
        <f t="shared" si="23"/>
        <v>29993772.578303371</v>
      </c>
      <c r="BO92" s="121">
        <v>43405</v>
      </c>
      <c r="BP92" s="22">
        <v>30</v>
      </c>
      <c r="BQ92" s="105"/>
      <c r="BR92" s="105"/>
      <c r="BS92" s="105"/>
      <c r="BT92" s="105"/>
      <c r="BX92" s="106"/>
      <c r="BY92" s="105"/>
    </row>
    <row r="93" spans="1:77" s="22" customFormat="1" hidden="1" x14ac:dyDescent="0.25">
      <c r="A93" s="114">
        <v>43435</v>
      </c>
      <c r="B93" s="105">
        <v>62216</v>
      </c>
      <c r="C93" s="105">
        <v>46059</v>
      </c>
      <c r="D93" s="105">
        <v>75000</v>
      </c>
      <c r="E93" s="105">
        <v>30000</v>
      </c>
      <c r="F93" s="105"/>
      <c r="G93" s="105">
        <v>50377.83375314861</v>
      </c>
      <c r="H93" s="105">
        <v>50000</v>
      </c>
      <c r="I93" s="106"/>
      <c r="J93" s="105">
        <f t="shared" si="38"/>
        <v>263275</v>
      </c>
      <c r="K93" s="150">
        <f>152000+$K$3</f>
        <v>152000</v>
      </c>
      <c r="L93" s="106"/>
      <c r="M93" s="106"/>
      <c r="N93" s="106">
        <v>155000</v>
      </c>
      <c r="O93" s="106">
        <v>35000</v>
      </c>
      <c r="P93" s="106">
        <v>7000</v>
      </c>
      <c r="Q93" s="150">
        <f t="shared" si="35"/>
        <v>68000</v>
      </c>
      <c r="R93" s="147">
        <v>500000</v>
      </c>
      <c r="S93" s="147">
        <v>500000</v>
      </c>
      <c r="T93" s="147">
        <v>1000000</v>
      </c>
      <c r="U93" s="106">
        <v>200000</v>
      </c>
      <c r="V93" s="106">
        <v>257000</v>
      </c>
      <c r="W93" s="106">
        <f t="shared" si="40"/>
        <v>300000</v>
      </c>
      <c r="X93" s="106"/>
      <c r="Y93" s="106"/>
      <c r="Z93" s="123">
        <f t="shared" ref="Z93:AA108" si="42">+Z92</f>
        <v>0.55179999999999996</v>
      </c>
      <c r="AA93" s="123">
        <f t="shared" si="42"/>
        <v>0.65180000000000005</v>
      </c>
      <c r="AB93" s="123">
        <v>1.3</v>
      </c>
      <c r="AC93" s="123">
        <v>1.25</v>
      </c>
      <c r="AD93" s="123"/>
      <c r="AE93" s="123">
        <f t="shared" si="37"/>
        <v>0.35473972602739723</v>
      </c>
      <c r="AF93" s="123">
        <v>0.1</v>
      </c>
      <c r="AG93" s="123"/>
      <c r="AH93" s="123">
        <f t="shared" si="31"/>
        <v>0.55000000000000004</v>
      </c>
      <c r="AI93" s="123"/>
      <c r="AJ93" s="123"/>
      <c r="AK93" s="123">
        <v>0.59</v>
      </c>
      <c r="AL93" s="123">
        <v>0.8</v>
      </c>
      <c r="AM93" s="123">
        <v>0.70409999999999995</v>
      </c>
      <c r="AN93" s="123"/>
      <c r="AO93" s="123">
        <v>0.12</v>
      </c>
      <c r="AP93" s="123">
        <v>0.1</v>
      </c>
      <c r="AQ93" s="123">
        <v>0.08</v>
      </c>
      <c r="AR93" s="123">
        <v>0.27500000000000002</v>
      </c>
      <c r="AS93" s="124">
        <v>9.9199999999999997E-2</v>
      </c>
      <c r="AT93" s="124">
        <v>1.45</v>
      </c>
      <c r="AU93" s="124"/>
      <c r="AW93" s="118">
        <f t="shared" si="15"/>
        <v>6179913.3949999996</v>
      </c>
      <c r="AX93" s="119"/>
      <c r="AY93" s="118">
        <f t="shared" si="16"/>
        <v>709001.58724681672</v>
      </c>
      <c r="AZ93" s="119"/>
      <c r="BA93" s="118">
        <f t="shared" si="17"/>
        <v>1705000.0000000002</v>
      </c>
      <c r="BB93" s="118">
        <f t="shared" si="25"/>
        <v>7931582.5</v>
      </c>
      <c r="BC93" s="118">
        <f t="shared" si="26"/>
        <v>0</v>
      </c>
      <c r="BD93" s="118">
        <f t="shared" si="18"/>
        <v>790326.39999999991</v>
      </c>
      <c r="BF93" s="118">
        <f t="shared" si="21"/>
        <v>7679241.3822468165</v>
      </c>
      <c r="BG93" s="122">
        <f t="shared" si="27"/>
        <v>9636582.5</v>
      </c>
      <c r="BH93" s="119">
        <f t="shared" si="20"/>
        <v>13485000</v>
      </c>
      <c r="BI93" s="119"/>
      <c r="BJ93" s="119">
        <f t="shared" si="33"/>
        <v>190000</v>
      </c>
      <c r="BK93" s="81"/>
      <c r="BL93" s="81"/>
      <c r="BM93" s="120">
        <f t="shared" si="22"/>
        <v>30990823.882246815</v>
      </c>
      <c r="BN93" s="120">
        <f t="shared" si="23"/>
        <v>30990823.882246815</v>
      </c>
      <c r="BO93" s="121">
        <v>43435</v>
      </c>
      <c r="BP93" s="22">
        <v>31</v>
      </c>
      <c r="BQ93" s="105"/>
      <c r="BR93" s="105"/>
      <c r="BS93" s="105"/>
      <c r="BT93" s="105"/>
      <c r="BX93" s="106"/>
      <c r="BY93" s="105"/>
    </row>
    <row r="94" spans="1:77" s="22" customFormat="1" x14ac:dyDescent="0.25">
      <c r="A94" s="114">
        <v>43466</v>
      </c>
      <c r="B94" s="105">
        <v>61849</v>
      </c>
      <c r="C94" s="105">
        <v>46059</v>
      </c>
      <c r="D94" s="105">
        <v>75000</v>
      </c>
      <c r="E94" s="105">
        <v>30000</v>
      </c>
      <c r="F94" s="105"/>
      <c r="G94" s="105">
        <v>50377.83375314861</v>
      </c>
      <c r="H94" s="105">
        <v>50000</v>
      </c>
      <c r="I94" s="106"/>
      <c r="J94" s="105">
        <f t="shared" si="38"/>
        <v>262908</v>
      </c>
      <c r="K94" s="106">
        <f>152000+$K$3</f>
        <v>152000</v>
      </c>
      <c r="L94" s="106"/>
      <c r="M94" s="106"/>
      <c r="N94" s="106">
        <v>155000</v>
      </c>
      <c r="O94" s="106">
        <v>35000</v>
      </c>
      <c r="P94" s="106">
        <v>7000</v>
      </c>
      <c r="Q94" s="106">
        <f t="shared" si="35"/>
        <v>68000</v>
      </c>
      <c r="R94" s="147">
        <v>500000</v>
      </c>
      <c r="S94" s="147">
        <v>500000</v>
      </c>
      <c r="T94" s="147">
        <v>1000000</v>
      </c>
      <c r="U94" s="106">
        <v>200000</v>
      </c>
      <c r="V94" s="106">
        <v>257000</v>
      </c>
      <c r="W94" s="106">
        <f t="shared" si="40"/>
        <v>300000</v>
      </c>
      <c r="X94" s="106"/>
      <c r="Y94" s="106"/>
      <c r="Z94" s="123">
        <f t="shared" si="42"/>
        <v>0.55179999999999996</v>
      </c>
      <c r="AA94" s="123">
        <f t="shared" si="42"/>
        <v>0.65180000000000005</v>
      </c>
      <c r="AB94" s="123">
        <v>1.3</v>
      </c>
      <c r="AC94" s="123">
        <v>1.25</v>
      </c>
      <c r="AD94" s="123"/>
      <c r="AE94" s="123">
        <f t="shared" si="37"/>
        <v>0.35473972602739723</v>
      </c>
      <c r="AF94" s="123">
        <v>0.1</v>
      </c>
      <c r="AG94" s="123"/>
      <c r="AH94" s="123">
        <f t="shared" si="31"/>
        <v>0.55000000000000004</v>
      </c>
      <c r="AI94" s="123"/>
      <c r="AJ94" s="123"/>
      <c r="AK94" s="123">
        <v>0.59</v>
      </c>
      <c r="AL94" s="123">
        <v>0.8</v>
      </c>
      <c r="AM94" s="123">
        <v>0.70409999999999995</v>
      </c>
      <c r="AN94" s="123"/>
      <c r="AO94" s="123">
        <v>0.12</v>
      </c>
      <c r="AP94" s="123">
        <v>0.1</v>
      </c>
      <c r="AQ94" s="123">
        <v>0.08</v>
      </c>
      <c r="AR94" s="123">
        <v>0.27500000000000002</v>
      </c>
      <c r="AS94" s="124">
        <v>9.9199999999999997E-2</v>
      </c>
      <c r="AT94" s="124">
        <v>1.45</v>
      </c>
      <c r="AU94" s="124"/>
      <c r="AW94" s="118">
        <f t="shared" si="15"/>
        <v>6173635.5663999999</v>
      </c>
      <c r="AX94" s="119"/>
      <c r="AY94" s="118">
        <f t="shared" si="16"/>
        <v>709001.58724681672</v>
      </c>
      <c r="AZ94" s="119"/>
      <c r="BA94" s="118">
        <f t="shared" si="17"/>
        <v>1705000.0000000002</v>
      </c>
      <c r="BB94" s="118">
        <f t="shared" si="25"/>
        <v>7931582.5</v>
      </c>
      <c r="BC94" s="118">
        <f t="shared" si="26"/>
        <v>0</v>
      </c>
      <c r="BD94" s="118">
        <f t="shared" si="18"/>
        <v>790326.39999999991</v>
      </c>
      <c r="BF94" s="118">
        <f t="shared" si="21"/>
        <v>7672963.5536468159</v>
      </c>
      <c r="BG94" s="122">
        <f>+BC94+BB94+BA94</f>
        <v>9636582.5</v>
      </c>
      <c r="BH94" s="119">
        <f t="shared" si="20"/>
        <v>13485000</v>
      </c>
      <c r="BI94" s="119"/>
      <c r="BJ94" s="119">
        <f t="shared" si="33"/>
        <v>190000</v>
      </c>
      <c r="BK94" s="81"/>
      <c r="BL94" s="81"/>
      <c r="BM94" s="120">
        <f t="shared" si="22"/>
        <v>30984546.053646818</v>
      </c>
      <c r="BN94" s="120">
        <f t="shared" si="23"/>
        <v>30984546.053646818</v>
      </c>
      <c r="BO94" s="121">
        <v>43466</v>
      </c>
      <c r="BP94" s="22">
        <v>31</v>
      </c>
      <c r="BQ94" s="105"/>
      <c r="BR94" s="105"/>
      <c r="BS94" s="105"/>
      <c r="BT94" s="105"/>
      <c r="BX94" s="106"/>
      <c r="BY94" s="105"/>
    </row>
    <row r="95" spans="1:77" s="22" customFormat="1" x14ac:dyDescent="0.25">
      <c r="A95" s="114">
        <v>43497</v>
      </c>
      <c r="B95" s="105">
        <v>61909</v>
      </c>
      <c r="C95" s="105">
        <v>46059</v>
      </c>
      <c r="D95" s="105">
        <v>75000</v>
      </c>
      <c r="E95" s="105">
        <v>30000</v>
      </c>
      <c r="F95" s="105"/>
      <c r="G95" s="105">
        <v>50377.83375314861</v>
      </c>
      <c r="H95" s="105">
        <v>50000</v>
      </c>
      <c r="I95" s="106"/>
      <c r="J95" s="105">
        <f t="shared" si="38"/>
        <v>262968</v>
      </c>
      <c r="K95" s="106">
        <f>152000+$K$3</f>
        <v>152000</v>
      </c>
      <c r="L95" s="106"/>
      <c r="M95" s="106"/>
      <c r="N95" s="106">
        <v>155000</v>
      </c>
      <c r="O95" s="106">
        <v>35000</v>
      </c>
      <c r="P95" s="106">
        <v>7000</v>
      </c>
      <c r="Q95" s="106">
        <f t="shared" si="35"/>
        <v>68000</v>
      </c>
      <c r="R95" s="147">
        <v>500000</v>
      </c>
      <c r="S95" s="147">
        <v>500000</v>
      </c>
      <c r="T95" s="147">
        <v>1000000</v>
      </c>
      <c r="U95" s="106">
        <v>200000</v>
      </c>
      <c r="V95" s="106">
        <v>257000</v>
      </c>
      <c r="W95" s="106">
        <f t="shared" si="40"/>
        <v>300000</v>
      </c>
      <c r="X95" s="106"/>
      <c r="Y95" s="106"/>
      <c r="Z95" s="149">
        <v>0.53180000000000005</v>
      </c>
      <c r="AA95" s="149">
        <v>0.63180000000000003</v>
      </c>
      <c r="AB95" s="123">
        <v>1.3</v>
      </c>
      <c r="AC95" s="123">
        <v>1.25</v>
      </c>
      <c r="AD95" s="123"/>
      <c r="AE95" s="123">
        <f t="shared" si="37"/>
        <v>0.35473972602739723</v>
      </c>
      <c r="AF95" s="123">
        <v>0.1</v>
      </c>
      <c r="AG95" s="123"/>
      <c r="AH95" s="123">
        <f t="shared" si="31"/>
        <v>0.55000000000000004</v>
      </c>
      <c r="AI95" s="123"/>
      <c r="AJ95" s="123"/>
      <c r="AK95" s="123">
        <v>0.59</v>
      </c>
      <c r="AL95" s="123">
        <v>0.8</v>
      </c>
      <c r="AM95" s="123">
        <v>0.70409999999999995</v>
      </c>
      <c r="AN95" s="123"/>
      <c r="AO95" s="123">
        <v>0.12</v>
      </c>
      <c r="AP95" s="123">
        <v>0.1</v>
      </c>
      <c r="AQ95" s="123">
        <v>0.08</v>
      </c>
      <c r="AR95" s="123">
        <v>0.27500000000000002</v>
      </c>
      <c r="AS95" s="124">
        <v>9.9199999999999997E-2</v>
      </c>
      <c r="AT95" s="124">
        <v>1.45</v>
      </c>
      <c r="AU95" s="124"/>
      <c r="AW95" s="118">
        <f t="shared" si="15"/>
        <v>5516651.9072000002</v>
      </c>
      <c r="AX95" s="119"/>
      <c r="AY95" s="118">
        <f t="shared" si="16"/>
        <v>640388.53041647968</v>
      </c>
      <c r="AZ95" s="119"/>
      <c r="BA95" s="118">
        <f t="shared" si="17"/>
        <v>1540000.0000000002</v>
      </c>
      <c r="BB95" s="118">
        <f t="shared" si="25"/>
        <v>7164010</v>
      </c>
      <c r="BC95" s="118">
        <f t="shared" si="26"/>
        <v>0</v>
      </c>
      <c r="BD95" s="118">
        <f t="shared" si="18"/>
        <v>713843.19999999995</v>
      </c>
      <c r="BF95" s="118">
        <f t="shared" si="21"/>
        <v>6870883.6376164798</v>
      </c>
      <c r="BG95" s="122">
        <f t="shared" si="27"/>
        <v>8704010</v>
      </c>
      <c r="BH95" s="119">
        <f t="shared" si="20"/>
        <v>12180000</v>
      </c>
      <c r="BI95" s="119"/>
      <c r="BJ95" s="119">
        <f t="shared" si="33"/>
        <v>190000</v>
      </c>
      <c r="BK95" s="81"/>
      <c r="BL95" s="81"/>
      <c r="BM95" s="120">
        <f t="shared" si="22"/>
        <v>27944893.637616478</v>
      </c>
      <c r="BN95" s="120">
        <f t="shared" si="23"/>
        <v>27944893.637616478</v>
      </c>
      <c r="BO95" s="121">
        <v>43497</v>
      </c>
      <c r="BP95" s="22">
        <v>28</v>
      </c>
      <c r="BQ95" s="105"/>
      <c r="BR95" s="105"/>
      <c r="BS95" s="105"/>
      <c r="BT95" s="105"/>
      <c r="BX95" s="106"/>
      <c r="BY95" s="105"/>
    </row>
    <row r="96" spans="1:77" s="22" customFormat="1" x14ac:dyDescent="0.25">
      <c r="A96" s="114">
        <v>43525</v>
      </c>
      <c r="B96" s="105">
        <v>61795</v>
      </c>
      <c r="C96" s="105">
        <v>43628</v>
      </c>
      <c r="D96" s="105">
        <v>75000</v>
      </c>
      <c r="E96" s="105">
        <v>30000</v>
      </c>
      <c r="F96" s="105"/>
      <c r="G96" s="105">
        <v>50377.83375314861</v>
      </c>
      <c r="H96" s="105">
        <v>50000</v>
      </c>
      <c r="I96" s="106"/>
      <c r="J96" s="105">
        <f t="shared" si="38"/>
        <v>260423</v>
      </c>
      <c r="K96" s="106">
        <f>152000+$K$3</f>
        <v>152000</v>
      </c>
      <c r="L96" s="106"/>
      <c r="M96" s="106"/>
      <c r="N96" s="106">
        <v>155000</v>
      </c>
      <c r="O96" s="106">
        <v>35000</v>
      </c>
      <c r="P96" s="106">
        <v>7000</v>
      </c>
      <c r="Q96" s="106">
        <f t="shared" si="35"/>
        <v>68000</v>
      </c>
      <c r="R96" s="147">
        <v>500000</v>
      </c>
      <c r="S96" s="147">
        <v>500000</v>
      </c>
      <c r="T96" s="147">
        <v>1000000</v>
      </c>
      <c r="U96" s="106">
        <v>200000</v>
      </c>
      <c r="V96" s="106">
        <v>257000</v>
      </c>
      <c r="W96" s="106">
        <f t="shared" si="40"/>
        <v>300000</v>
      </c>
      <c r="X96" s="106"/>
      <c r="Y96" s="106"/>
      <c r="Z96" s="123">
        <f t="shared" si="42"/>
        <v>0.53180000000000005</v>
      </c>
      <c r="AA96" s="123">
        <f t="shared" si="42"/>
        <v>0.63180000000000003</v>
      </c>
      <c r="AB96" s="123">
        <v>1.3</v>
      </c>
      <c r="AC96" s="123">
        <v>1.25</v>
      </c>
      <c r="AD96" s="123"/>
      <c r="AE96" s="123">
        <f t="shared" si="37"/>
        <v>0.35473972602739723</v>
      </c>
      <c r="AF96" s="123">
        <v>0.1</v>
      </c>
      <c r="AG96" s="123"/>
      <c r="AH96" s="123">
        <f t="shared" si="31"/>
        <v>0.55000000000000004</v>
      </c>
      <c r="AI96" s="123"/>
      <c r="AJ96" s="123"/>
      <c r="AK96" s="123">
        <v>0.59</v>
      </c>
      <c r="AL96" s="123">
        <v>0.8</v>
      </c>
      <c r="AM96" s="123">
        <v>0.70409999999999995</v>
      </c>
      <c r="AN96" s="123"/>
      <c r="AO96" s="123">
        <v>0.12</v>
      </c>
      <c r="AP96" s="123">
        <v>0.1</v>
      </c>
      <c r="AQ96" s="123">
        <v>0.08</v>
      </c>
      <c r="AR96" s="123">
        <v>0.27500000000000002</v>
      </c>
      <c r="AS96" s="153">
        <v>0.12633</v>
      </c>
      <c r="AT96" s="124">
        <v>1.45</v>
      </c>
      <c r="AU96" s="124"/>
      <c r="AW96" s="118">
        <f t="shared" si="15"/>
        <v>6058229.2933999998</v>
      </c>
      <c r="AX96" s="119"/>
      <c r="AY96" s="118">
        <f t="shared" si="16"/>
        <v>709001.58724681672</v>
      </c>
      <c r="AZ96" s="119"/>
      <c r="BA96" s="118">
        <f t="shared" si="17"/>
        <v>1705000.0000000002</v>
      </c>
      <c r="BB96" s="118">
        <f t="shared" si="25"/>
        <v>7931582.5</v>
      </c>
      <c r="BC96" s="118">
        <f t="shared" si="26"/>
        <v>0</v>
      </c>
      <c r="BD96" s="118">
        <f t="shared" si="18"/>
        <v>1006471.1099999999</v>
      </c>
      <c r="BF96" s="118">
        <f t="shared" si="21"/>
        <v>7773701.9906468168</v>
      </c>
      <c r="BG96" s="122">
        <f t="shared" si="27"/>
        <v>9636582.5</v>
      </c>
      <c r="BH96" s="119">
        <f t="shared" si="20"/>
        <v>13485000</v>
      </c>
      <c r="BI96" s="119"/>
      <c r="BJ96" s="119">
        <f t="shared" si="33"/>
        <v>190000</v>
      </c>
      <c r="BK96" s="81"/>
      <c r="BL96" s="81"/>
      <c r="BM96" s="120">
        <f t="shared" si="22"/>
        <v>31085284.490646817</v>
      </c>
      <c r="BN96" s="120">
        <f t="shared" si="23"/>
        <v>31085284.490646817</v>
      </c>
      <c r="BO96" s="121">
        <v>43525</v>
      </c>
      <c r="BP96" s="22">
        <v>31</v>
      </c>
      <c r="BQ96" s="105"/>
      <c r="BR96" s="105"/>
      <c r="BS96" s="105"/>
      <c r="BT96" s="105"/>
      <c r="BX96" s="106"/>
      <c r="BY96" s="105"/>
    </row>
    <row r="97" spans="1:77" s="22" customFormat="1" x14ac:dyDescent="0.25">
      <c r="A97" s="114">
        <v>43556</v>
      </c>
      <c r="B97" s="105">
        <v>59131</v>
      </c>
      <c r="C97" s="105">
        <v>45506</v>
      </c>
      <c r="D97" s="105">
        <v>75000</v>
      </c>
      <c r="E97" s="105">
        <v>30000</v>
      </c>
      <c r="F97" s="105"/>
      <c r="G97" s="105">
        <v>50377.83375314861</v>
      </c>
      <c r="H97" s="105">
        <v>50000</v>
      </c>
      <c r="I97" s="106"/>
      <c r="J97" s="105">
        <f t="shared" si="38"/>
        <v>259637</v>
      </c>
      <c r="K97" s="106">
        <f t="shared" ref="K97:K103" si="43">170000+$K$3</f>
        <v>170000</v>
      </c>
      <c r="L97" s="106"/>
      <c r="M97" s="106"/>
      <c r="N97" s="106">
        <v>155000</v>
      </c>
      <c r="O97" s="106">
        <v>35000</v>
      </c>
      <c r="P97" s="106">
        <v>7000</v>
      </c>
      <c r="Q97" s="106">
        <f t="shared" si="35"/>
        <v>68000</v>
      </c>
      <c r="R97" s="147">
        <v>500000</v>
      </c>
      <c r="S97" s="147">
        <v>500000</v>
      </c>
      <c r="T97" s="147">
        <v>1000000</v>
      </c>
      <c r="U97" s="106">
        <v>200000</v>
      </c>
      <c r="V97" s="106">
        <v>257000</v>
      </c>
      <c r="W97" s="106">
        <f t="shared" si="40"/>
        <v>300000</v>
      </c>
      <c r="X97" s="106"/>
      <c r="Y97" s="106"/>
      <c r="Z97" s="123">
        <f t="shared" si="42"/>
        <v>0.53180000000000005</v>
      </c>
      <c r="AA97" s="123">
        <f t="shared" si="42"/>
        <v>0.63180000000000003</v>
      </c>
      <c r="AB97" s="123">
        <v>1.3</v>
      </c>
      <c r="AC97" s="123">
        <v>1.25</v>
      </c>
      <c r="AD97" s="123"/>
      <c r="AE97" s="123">
        <f t="shared" si="37"/>
        <v>0.35473972602739723</v>
      </c>
      <c r="AF97" s="123">
        <v>0.1</v>
      </c>
      <c r="AG97" s="123"/>
      <c r="AH97" s="123">
        <f t="shared" si="31"/>
        <v>0.55000000000000004</v>
      </c>
      <c r="AI97" s="123"/>
      <c r="AJ97" s="123"/>
      <c r="AK97" s="123">
        <v>0.59</v>
      </c>
      <c r="AL97" s="123">
        <v>0.8</v>
      </c>
      <c r="AM97" s="123">
        <v>0.70409999999999995</v>
      </c>
      <c r="AN97" s="123"/>
      <c r="AO97" s="123">
        <v>0.12</v>
      </c>
      <c r="AP97" s="123">
        <v>0.1</v>
      </c>
      <c r="AQ97" s="123">
        <v>0.08</v>
      </c>
      <c r="AR97" s="123">
        <v>0.27500000000000002</v>
      </c>
      <c r="AS97" s="153">
        <v>0.12658</v>
      </c>
      <c r="AT97" s="124">
        <v>1.45</v>
      </c>
      <c r="AU97" s="124"/>
      <c r="AW97" s="118">
        <f t="shared" si="15"/>
        <v>5855896.6980000008</v>
      </c>
      <c r="AX97" s="119"/>
      <c r="AY97" s="118">
        <f t="shared" si="16"/>
        <v>686130.56830337108</v>
      </c>
      <c r="AZ97" s="119"/>
      <c r="BA97" s="118">
        <f t="shared" si="17"/>
        <v>1650000.0000000002</v>
      </c>
      <c r="BB97" s="118">
        <f t="shared" si="25"/>
        <v>7972725</v>
      </c>
      <c r="BC97" s="118">
        <f t="shared" si="26"/>
        <v>0</v>
      </c>
      <c r="BD97" s="118">
        <f t="shared" si="18"/>
        <v>975931.8</v>
      </c>
      <c r="BF97" s="118">
        <f t="shared" si="21"/>
        <v>7517959.0663033715</v>
      </c>
      <c r="BG97" s="122">
        <f t="shared" si="27"/>
        <v>9622725</v>
      </c>
      <c r="BH97" s="119">
        <f t="shared" si="20"/>
        <v>13050000</v>
      </c>
      <c r="BI97" s="119"/>
      <c r="BJ97" s="119">
        <f t="shared" si="33"/>
        <v>190000</v>
      </c>
      <c r="BK97" s="81"/>
      <c r="BL97" s="81"/>
      <c r="BM97" s="120">
        <f t="shared" si="22"/>
        <v>30380684.066303372</v>
      </c>
      <c r="BN97" s="120">
        <f t="shared" si="23"/>
        <v>30380684.066303372</v>
      </c>
      <c r="BO97" s="121">
        <v>43556</v>
      </c>
      <c r="BP97" s="22">
        <v>30</v>
      </c>
      <c r="BQ97" s="105"/>
      <c r="BR97" s="105"/>
      <c r="BS97" s="105"/>
      <c r="BT97" s="105"/>
      <c r="BX97" s="106"/>
      <c r="BY97" s="105"/>
    </row>
    <row r="98" spans="1:77" s="22" customFormat="1" x14ac:dyDescent="0.25">
      <c r="A98" s="114">
        <v>43586</v>
      </c>
      <c r="B98" s="105">
        <v>50303</v>
      </c>
      <c r="C98" s="105">
        <v>94506</v>
      </c>
      <c r="D98" s="105">
        <v>75000</v>
      </c>
      <c r="E98" s="105">
        <v>30000</v>
      </c>
      <c r="F98" s="105"/>
      <c r="G98" s="105">
        <v>100755.66750629722</v>
      </c>
      <c r="H98" s="105">
        <v>100000</v>
      </c>
      <c r="I98" s="106"/>
      <c r="J98" s="105">
        <f t="shared" si="38"/>
        <v>349809</v>
      </c>
      <c r="K98" s="106">
        <f t="shared" si="43"/>
        <v>170000</v>
      </c>
      <c r="L98" s="106"/>
      <c r="M98" s="106"/>
      <c r="N98" s="106">
        <v>155000</v>
      </c>
      <c r="O98" s="106">
        <v>35000</v>
      </c>
      <c r="P98" s="106">
        <v>7000</v>
      </c>
      <c r="Q98" s="106">
        <f t="shared" si="35"/>
        <v>68000</v>
      </c>
      <c r="R98" s="147">
        <v>500000</v>
      </c>
      <c r="S98" s="147">
        <v>500000</v>
      </c>
      <c r="T98" s="147">
        <v>1000000</v>
      </c>
      <c r="U98" s="106">
        <v>200000</v>
      </c>
      <c r="V98" s="106">
        <v>257000</v>
      </c>
      <c r="W98" s="106">
        <f t="shared" si="40"/>
        <v>300000</v>
      </c>
      <c r="X98" s="106"/>
      <c r="Y98" s="106"/>
      <c r="Z98" s="123">
        <f t="shared" si="42"/>
        <v>0.53180000000000005</v>
      </c>
      <c r="AA98" s="123">
        <f t="shared" si="42"/>
        <v>0.63180000000000003</v>
      </c>
      <c r="AB98" s="123">
        <v>1.3</v>
      </c>
      <c r="AC98" s="123">
        <v>1.25</v>
      </c>
      <c r="AD98" s="123"/>
      <c r="AE98" s="123">
        <f t="shared" si="37"/>
        <v>0.35473972602739723</v>
      </c>
      <c r="AF98" s="123">
        <v>0.63180000000000003</v>
      </c>
      <c r="AG98" s="123"/>
      <c r="AH98" s="123">
        <f t="shared" si="31"/>
        <v>0.55000000000000004</v>
      </c>
      <c r="AI98" s="123"/>
      <c r="AJ98" s="123"/>
      <c r="AK98" s="123">
        <v>0.59</v>
      </c>
      <c r="AL98" s="123">
        <v>0.8</v>
      </c>
      <c r="AM98" s="123">
        <v>0.70409999999999995</v>
      </c>
      <c r="AN98" s="123"/>
      <c r="AO98" s="123">
        <v>0.12</v>
      </c>
      <c r="AP98" s="123">
        <v>0.1</v>
      </c>
      <c r="AQ98" s="123">
        <v>0.1</v>
      </c>
      <c r="AR98" s="123">
        <v>0.27500000000000002</v>
      </c>
      <c r="AS98" s="124">
        <v>0.12658</v>
      </c>
      <c r="AT98" s="124">
        <v>1.45</v>
      </c>
      <c r="AU98" s="124"/>
      <c r="AW98" s="118">
        <f t="shared" ref="AW98:AW166" si="44">(($B98*$Z98)+($C98*$AA98)+($D98*$AB98)+($E98*$AC98))*BP98</f>
        <v>6865260.8122000005</v>
      </c>
      <c r="AX98" s="119"/>
      <c r="AY98" s="118">
        <f t="shared" ref="AY98:AY166" si="45">(($G98*$AE98)+($H98*$AF98))*BP98</f>
        <v>3066583.1744936332</v>
      </c>
      <c r="AZ98" s="119"/>
      <c r="BA98" s="118">
        <f t="shared" ref="BA98:BA166" si="46">(U98*AR98)*BP98</f>
        <v>1705000.0000000002</v>
      </c>
      <c r="BB98" s="118">
        <f t="shared" si="25"/>
        <v>8238482.5</v>
      </c>
      <c r="BC98" s="118">
        <f t="shared" si="26"/>
        <v>0</v>
      </c>
      <c r="BD98" s="118">
        <f t="shared" ref="BD98:BD166" si="47">(V98*AS98)*BP98</f>
        <v>1008462.86</v>
      </c>
      <c r="BF98" s="118">
        <f t="shared" si="21"/>
        <v>10940306.846693633</v>
      </c>
      <c r="BG98" s="122">
        <f t="shared" si="27"/>
        <v>9943482.5</v>
      </c>
      <c r="BH98" s="119">
        <f t="shared" ref="BH98:BH166" si="48">(+W98*AT98)*BP98</f>
        <v>13485000</v>
      </c>
      <c r="BI98" s="119"/>
      <c r="BJ98" s="119">
        <f t="shared" si="33"/>
        <v>210000</v>
      </c>
      <c r="BK98" s="81"/>
      <c r="BL98" s="81"/>
      <c r="BM98" s="120">
        <f t="shared" si="22"/>
        <v>34578789.346693635</v>
      </c>
      <c r="BN98" s="120">
        <f t="shared" si="23"/>
        <v>34578789.346693635</v>
      </c>
      <c r="BO98" s="121">
        <v>43586</v>
      </c>
      <c r="BP98" s="22">
        <v>31</v>
      </c>
      <c r="BQ98" s="105"/>
      <c r="BR98" s="105"/>
      <c r="BS98" s="105"/>
      <c r="BT98" s="105"/>
      <c r="BX98" s="106"/>
      <c r="BY98" s="105"/>
    </row>
    <row r="99" spans="1:77" s="22" customFormat="1" x14ac:dyDescent="0.25">
      <c r="A99" s="114">
        <v>43617</v>
      </c>
      <c r="B99" s="105">
        <v>50301</v>
      </c>
      <c r="C99" s="105">
        <v>94506</v>
      </c>
      <c r="D99" s="105">
        <v>75000</v>
      </c>
      <c r="E99" s="105">
        <v>30000</v>
      </c>
      <c r="F99" s="105"/>
      <c r="G99" s="105">
        <v>100755.66750629722</v>
      </c>
      <c r="H99" s="105">
        <v>100000</v>
      </c>
      <c r="I99" s="106"/>
      <c r="J99" s="105">
        <f t="shared" si="38"/>
        <v>349807</v>
      </c>
      <c r="K99" s="106">
        <f t="shared" si="43"/>
        <v>170000</v>
      </c>
      <c r="L99" s="106"/>
      <c r="M99" s="106"/>
      <c r="N99" s="106">
        <v>155000</v>
      </c>
      <c r="O99" s="106">
        <v>35000</v>
      </c>
      <c r="P99" s="106">
        <v>7000</v>
      </c>
      <c r="Q99" s="106">
        <f t="shared" si="35"/>
        <v>68000</v>
      </c>
      <c r="R99" s="147">
        <v>750000</v>
      </c>
      <c r="S99" s="147">
        <v>500000</v>
      </c>
      <c r="T99" s="147">
        <v>1000000</v>
      </c>
      <c r="U99" s="106">
        <v>200000</v>
      </c>
      <c r="V99" s="106">
        <v>257000</v>
      </c>
      <c r="W99" s="106">
        <f t="shared" si="40"/>
        <v>300000</v>
      </c>
      <c r="X99" s="106"/>
      <c r="Y99" s="106"/>
      <c r="Z99" s="123">
        <f t="shared" si="42"/>
        <v>0.53180000000000005</v>
      </c>
      <c r="AA99" s="123">
        <f t="shared" si="42"/>
        <v>0.63180000000000003</v>
      </c>
      <c r="AB99" s="123">
        <v>1.3</v>
      </c>
      <c r="AC99" s="123">
        <v>1.25</v>
      </c>
      <c r="AD99" s="123"/>
      <c r="AE99" s="123">
        <f t="shared" si="37"/>
        <v>0.35473972602739723</v>
      </c>
      <c r="AF99" s="123">
        <v>0.63180000000000003</v>
      </c>
      <c r="AG99" s="123"/>
      <c r="AH99" s="123">
        <f t="shared" si="31"/>
        <v>0.55000000000000004</v>
      </c>
      <c r="AI99" s="123"/>
      <c r="AJ99" s="123"/>
      <c r="AK99" s="123">
        <v>0.59</v>
      </c>
      <c r="AL99" s="123">
        <v>0.8</v>
      </c>
      <c r="AM99" s="123">
        <v>0.70409999999999995</v>
      </c>
      <c r="AN99" s="123"/>
      <c r="AO99" s="123">
        <v>0.12</v>
      </c>
      <c r="AP99" s="123">
        <v>0.1</v>
      </c>
      <c r="AQ99" s="123">
        <v>0.1</v>
      </c>
      <c r="AR99" s="123">
        <v>0.27500000000000002</v>
      </c>
      <c r="AS99" s="124">
        <v>0.12658</v>
      </c>
      <c r="AT99" s="124">
        <v>1.45</v>
      </c>
      <c r="AU99" s="124"/>
      <c r="AW99" s="118">
        <f t="shared" si="44"/>
        <v>6643768.8779999996</v>
      </c>
      <c r="AX99" s="119"/>
      <c r="AY99" s="118">
        <f t="shared" si="45"/>
        <v>2967661.1366067417</v>
      </c>
      <c r="AZ99" s="119"/>
      <c r="BA99" s="118">
        <f t="shared" si="46"/>
        <v>1650000.0000000002</v>
      </c>
      <c r="BB99" s="118">
        <f t="shared" si="25"/>
        <v>7972725</v>
      </c>
      <c r="BC99" s="118">
        <f t="shared" si="26"/>
        <v>0</v>
      </c>
      <c r="BD99" s="118">
        <f t="shared" si="47"/>
        <v>975931.8</v>
      </c>
      <c r="BF99" s="118">
        <f t="shared" ref="BF99:BF167" si="49">AW99+AY99+AZ99+BD99</f>
        <v>10587361.814606741</v>
      </c>
      <c r="BG99" s="122">
        <f t="shared" si="27"/>
        <v>9622725</v>
      </c>
      <c r="BH99" s="119">
        <f t="shared" si="48"/>
        <v>13050000</v>
      </c>
      <c r="BI99" s="119"/>
      <c r="BJ99" s="119">
        <f t="shared" si="33"/>
        <v>240000</v>
      </c>
      <c r="BK99" s="81"/>
      <c r="BL99" s="81"/>
      <c r="BM99" s="120">
        <f t="shared" ref="BM99:BM167" si="50">BF99+BG99+BJ99+BH99</f>
        <v>33500086.814606741</v>
      </c>
      <c r="BN99" s="120">
        <f t="shared" ref="BN99:BN167" si="51">BF99+BG99+BJ99+BI99+BH99</f>
        <v>33500086.814606741</v>
      </c>
      <c r="BO99" s="121">
        <v>43617</v>
      </c>
      <c r="BP99" s="22">
        <v>30</v>
      </c>
      <c r="BQ99" s="105"/>
      <c r="BR99" s="105"/>
      <c r="BS99" s="105"/>
      <c r="BT99" s="105"/>
      <c r="BX99" s="106"/>
      <c r="BY99" s="105"/>
    </row>
    <row r="100" spans="1:77" s="22" customFormat="1" x14ac:dyDescent="0.25">
      <c r="A100" s="114">
        <v>43647</v>
      </c>
      <c r="B100" s="105">
        <v>50316</v>
      </c>
      <c r="C100" s="105">
        <v>94506</v>
      </c>
      <c r="D100" s="105">
        <v>75000</v>
      </c>
      <c r="E100" s="105">
        <v>30000</v>
      </c>
      <c r="F100" s="105"/>
      <c r="G100" s="105">
        <v>100755.66750629722</v>
      </c>
      <c r="H100" s="105">
        <v>100000</v>
      </c>
      <c r="I100" s="106"/>
      <c r="J100" s="105">
        <f t="shared" si="38"/>
        <v>349822</v>
      </c>
      <c r="K100" s="106">
        <f t="shared" si="43"/>
        <v>170000</v>
      </c>
      <c r="L100" s="106"/>
      <c r="M100" s="106"/>
      <c r="N100" s="106">
        <v>155000</v>
      </c>
      <c r="O100" s="106">
        <v>35000</v>
      </c>
      <c r="P100" s="106">
        <v>7000</v>
      </c>
      <c r="Q100" s="106">
        <f t="shared" si="35"/>
        <v>68000</v>
      </c>
      <c r="R100" s="147">
        <v>750000</v>
      </c>
      <c r="S100" s="147">
        <v>500000</v>
      </c>
      <c r="T100" s="147">
        <v>1000000</v>
      </c>
      <c r="U100" s="106">
        <v>200000</v>
      </c>
      <c r="V100" s="106">
        <v>257000</v>
      </c>
      <c r="W100" s="106">
        <f t="shared" si="40"/>
        <v>300000</v>
      </c>
      <c r="X100" s="106"/>
      <c r="Y100" s="106"/>
      <c r="Z100" s="123">
        <f t="shared" si="42"/>
        <v>0.53180000000000005</v>
      </c>
      <c r="AA100" s="123">
        <f t="shared" si="42"/>
        <v>0.63180000000000003</v>
      </c>
      <c r="AB100" s="123">
        <v>1.3</v>
      </c>
      <c r="AC100" s="123">
        <v>1.25</v>
      </c>
      <c r="AD100" s="123"/>
      <c r="AE100" s="123">
        <f t="shared" si="37"/>
        <v>0.35473972602739723</v>
      </c>
      <c r="AF100" s="123">
        <v>0.63180000000000003</v>
      </c>
      <c r="AG100" s="123"/>
      <c r="AH100" s="123">
        <f t="shared" si="31"/>
        <v>0.55000000000000004</v>
      </c>
      <c r="AI100" s="123"/>
      <c r="AJ100" s="123"/>
      <c r="AK100" s="123">
        <v>0.59</v>
      </c>
      <c r="AL100" s="123">
        <v>0.8</v>
      </c>
      <c r="AM100" s="123">
        <v>0.70409999999999995</v>
      </c>
      <c r="AN100" s="123"/>
      <c r="AO100" s="123">
        <v>0.12</v>
      </c>
      <c r="AP100" s="123">
        <v>0.1</v>
      </c>
      <c r="AQ100" s="123">
        <v>0.1</v>
      </c>
      <c r="AR100" s="123">
        <v>0.27500000000000002</v>
      </c>
      <c r="AS100" s="124">
        <v>0.12658</v>
      </c>
      <c r="AT100" s="124">
        <v>1.45</v>
      </c>
      <c r="AU100" s="124"/>
      <c r="AW100" s="118">
        <f t="shared" si="44"/>
        <v>6865475.1276000002</v>
      </c>
      <c r="AX100" s="119"/>
      <c r="AY100" s="118">
        <f t="shared" si="45"/>
        <v>3066583.1744936332</v>
      </c>
      <c r="AZ100" s="119"/>
      <c r="BA100" s="118">
        <f t="shared" si="46"/>
        <v>1705000.0000000002</v>
      </c>
      <c r="BB100" s="118">
        <f t="shared" si="25"/>
        <v>8238482.5</v>
      </c>
      <c r="BC100" s="118">
        <f t="shared" si="26"/>
        <v>0</v>
      </c>
      <c r="BD100" s="118">
        <f t="shared" si="47"/>
        <v>1008462.86</v>
      </c>
      <c r="BF100" s="118">
        <f t="shared" si="49"/>
        <v>10940521.162093632</v>
      </c>
      <c r="BG100" s="122">
        <f t="shared" si="27"/>
        <v>9943482.5</v>
      </c>
      <c r="BH100" s="119">
        <f t="shared" si="48"/>
        <v>13485000</v>
      </c>
      <c r="BI100" s="119"/>
      <c r="BJ100" s="119">
        <f t="shared" si="33"/>
        <v>240000</v>
      </c>
      <c r="BK100" s="81"/>
      <c r="BL100" s="81"/>
      <c r="BM100" s="120">
        <f t="shared" si="50"/>
        <v>34609003.662093632</v>
      </c>
      <c r="BN100" s="120">
        <f t="shared" si="51"/>
        <v>34609003.662093632</v>
      </c>
      <c r="BO100" s="121">
        <v>43647</v>
      </c>
      <c r="BP100" s="22">
        <v>31</v>
      </c>
      <c r="BQ100" s="105"/>
      <c r="BR100" s="105"/>
      <c r="BS100" s="105"/>
      <c r="BT100" s="105"/>
      <c r="BX100" s="106"/>
      <c r="BY100" s="105"/>
    </row>
    <row r="101" spans="1:77" s="22" customFormat="1" x14ac:dyDescent="0.25">
      <c r="A101" s="114">
        <v>43678</v>
      </c>
      <c r="B101" s="105">
        <v>50351</v>
      </c>
      <c r="C101" s="105">
        <v>94506</v>
      </c>
      <c r="D101" s="105">
        <v>75000</v>
      </c>
      <c r="E101" s="105">
        <v>30000</v>
      </c>
      <c r="F101" s="105"/>
      <c r="G101" s="105">
        <v>100755.66750629722</v>
      </c>
      <c r="H101" s="105">
        <v>100000</v>
      </c>
      <c r="I101" s="106"/>
      <c r="J101" s="105">
        <f t="shared" si="38"/>
        <v>349857</v>
      </c>
      <c r="K101" s="106">
        <f t="shared" si="43"/>
        <v>170000</v>
      </c>
      <c r="L101" s="106"/>
      <c r="M101" s="106"/>
      <c r="N101" s="106">
        <v>155000</v>
      </c>
      <c r="O101" s="106">
        <v>35000</v>
      </c>
      <c r="P101" s="106">
        <v>7000</v>
      </c>
      <c r="Q101" s="106">
        <f t="shared" si="35"/>
        <v>68000</v>
      </c>
      <c r="R101" s="147">
        <v>750000</v>
      </c>
      <c r="S101" s="147">
        <v>500000</v>
      </c>
      <c r="T101" s="147">
        <v>1000000</v>
      </c>
      <c r="U101" s="106">
        <v>200000</v>
      </c>
      <c r="V101" s="106">
        <v>257000</v>
      </c>
      <c r="W101" s="106">
        <f t="shared" si="40"/>
        <v>300000</v>
      </c>
      <c r="X101" s="106"/>
      <c r="Y101" s="106"/>
      <c r="Z101" s="123">
        <f t="shared" si="42"/>
        <v>0.53180000000000005</v>
      </c>
      <c r="AA101" s="123">
        <f t="shared" si="42"/>
        <v>0.63180000000000003</v>
      </c>
      <c r="AB101" s="123">
        <v>1.3</v>
      </c>
      <c r="AC101" s="123">
        <v>1.25</v>
      </c>
      <c r="AD101" s="123"/>
      <c r="AE101" s="123">
        <f t="shared" si="37"/>
        <v>0.35473972602739723</v>
      </c>
      <c r="AF101" s="123">
        <v>0.63180000000000003</v>
      </c>
      <c r="AG101" s="123"/>
      <c r="AH101" s="123">
        <f t="shared" si="31"/>
        <v>0.55000000000000004</v>
      </c>
      <c r="AI101" s="123"/>
      <c r="AJ101" s="123"/>
      <c r="AK101" s="123">
        <v>0.59</v>
      </c>
      <c r="AL101" s="123">
        <v>0.8</v>
      </c>
      <c r="AM101" s="123">
        <v>0.70409999999999995</v>
      </c>
      <c r="AN101" s="123"/>
      <c r="AO101" s="123">
        <v>0.12</v>
      </c>
      <c r="AP101" s="123">
        <v>0.1</v>
      </c>
      <c r="AQ101" s="123">
        <v>0.1</v>
      </c>
      <c r="AR101" s="123">
        <v>0.27500000000000002</v>
      </c>
      <c r="AS101" s="124">
        <v>0.12658</v>
      </c>
      <c r="AT101" s="124">
        <v>1.45</v>
      </c>
      <c r="AU101" s="124"/>
      <c r="AW101" s="118">
        <f t="shared" si="44"/>
        <v>6866052.1305999998</v>
      </c>
      <c r="AX101" s="119"/>
      <c r="AY101" s="118">
        <f t="shared" si="45"/>
        <v>3066583.1744936332</v>
      </c>
      <c r="AZ101" s="119"/>
      <c r="BA101" s="118">
        <f t="shared" si="46"/>
        <v>1705000.0000000002</v>
      </c>
      <c r="BB101" s="118">
        <f t="shared" si="25"/>
        <v>8238482.5</v>
      </c>
      <c r="BC101" s="118">
        <f t="shared" si="26"/>
        <v>0</v>
      </c>
      <c r="BD101" s="118">
        <f t="shared" si="47"/>
        <v>1008462.86</v>
      </c>
      <c r="BF101" s="118">
        <f t="shared" si="49"/>
        <v>10941098.165093632</v>
      </c>
      <c r="BG101" s="122">
        <f t="shared" si="27"/>
        <v>9943482.5</v>
      </c>
      <c r="BH101" s="119">
        <f t="shared" si="48"/>
        <v>13485000</v>
      </c>
      <c r="BI101" s="119"/>
      <c r="BJ101" s="119">
        <f t="shared" si="33"/>
        <v>240000</v>
      </c>
      <c r="BK101" s="81"/>
      <c r="BL101" s="81"/>
      <c r="BM101" s="120">
        <f t="shared" si="50"/>
        <v>34609580.665093631</v>
      </c>
      <c r="BN101" s="120">
        <f t="shared" si="51"/>
        <v>34609580.665093631</v>
      </c>
      <c r="BO101" s="121">
        <v>43678</v>
      </c>
      <c r="BP101" s="22">
        <v>31</v>
      </c>
      <c r="BQ101" s="105"/>
      <c r="BR101" s="105"/>
      <c r="BS101" s="105"/>
      <c r="BT101" s="105"/>
      <c r="BX101" s="106"/>
      <c r="BY101" s="105"/>
    </row>
    <row r="102" spans="1:77" s="22" customFormat="1" x14ac:dyDescent="0.25">
      <c r="A102" s="114">
        <v>43709</v>
      </c>
      <c r="B102" s="105">
        <v>50743</v>
      </c>
      <c r="C102" s="105">
        <v>94506</v>
      </c>
      <c r="D102" s="105">
        <v>75000</v>
      </c>
      <c r="E102" s="105">
        <v>30000</v>
      </c>
      <c r="F102" s="105"/>
      <c r="G102" s="105">
        <v>100755.66750629722</v>
      </c>
      <c r="H102" s="105">
        <v>100000</v>
      </c>
      <c r="I102" s="106"/>
      <c r="J102" s="105">
        <f t="shared" si="38"/>
        <v>350249</v>
      </c>
      <c r="K102" s="106">
        <f t="shared" si="43"/>
        <v>170000</v>
      </c>
      <c r="L102" s="106"/>
      <c r="M102" s="106"/>
      <c r="N102" s="106">
        <v>155000</v>
      </c>
      <c r="O102" s="106">
        <v>35000</v>
      </c>
      <c r="P102" s="106">
        <v>7000</v>
      </c>
      <c r="Q102" s="106">
        <f t="shared" si="35"/>
        <v>68000</v>
      </c>
      <c r="R102" s="147">
        <v>750000</v>
      </c>
      <c r="S102" s="147">
        <v>500000</v>
      </c>
      <c r="T102" s="147">
        <v>1000000</v>
      </c>
      <c r="U102" s="106">
        <v>200000</v>
      </c>
      <c r="V102" s="106">
        <v>257000</v>
      </c>
      <c r="W102" s="106">
        <f t="shared" si="40"/>
        <v>300000</v>
      </c>
      <c r="X102" s="106"/>
      <c r="Y102" s="106"/>
      <c r="Z102" s="123">
        <f t="shared" si="42"/>
        <v>0.53180000000000005</v>
      </c>
      <c r="AA102" s="123">
        <f t="shared" si="42"/>
        <v>0.63180000000000003</v>
      </c>
      <c r="AB102" s="123">
        <v>1.3</v>
      </c>
      <c r="AC102" s="123">
        <v>1.25</v>
      </c>
      <c r="AD102" s="123"/>
      <c r="AE102" s="123">
        <f t="shared" si="37"/>
        <v>0.35473972602739723</v>
      </c>
      <c r="AF102" s="123">
        <v>0.63180000000000003</v>
      </c>
      <c r="AG102" s="123"/>
      <c r="AH102" s="123">
        <f t="shared" si="31"/>
        <v>0.55000000000000004</v>
      </c>
      <c r="AI102" s="123"/>
      <c r="AJ102" s="123"/>
      <c r="AK102" s="123">
        <v>0.59</v>
      </c>
      <c r="AL102" s="123">
        <v>0.8</v>
      </c>
      <c r="AM102" s="123">
        <v>0.70409999999999995</v>
      </c>
      <c r="AN102" s="123"/>
      <c r="AO102" s="123">
        <v>0.12</v>
      </c>
      <c r="AP102" s="123">
        <v>0.1</v>
      </c>
      <c r="AQ102" s="123">
        <v>0.1</v>
      </c>
      <c r="AR102" s="123">
        <v>0.27500000000000002</v>
      </c>
      <c r="AS102" s="124">
        <v>0.12658</v>
      </c>
      <c r="AT102" s="124">
        <v>1.45</v>
      </c>
      <c r="AU102" s="124"/>
      <c r="AW102" s="118">
        <f t="shared" si="44"/>
        <v>6650820.5460000001</v>
      </c>
      <c r="AX102" s="119"/>
      <c r="AY102" s="118">
        <f t="shared" si="45"/>
        <v>2967661.1366067417</v>
      </c>
      <c r="AZ102" s="119"/>
      <c r="BA102" s="118">
        <f t="shared" si="46"/>
        <v>1650000.0000000002</v>
      </c>
      <c r="BB102" s="118">
        <f t="shared" si="25"/>
        <v>7972725</v>
      </c>
      <c r="BC102" s="118">
        <f t="shared" si="26"/>
        <v>0</v>
      </c>
      <c r="BD102" s="118">
        <f t="shared" si="47"/>
        <v>975931.8</v>
      </c>
      <c r="BF102" s="118">
        <f t="shared" si="49"/>
        <v>10594413.482606743</v>
      </c>
      <c r="BG102" s="122">
        <f t="shared" si="27"/>
        <v>9622725</v>
      </c>
      <c r="BH102" s="119">
        <f t="shared" si="48"/>
        <v>13050000</v>
      </c>
      <c r="BI102" s="119"/>
      <c r="BJ102" s="119">
        <f t="shared" si="33"/>
        <v>240000</v>
      </c>
      <c r="BK102" s="81"/>
      <c r="BL102" s="81"/>
      <c r="BM102" s="120">
        <f t="shared" si="50"/>
        <v>33507138.482606743</v>
      </c>
      <c r="BN102" s="120">
        <f t="shared" si="51"/>
        <v>33507138.482606743</v>
      </c>
      <c r="BO102" s="121">
        <v>43709</v>
      </c>
      <c r="BP102" s="22">
        <v>30</v>
      </c>
      <c r="BQ102" s="105"/>
      <c r="BR102" s="105"/>
      <c r="BS102" s="105"/>
      <c r="BT102" s="105"/>
      <c r="BX102" s="106"/>
      <c r="BY102" s="105"/>
    </row>
    <row r="103" spans="1:77" s="22" customFormat="1" x14ac:dyDescent="0.25">
      <c r="A103" s="114">
        <v>43739</v>
      </c>
      <c r="B103" s="105">
        <v>50050</v>
      </c>
      <c r="C103" s="105">
        <v>57404</v>
      </c>
      <c r="D103" s="105">
        <v>75000</v>
      </c>
      <c r="E103" s="105">
        <v>30000</v>
      </c>
      <c r="F103" s="105"/>
      <c r="G103" s="105">
        <v>50377.83375314861</v>
      </c>
      <c r="H103" s="105">
        <v>50000</v>
      </c>
      <c r="I103" s="106"/>
      <c r="J103" s="105">
        <f t="shared" si="38"/>
        <v>262454</v>
      </c>
      <c r="K103" s="106">
        <f t="shared" si="43"/>
        <v>170000</v>
      </c>
      <c r="L103" s="106"/>
      <c r="M103" s="106"/>
      <c r="N103" s="106">
        <v>155000</v>
      </c>
      <c r="O103" s="106">
        <v>35000</v>
      </c>
      <c r="P103" s="106">
        <v>7000</v>
      </c>
      <c r="Q103" s="106">
        <f t="shared" si="35"/>
        <v>68000</v>
      </c>
      <c r="R103" s="147">
        <v>750000</v>
      </c>
      <c r="S103" s="147">
        <v>500000</v>
      </c>
      <c r="T103" s="147">
        <v>1000000</v>
      </c>
      <c r="U103" s="106">
        <v>200000</v>
      </c>
      <c r="V103" s="106">
        <v>257000</v>
      </c>
      <c r="W103" s="106">
        <f t="shared" si="40"/>
        <v>300000</v>
      </c>
      <c r="X103" s="106"/>
      <c r="Y103" s="106"/>
      <c r="Z103" s="123">
        <f t="shared" si="42"/>
        <v>0.53180000000000005</v>
      </c>
      <c r="AA103" s="123">
        <f t="shared" si="42"/>
        <v>0.63180000000000003</v>
      </c>
      <c r="AB103" s="123">
        <v>1.3</v>
      </c>
      <c r="AC103" s="123">
        <v>1.25</v>
      </c>
      <c r="AD103" s="123"/>
      <c r="AE103" s="123">
        <f t="shared" si="37"/>
        <v>0.35473972602739723</v>
      </c>
      <c r="AF103" s="123">
        <v>0.1</v>
      </c>
      <c r="AG103" s="123"/>
      <c r="AH103" s="123">
        <f t="shared" si="31"/>
        <v>0.55000000000000004</v>
      </c>
      <c r="AI103" s="123"/>
      <c r="AJ103" s="123"/>
      <c r="AK103" s="123">
        <v>0.59</v>
      </c>
      <c r="AL103" s="123">
        <v>0.8</v>
      </c>
      <c r="AM103" s="123">
        <v>0.70409999999999995</v>
      </c>
      <c r="AN103" s="123"/>
      <c r="AO103" s="123">
        <v>0.12</v>
      </c>
      <c r="AP103" s="123">
        <v>0.1</v>
      </c>
      <c r="AQ103" s="123">
        <v>0.1</v>
      </c>
      <c r="AR103" s="123">
        <v>0.27500000000000002</v>
      </c>
      <c r="AS103" s="124">
        <v>0.12658</v>
      </c>
      <c r="AT103" s="124">
        <v>1.45</v>
      </c>
      <c r="AU103" s="124"/>
      <c r="AW103" s="118">
        <f t="shared" si="44"/>
        <v>6134417.5532000009</v>
      </c>
      <c r="AX103" s="119"/>
      <c r="AY103" s="118">
        <f t="shared" si="45"/>
        <v>709001.58724681672</v>
      </c>
      <c r="AZ103" s="119"/>
      <c r="BA103" s="118">
        <f t="shared" si="46"/>
        <v>1705000.0000000002</v>
      </c>
      <c r="BB103" s="118">
        <f t="shared" si="25"/>
        <v>8238482.5</v>
      </c>
      <c r="BC103" s="118">
        <f t="shared" si="26"/>
        <v>0</v>
      </c>
      <c r="BD103" s="118">
        <f t="shared" si="47"/>
        <v>1008462.86</v>
      </c>
      <c r="BF103" s="118">
        <f t="shared" si="49"/>
        <v>7851882.0004468178</v>
      </c>
      <c r="BG103" s="122">
        <f t="shared" si="27"/>
        <v>9943482.5</v>
      </c>
      <c r="BH103" s="119">
        <f t="shared" si="48"/>
        <v>13485000</v>
      </c>
      <c r="BI103" s="119"/>
      <c r="BJ103" s="119">
        <f t="shared" si="33"/>
        <v>240000</v>
      </c>
      <c r="BK103" s="81"/>
      <c r="BL103" s="81"/>
      <c r="BM103" s="120">
        <f t="shared" si="50"/>
        <v>31520364.500446819</v>
      </c>
      <c r="BN103" s="120">
        <f t="shared" si="51"/>
        <v>31520364.500446819</v>
      </c>
      <c r="BO103" s="121">
        <v>43739</v>
      </c>
      <c r="BP103" s="22">
        <v>31</v>
      </c>
      <c r="BQ103" s="105"/>
      <c r="BR103" s="105"/>
      <c r="BS103" s="105"/>
      <c r="BT103" s="105"/>
      <c r="BX103" s="106"/>
      <c r="BY103" s="105"/>
    </row>
    <row r="104" spans="1:77" s="22" customFormat="1" x14ac:dyDescent="0.25">
      <c r="A104" s="114">
        <v>43770</v>
      </c>
      <c r="B104" s="105">
        <v>62006</v>
      </c>
      <c r="C104" s="105">
        <v>46059</v>
      </c>
      <c r="D104" s="105">
        <v>75000</v>
      </c>
      <c r="E104" s="105">
        <v>30000</v>
      </c>
      <c r="F104" s="105"/>
      <c r="G104" s="105">
        <v>50377.83375314861</v>
      </c>
      <c r="H104" s="105">
        <v>50000</v>
      </c>
      <c r="I104" s="106"/>
      <c r="J104" s="105">
        <f t="shared" si="38"/>
        <v>263065</v>
      </c>
      <c r="K104" s="106">
        <f>152000+$K$3</f>
        <v>152000</v>
      </c>
      <c r="L104" s="106"/>
      <c r="M104" s="106"/>
      <c r="N104" s="106">
        <v>155000</v>
      </c>
      <c r="O104" s="106">
        <v>35000</v>
      </c>
      <c r="P104" s="106">
        <v>7000</v>
      </c>
      <c r="Q104" s="106">
        <f t="shared" si="35"/>
        <v>68000</v>
      </c>
      <c r="R104" s="147">
        <v>500000</v>
      </c>
      <c r="S104" s="147">
        <v>500000</v>
      </c>
      <c r="T104" s="147">
        <v>1000000</v>
      </c>
      <c r="U104" s="106">
        <v>200000</v>
      </c>
      <c r="V104" s="106">
        <v>257000</v>
      </c>
      <c r="W104" s="106">
        <f t="shared" si="40"/>
        <v>300000</v>
      </c>
      <c r="X104" s="106"/>
      <c r="Y104" s="106"/>
      <c r="Z104" s="123">
        <f t="shared" si="42"/>
        <v>0.53180000000000005</v>
      </c>
      <c r="AA104" s="123">
        <f t="shared" si="42"/>
        <v>0.63180000000000003</v>
      </c>
      <c r="AB104" s="123">
        <v>1.3</v>
      </c>
      <c r="AC104" s="123">
        <v>1.25</v>
      </c>
      <c r="AD104" s="123"/>
      <c r="AE104" s="123">
        <f t="shared" si="37"/>
        <v>0.35473972602739723</v>
      </c>
      <c r="AF104" s="123">
        <v>0.1</v>
      </c>
      <c r="AG104" s="123"/>
      <c r="AH104" s="123">
        <f t="shared" si="31"/>
        <v>0.55000000000000004</v>
      </c>
      <c r="AI104" s="123"/>
      <c r="AJ104" s="123"/>
      <c r="AK104" s="123">
        <v>0.59</v>
      </c>
      <c r="AL104" s="123">
        <v>0.8</v>
      </c>
      <c r="AM104" s="123">
        <v>0.70409999999999995</v>
      </c>
      <c r="AN104" s="123"/>
      <c r="AO104" s="123">
        <v>0.12</v>
      </c>
      <c r="AP104" s="123">
        <v>0.1</v>
      </c>
      <c r="AQ104" s="123">
        <v>0.1</v>
      </c>
      <c r="AR104" s="123">
        <v>0.27500000000000002</v>
      </c>
      <c r="AS104" s="124">
        <v>0.12658</v>
      </c>
      <c r="AT104" s="124">
        <v>1.45</v>
      </c>
      <c r="AU104" s="124"/>
      <c r="AW104" s="118">
        <f t="shared" si="44"/>
        <v>5912246.0099999998</v>
      </c>
      <c r="AX104" s="119"/>
      <c r="AY104" s="118">
        <f t="shared" si="45"/>
        <v>686130.56830337108</v>
      </c>
      <c r="AZ104" s="119"/>
      <c r="BA104" s="118">
        <f t="shared" si="46"/>
        <v>1650000.0000000002</v>
      </c>
      <c r="BB104" s="118">
        <f t="shared" si="25"/>
        <v>7675725</v>
      </c>
      <c r="BC104" s="118">
        <f t="shared" si="26"/>
        <v>0</v>
      </c>
      <c r="BD104" s="118">
        <f t="shared" si="47"/>
        <v>975931.8</v>
      </c>
      <c r="BF104" s="118">
        <f t="shared" si="49"/>
        <v>7574308.3783033704</v>
      </c>
      <c r="BG104" s="122">
        <f t="shared" si="27"/>
        <v>9325725</v>
      </c>
      <c r="BH104" s="119">
        <f t="shared" si="48"/>
        <v>13050000</v>
      </c>
      <c r="BI104" s="119"/>
      <c r="BJ104" s="119">
        <f t="shared" si="33"/>
        <v>210000</v>
      </c>
      <c r="BK104" s="81"/>
      <c r="BL104" s="81"/>
      <c r="BM104" s="120">
        <f t="shared" si="50"/>
        <v>30160033.378303371</v>
      </c>
      <c r="BN104" s="120">
        <f t="shared" si="51"/>
        <v>30160033.378303371</v>
      </c>
      <c r="BO104" s="121">
        <v>43770</v>
      </c>
      <c r="BP104" s="22">
        <v>30</v>
      </c>
      <c r="BQ104" s="105"/>
      <c r="BR104" s="105"/>
      <c r="BS104" s="105"/>
      <c r="BT104" s="105"/>
      <c r="BX104" s="106"/>
      <c r="BY104" s="105"/>
    </row>
    <row r="105" spans="1:77" s="22" customFormat="1" x14ac:dyDescent="0.25">
      <c r="A105" s="114">
        <v>43800</v>
      </c>
      <c r="B105" s="105">
        <v>62216</v>
      </c>
      <c r="C105" s="105">
        <v>46059</v>
      </c>
      <c r="D105" s="105">
        <v>75000</v>
      </c>
      <c r="E105" s="105">
        <v>30000</v>
      </c>
      <c r="F105" s="105"/>
      <c r="G105" s="105">
        <v>50377.83375314861</v>
      </c>
      <c r="H105" s="105">
        <v>50000</v>
      </c>
      <c r="I105" s="106"/>
      <c r="J105" s="105">
        <f t="shared" si="38"/>
        <v>263275</v>
      </c>
      <c r="K105" s="106">
        <f>152000+$K$3</f>
        <v>152000</v>
      </c>
      <c r="L105" s="106"/>
      <c r="M105" s="106"/>
      <c r="N105" s="106">
        <v>155000</v>
      </c>
      <c r="O105" s="106">
        <v>35000</v>
      </c>
      <c r="P105" s="106">
        <v>7000</v>
      </c>
      <c r="Q105" s="106">
        <f t="shared" si="35"/>
        <v>68000</v>
      </c>
      <c r="R105" s="147">
        <v>500000</v>
      </c>
      <c r="S105" s="147">
        <v>500000</v>
      </c>
      <c r="T105" s="147">
        <v>1000000</v>
      </c>
      <c r="U105" s="106">
        <v>200000</v>
      </c>
      <c r="V105" s="106">
        <v>257000</v>
      </c>
      <c r="W105" s="106">
        <f t="shared" si="40"/>
        <v>300000</v>
      </c>
      <c r="X105" s="106"/>
      <c r="Y105" s="106"/>
      <c r="Z105" s="123">
        <f t="shared" si="42"/>
        <v>0.53180000000000005</v>
      </c>
      <c r="AA105" s="123">
        <f t="shared" si="42"/>
        <v>0.63180000000000003</v>
      </c>
      <c r="AB105" s="123">
        <v>1.3</v>
      </c>
      <c r="AC105" s="123">
        <v>1.25</v>
      </c>
      <c r="AD105" s="123"/>
      <c r="AE105" s="123">
        <f t="shared" si="37"/>
        <v>0.35473972602739723</v>
      </c>
      <c r="AF105" s="123">
        <v>0.1</v>
      </c>
      <c r="AG105" s="123"/>
      <c r="AH105" s="123">
        <f t="shared" si="31"/>
        <v>0.55000000000000004</v>
      </c>
      <c r="AI105" s="123"/>
      <c r="AJ105" s="123"/>
      <c r="AK105" s="123">
        <v>0.59</v>
      </c>
      <c r="AL105" s="123">
        <v>0.8</v>
      </c>
      <c r="AM105" s="123">
        <v>0.70409999999999995</v>
      </c>
      <c r="AN105" s="123"/>
      <c r="AO105" s="123">
        <v>0.12</v>
      </c>
      <c r="AP105" s="123">
        <v>0.1</v>
      </c>
      <c r="AQ105" s="123">
        <v>0.1</v>
      </c>
      <c r="AR105" s="123">
        <v>0.27500000000000002</v>
      </c>
      <c r="AS105" s="124">
        <v>0.12658</v>
      </c>
      <c r="AT105" s="124">
        <v>1.45</v>
      </c>
      <c r="AU105" s="124"/>
      <c r="AW105" s="118">
        <f t="shared" si="44"/>
        <v>6112782.8949999996</v>
      </c>
      <c r="AX105" s="119"/>
      <c r="AY105" s="118">
        <f t="shared" si="45"/>
        <v>709001.58724681672</v>
      </c>
      <c r="AZ105" s="119"/>
      <c r="BA105" s="118">
        <f t="shared" si="46"/>
        <v>1705000.0000000002</v>
      </c>
      <c r="BB105" s="118">
        <f t="shared" si="25"/>
        <v>7931582.5</v>
      </c>
      <c r="BC105" s="118">
        <f t="shared" si="26"/>
        <v>0</v>
      </c>
      <c r="BD105" s="118">
        <f t="shared" si="47"/>
        <v>1008462.86</v>
      </c>
      <c r="BF105" s="118">
        <f t="shared" si="49"/>
        <v>7830247.3422468165</v>
      </c>
      <c r="BG105" s="122">
        <f t="shared" si="27"/>
        <v>9636582.5</v>
      </c>
      <c r="BH105" s="119">
        <f t="shared" si="48"/>
        <v>13485000</v>
      </c>
      <c r="BI105" s="119"/>
      <c r="BJ105" s="119">
        <f t="shared" si="33"/>
        <v>210000</v>
      </c>
      <c r="BK105" s="81"/>
      <c r="BL105" s="81"/>
      <c r="BM105" s="120">
        <f t="shared" si="50"/>
        <v>31161829.842246816</v>
      </c>
      <c r="BN105" s="120">
        <f t="shared" si="51"/>
        <v>31161829.842246816</v>
      </c>
      <c r="BO105" s="121">
        <v>43800</v>
      </c>
      <c r="BP105" s="22">
        <v>31</v>
      </c>
      <c r="BQ105" s="105"/>
      <c r="BR105" s="105"/>
      <c r="BS105" s="105"/>
      <c r="BT105" s="105"/>
      <c r="BX105" s="106"/>
      <c r="BY105" s="105"/>
    </row>
    <row r="106" spans="1:77" s="22" customFormat="1" x14ac:dyDescent="0.25">
      <c r="A106" s="190"/>
      <c r="B106" s="191"/>
      <c r="C106" s="191"/>
      <c r="D106" s="191"/>
      <c r="E106" s="191"/>
      <c r="F106" s="191"/>
      <c r="G106" s="191"/>
      <c r="H106" s="191"/>
      <c r="I106" s="192"/>
      <c r="J106" s="191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4"/>
      <c r="AT106" s="194"/>
      <c r="AU106" s="194"/>
      <c r="AV106" s="167"/>
      <c r="AW106" s="315">
        <f>SUM(AW94:AW105)</f>
        <v>75655237.417599991</v>
      </c>
      <c r="AX106" s="315"/>
      <c r="AY106" s="315">
        <f>SUM(AY94:AY105)</f>
        <v>19983727.812704872</v>
      </c>
      <c r="AZ106" s="315"/>
      <c r="BA106" s="315">
        <f>SUM(BA94:BA105)</f>
        <v>20075000.000000004</v>
      </c>
      <c r="BB106" s="315">
        <f>SUM(BB94:BB105)</f>
        <v>95506587.5</v>
      </c>
      <c r="BC106" s="315">
        <f>SUM(BC94:BC105)</f>
        <v>0</v>
      </c>
      <c r="BD106" s="315">
        <f>SUM(BD94:BD105)</f>
        <v>11456682.210000001</v>
      </c>
      <c r="BE106" s="167"/>
      <c r="BF106" s="315">
        <f>SUM(BF94:BF105)</f>
        <v>107095647.44030486</v>
      </c>
      <c r="BG106" s="315">
        <f>SUM(BG94:BG105)</f>
        <v>115581587.5</v>
      </c>
      <c r="BH106" s="315">
        <f>SUM(BH94:BH105)</f>
        <v>158775000</v>
      </c>
      <c r="BI106" s="315"/>
      <c r="BJ106" s="315">
        <f>SUM(BJ94:BJ105)</f>
        <v>2590000</v>
      </c>
      <c r="BK106" s="167"/>
      <c r="BL106" s="167"/>
      <c r="BM106" s="315">
        <f>SUM(BM94:BM105)</f>
        <v>384042234.94030482</v>
      </c>
      <c r="BN106" s="316">
        <f>SUM(BN94:BN105)</f>
        <v>384042234.94030482</v>
      </c>
      <c r="BO106" s="168"/>
      <c r="BP106" s="167"/>
      <c r="BQ106" s="105"/>
      <c r="BR106" s="105"/>
      <c r="BS106" s="105"/>
      <c r="BT106" s="105"/>
      <c r="BX106" s="106"/>
      <c r="BY106" s="105"/>
    </row>
    <row r="107" spans="1:77" s="22" customFormat="1" x14ac:dyDescent="0.25">
      <c r="A107" s="114">
        <v>43831</v>
      </c>
      <c r="B107" s="105">
        <v>61849</v>
      </c>
      <c r="C107" s="105">
        <v>46059</v>
      </c>
      <c r="D107" s="105">
        <v>75000</v>
      </c>
      <c r="E107" s="105">
        <v>30000</v>
      </c>
      <c r="F107" s="105"/>
      <c r="G107" s="105">
        <v>50377.83375314861</v>
      </c>
      <c r="H107" s="105">
        <v>50000</v>
      </c>
      <c r="I107" s="106"/>
      <c r="J107" s="105">
        <f t="shared" si="38"/>
        <v>262908</v>
      </c>
      <c r="K107" s="106">
        <f>152000+$K$3</f>
        <v>152000</v>
      </c>
      <c r="L107" s="106"/>
      <c r="M107" s="106"/>
      <c r="N107" s="106">
        <v>155000</v>
      </c>
      <c r="O107" s="106">
        <v>35000</v>
      </c>
      <c r="P107" s="106">
        <v>7000</v>
      </c>
      <c r="Q107" s="106">
        <f>+Q105</f>
        <v>68000</v>
      </c>
      <c r="R107" s="147">
        <v>500000</v>
      </c>
      <c r="S107" s="147">
        <v>500000</v>
      </c>
      <c r="T107" s="147">
        <v>1000000</v>
      </c>
      <c r="U107" s="106">
        <v>200000</v>
      </c>
      <c r="V107" s="106">
        <v>257000</v>
      </c>
      <c r="W107" s="106">
        <f>+W105</f>
        <v>300000</v>
      </c>
      <c r="X107" s="106"/>
      <c r="Y107" s="106"/>
      <c r="Z107" s="123">
        <f>+Z105</f>
        <v>0.53180000000000005</v>
      </c>
      <c r="AA107" s="123">
        <f>+AA105</f>
        <v>0.63180000000000003</v>
      </c>
      <c r="AB107" s="123">
        <v>1.3</v>
      </c>
      <c r="AC107" s="123">
        <v>1.25</v>
      </c>
      <c r="AD107" s="123"/>
      <c r="AE107" s="123">
        <f t="shared" si="37"/>
        <v>0.35473972602739723</v>
      </c>
      <c r="AF107" s="123">
        <v>0.1</v>
      </c>
      <c r="AG107" s="123"/>
      <c r="AH107" s="123">
        <f>+AH105</f>
        <v>0.55000000000000004</v>
      </c>
      <c r="AI107" s="123"/>
      <c r="AJ107" s="123"/>
      <c r="AK107" s="123">
        <v>0.59</v>
      </c>
      <c r="AL107" s="123">
        <v>0.8</v>
      </c>
      <c r="AM107" s="123">
        <v>0.70409999999999995</v>
      </c>
      <c r="AN107" s="123"/>
      <c r="AO107" s="123">
        <v>0.12</v>
      </c>
      <c r="AP107" s="123">
        <v>0.1</v>
      </c>
      <c r="AQ107" s="123">
        <v>0.1</v>
      </c>
      <c r="AR107" s="123">
        <v>0.27500000000000002</v>
      </c>
      <c r="AS107" s="124">
        <v>0.12658</v>
      </c>
      <c r="AT107" s="124">
        <v>1.45</v>
      </c>
      <c r="AU107" s="124"/>
      <c r="AW107" s="118">
        <f t="shared" si="44"/>
        <v>6106732.6063999999</v>
      </c>
      <c r="AX107" s="119"/>
      <c r="AY107" s="118">
        <f t="shared" si="45"/>
        <v>709001.58724681672</v>
      </c>
      <c r="AZ107" s="119"/>
      <c r="BA107" s="118">
        <f t="shared" si="46"/>
        <v>1705000.0000000002</v>
      </c>
      <c r="BB107" s="118">
        <f t="shared" si="25"/>
        <v>7931582.5</v>
      </c>
      <c r="BC107" s="118">
        <f t="shared" si="26"/>
        <v>0</v>
      </c>
      <c r="BD107" s="118">
        <f t="shared" si="47"/>
        <v>1008462.86</v>
      </c>
      <c r="BF107" s="118">
        <f t="shared" si="49"/>
        <v>7824197.0536468169</v>
      </c>
      <c r="BG107" s="122">
        <f t="shared" si="27"/>
        <v>9636582.5</v>
      </c>
      <c r="BH107" s="119">
        <f t="shared" si="48"/>
        <v>13485000</v>
      </c>
      <c r="BI107" s="119"/>
      <c r="BJ107" s="119">
        <f t="shared" si="33"/>
        <v>210000</v>
      </c>
      <c r="BK107" s="81"/>
      <c r="BL107" s="81"/>
      <c r="BM107" s="120">
        <f t="shared" si="50"/>
        <v>31155779.553646818</v>
      </c>
      <c r="BN107" s="120">
        <f t="shared" si="51"/>
        <v>31155779.553646818</v>
      </c>
      <c r="BO107" s="121">
        <v>43831</v>
      </c>
      <c r="BP107" s="22">
        <v>31</v>
      </c>
      <c r="BQ107" s="105"/>
      <c r="BR107" s="105"/>
      <c r="BS107" s="105"/>
      <c r="BT107" s="105"/>
      <c r="BX107" s="106"/>
      <c r="BY107" s="105"/>
    </row>
    <row r="108" spans="1:77" s="22" customFormat="1" x14ac:dyDescent="0.25">
      <c r="A108" s="114">
        <v>43862</v>
      </c>
      <c r="B108" s="105">
        <v>61909</v>
      </c>
      <c r="C108" s="105">
        <v>46059</v>
      </c>
      <c r="D108" s="105">
        <v>75000</v>
      </c>
      <c r="E108" s="105">
        <v>30000</v>
      </c>
      <c r="F108" s="105"/>
      <c r="G108" s="105">
        <v>50377.83375314861</v>
      </c>
      <c r="H108" s="105">
        <v>50000</v>
      </c>
      <c r="I108" s="106"/>
      <c r="J108" s="105">
        <f t="shared" si="38"/>
        <v>262968</v>
      </c>
      <c r="K108" s="106">
        <f>152000+$K$3</f>
        <v>152000</v>
      </c>
      <c r="L108" s="106"/>
      <c r="M108" s="106"/>
      <c r="N108" s="106">
        <v>155000</v>
      </c>
      <c r="O108" s="106">
        <v>35000</v>
      </c>
      <c r="P108" s="106">
        <v>7000</v>
      </c>
      <c r="Q108" s="106">
        <f t="shared" si="35"/>
        <v>68000</v>
      </c>
      <c r="R108" s="147">
        <v>500000</v>
      </c>
      <c r="S108" s="147">
        <v>500000</v>
      </c>
      <c r="T108" s="147">
        <v>1000000</v>
      </c>
      <c r="U108" s="106">
        <v>200000</v>
      </c>
      <c r="V108" s="106">
        <v>257000</v>
      </c>
      <c r="W108" s="106">
        <f t="shared" si="40"/>
        <v>300000</v>
      </c>
      <c r="X108" s="106"/>
      <c r="Y108" s="106"/>
      <c r="Z108" s="123">
        <f t="shared" si="42"/>
        <v>0.53180000000000005</v>
      </c>
      <c r="AA108" s="123">
        <f t="shared" si="42"/>
        <v>0.63180000000000003</v>
      </c>
      <c r="AB108" s="123">
        <v>1.3</v>
      </c>
      <c r="AC108" s="123">
        <v>1.25</v>
      </c>
      <c r="AD108" s="123"/>
      <c r="AE108" s="123">
        <f t="shared" si="37"/>
        <v>0.35473972602739723</v>
      </c>
      <c r="AF108" s="123">
        <v>0.1</v>
      </c>
      <c r="AG108" s="123"/>
      <c r="AH108" s="123">
        <f t="shared" si="31"/>
        <v>0.55000000000000004</v>
      </c>
      <c r="AI108" s="123"/>
      <c r="AJ108" s="123"/>
      <c r="AK108" s="123">
        <v>0.59</v>
      </c>
      <c r="AL108" s="123">
        <v>0.8</v>
      </c>
      <c r="AM108" s="123">
        <v>0.70409999999999995</v>
      </c>
      <c r="AN108" s="123"/>
      <c r="AO108" s="123">
        <v>0.12</v>
      </c>
      <c r="AP108" s="123">
        <v>0.1</v>
      </c>
      <c r="AQ108" s="123">
        <v>0.1</v>
      </c>
      <c r="AR108" s="123">
        <v>0.27500000000000002</v>
      </c>
      <c r="AS108" s="124">
        <v>0.12658</v>
      </c>
      <c r="AT108" s="124">
        <v>1.45</v>
      </c>
      <c r="AU108" s="124"/>
      <c r="AW108" s="118">
        <f t="shared" si="44"/>
        <v>5713675.1896000002</v>
      </c>
      <c r="AX108" s="119"/>
      <c r="AY108" s="118">
        <f t="shared" si="45"/>
        <v>663259.54935992532</v>
      </c>
      <c r="AZ108" s="119"/>
      <c r="BA108" s="118">
        <f t="shared" si="46"/>
        <v>1595000.0000000002</v>
      </c>
      <c r="BB108" s="118">
        <f t="shared" si="25"/>
        <v>7419867.5</v>
      </c>
      <c r="BC108" s="118">
        <f t="shared" si="26"/>
        <v>0</v>
      </c>
      <c r="BD108" s="118">
        <f t="shared" si="47"/>
        <v>943400.74</v>
      </c>
      <c r="BF108" s="118">
        <f t="shared" si="49"/>
        <v>7320335.4789599255</v>
      </c>
      <c r="BG108" s="122">
        <f t="shared" si="27"/>
        <v>9014867.5</v>
      </c>
      <c r="BH108" s="119">
        <f t="shared" si="48"/>
        <v>12615000</v>
      </c>
      <c r="BI108" s="119"/>
      <c r="BJ108" s="119">
        <f t="shared" si="33"/>
        <v>210000</v>
      </c>
      <c r="BK108" s="81"/>
      <c r="BL108" s="81"/>
      <c r="BM108" s="120">
        <f t="shared" si="50"/>
        <v>29160202.978959925</v>
      </c>
      <c r="BN108" s="120">
        <f t="shared" si="51"/>
        <v>29160202.978959925</v>
      </c>
      <c r="BO108" s="121">
        <v>43862</v>
      </c>
      <c r="BP108" s="22">
        <v>29</v>
      </c>
      <c r="BQ108" s="105"/>
      <c r="BR108" s="105"/>
      <c r="BS108" s="105"/>
      <c r="BT108" s="105"/>
      <c r="BX108" s="106"/>
      <c r="BY108" s="105"/>
    </row>
    <row r="109" spans="1:77" s="22" customFormat="1" x14ac:dyDescent="0.25">
      <c r="A109" s="114">
        <v>43891</v>
      </c>
      <c r="B109" s="105">
        <v>61795</v>
      </c>
      <c r="C109" s="105">
        <v>43628</v>
      </c>
      <c r="D109" s="105">
        <v>75000</v>
      </c>
      <c r="E109" s="105">
        <v>30000</v>
      </c>
      <c r="F109" s="105"/>
      <c r="G109" s="105">
        <v>50377.83375314861</v>
      </c>
      <c r="H109" s="105">
        <v>50000</v>
      </c>
      <c r="I109" s="106"/>
      <c r="J109" s="105">
        <f t="shared" si="38"/>
        <v>260423</v>
      </c>
      <c r="K109" s="106">
        <f>152000+$K$3</f>
        <v>152000</v>
      </c>
      <c r="L109" s="106"/>
      <c r="M109" s="106"/>
      <c r="N109" s="106">
        <v>155000</v>
      </c>
      <c r="O109" s="106">
        <v>35000</v>
      </c>
      <c r="P109" s="106">
        <v>7000</v>
      </c>
      <c r="Q109" s="106">
        <f t="shared" si="35"/>
        <v>68000</v>
      </c>
      <c r="R109" s="147">
        <v>500000</v>
      </c>
      <c r="S109" s="147">
        <v>500000</v>
      </c>
      <c r="T109" s="147">
        <v>1000000</v>
      </c>
      <c r="U109" s="106">
        <v>200000</v>
      </c>
      <c r="V109" s="106">
        <v>257000</v>
      </c>
      <c r="W109" s="106">
        <f t="shared" si="40"/>
        <v>300000</v>
      </c>
      <c r="X109" s="106"/>
      <c r="Y109" s="106"/>
      <c r="Z109" s="123">
        <f t="shared" ref="Z109:AA124" si="52">+Z108</f>
        <v>0.53180000000000005</v>
      </c>
      <c r="AA109" s="123">
        <f t="shared" si="52"/>
        <v>0.63180000000000003</v>
      </c>
      <c r="AB109" s="123">
        <v>1.3</v>
      </c>
      <c r="AC109" s="123">
        <v>1.25</v>
      </c>
      <c r="AD109" s="123"/>
      <c r="AE109" s="123">
        <f t="shared" si="37"/>
        <v>0.35473972602739723</v>
      </c>
      <c r="AF109" s="123">
        <v>0.1</v>
      </c>
      <c r="AG109" s="123"/>
      <c r="AH109" s="123">
        <f t="shared" si="31"/>
        <v>0.55000000000000004</v>
      </c>
      <c r="AI109" s="123"/>
      <c r="AJ109" s="123"/>
      <c r="AK109" s="123">
        <v>0.59</v>
      </c>
      <c r="AL109" s="123">
        <v>0.8</v>
      </c>
      <c r="AM109" s="123">
        <v>0.70409999999999995</v>
      </c>
      <c r="AN109" s="123"/>
      <c r="AO109" s="123">
        <v>0.12</v>
      </c>
      <c r="AP109" s="123">
        <v>0.1</v>
      </c>
      <c r="AQ109" s="123">
        <v>0.1</v>
      </c>
      <c r="AR109" s="123">
        <v>0.27500000000000002</v>
      </c>
      <c r="AS109" s="124">
        <v>0.12658</v>
      </c>
      <c r="AT109" s="124">
        <v>1.45</v>
      </c>
      <c r="AU109" s="124"/>
      <c r="AW109" s="118">
        <f t="shared" si="44"/>
        <v>6058229.2933999998</v>
      </c>
      <c r="AX109" s="119"/>
      <c r="AY109" s="118">
        <f t="shared" si="45"/>
        <v>709001.58724681672</v>
      </c>
      <c r="AZ109" s="119"/>
      <c r="BA109" s="118">
        <f t="shared" si="46"/>
        <v>1705000.0000000002</v>
      </c>
      <c r="BB109" s="118">
        <f t="shared" si="25"/>
        <v>7931582.5</v>
      </c>
      <c r="BC109" s="118">
        <f t="shared" si="26"/>
        <v>0</v>
      </c>
      <c r="BD109" s="118">
        <f t="shared" si="47"/>
        <v>1008462.86</v>
      </c>
      <c r="BF109" s="118">
        <f t="shared" si="49"/>
        <v>7775693.7406468168</v>
      </c>
      <c r="BG109" s="122">
        <f t="shared" si="27"/>
        <v>9636582.5</v>
      </c>
      <c r="BH109" s="119">
        <f t="shared" si="48"/>
        <v>13485000</v>
      </c>
      <c r="BI109" s="119"/>
      <c r="BJ109" s="119">
        <f t="shared" si="33"/>
        <v>210000</v>
      </c>
      <c r="BK109" s="81"/>
      <c r="BL109" s="81"/>
      <c r="BM109" s="120">
        <f t="shared" si="50"/>
        <v>31107276.240646817</v>
      </c>
      <c r="BN109" s="120">
        <f t="shared" si="51"/>
        <v>31107276.240646817</v>
      </c>
      <c r="BO109" s="121">
        <v>43891</v>
      </c>
      <c r="BP109" s="22">
        <v>31</v>
      </c>
      <c r="BQ109" s="105"/>
      <c r="BR109" s="105"/>
      <c r="BS109" s="105"/>
      <c r="BT109" s="105"/>
      <c r="BX109" s="106"/>
      <c r="BY109" s="105"/>
    </row>
    <row r="110" spans="1:77" s="22" customFormat="1" x14ac:dyDescent="0.25">
      <c r="A110" s="114">
        <v>43922</v>
      </c>
      <c r="B110" s="105">
        <v>59131</v>
      </c>
      <c r="C110" s="105">
        <v>45506</v>
      </c>
      <c r="D110" s="105">
        <v>75000</v>
      </c>
      <c r="E110" s="105">
        <v>30000</v>
      </c>
      <c r="F110" s="105"/>
      <c r="G110" s="105">
        <v>50377.83375314861</v>
      </c>
      <c r="H110" s="105">
        <v>50000</v>
      </c>
      <c r="I110" s="106"/>
      <c r="J110" s="105">
        <f t="shared" si="38"/>
        <v>259637</v>
      </c>
      <c r="K110" s="106">
        <f t="shared" ref="K110:K116" si="53">170000+$K$3</f>
        <v>170000</v>
      </c>
      <c r="L110" s="106"/>
      <c r="M110" s="106"/>
      <c r="N110" s="106">
        <v>155000</v>
      </c>
      <c r="O110" s="106">
        <v>35000</v>
      </c>
      <c r="P110" s="106">
        <v>7000</v>
      </c>
      <c r="Q110" s="106">
        <f t="shared" si="35"/>
        <v>68000</v>
      </c>
      <c r="R110" s="147">
        <v>500000</v>
      </c>
      <c r="S110" s="147">
        <v>500000</v>
      </c>
      <c r="T110" s="147">
        <v>1000000</v>
      </c>
      <c r="U110" s="106">
        <v>200000</v>
      </c>
      <c r="V110" s="106">
        <v>257000</v>
      </c>
      <c r="W110" s="106">
        <f t="shared" si="40"/>
        <v>300000</v>
      </c>
      <c r="X110" s="106"/>
      <c r="Y110" s="106"/>
      <c r="Z110" s="123">
        <f t="shared" si="52"/>
        <v>0.53180000000000005</v>
      </c>
      <c r="AA110" s="123">
        <f t="shared" si="52"/>
        <v>0.63180000000000003</v>
      </c>
      <c r="AB110" s="123">
        <v>1.3</v>
      </c>
      <c r="AC110" s="123">
        <v>1.25</v>
      </c>
      <c r="AD110" s="123"/>
      <c r="AE110" s="123">
        <f t="shared" si="37"/>
        <v>0.35473972602739723</v>
      </c>
      <c r="AF110" s="123">
        <v>0.1</v>
      </c>
      <c r="AG110" s="123"/>
      <c r="AH110" s="123">
        <f t="shared" si="31"/>
        <v>0.55000000000000004</v>
      </c>
      <c r="AI110" s="123"/>
      <c r="AJ110" s="123"/>
      <c r="AK110" s="123">
        <v>0.59</v>
      </c>
      <c r="AL110" s="123">
        <v>0.8</v>
      </c>
      <c r="AM110" s="123">
        <v>0.70409999999999995</v>
      </c>
      <c r="AN110" s="123"/>
      <c r="AO110" s="123">
        <v>0.12</v>
      </c>
      <c r="AP110" s="123">
        <v>0.1</v>
      </c>
      <c r="AQ110" s="123">
        <v>0.1</v>
      </c>
      <c r="AR110" s="123">
        <v>0.27500000000000002</v>
      </c>
      <c r="AS110" s="124">
        <v>0.12658</v>
      </c>
      <c r="AT110" s="124">
        <v>1.45</v>
      </c>
      <c r="AU110" s="124"/>
      <c r="AW110" s="118">
        <f t="shared" si="44"/>
        <v>5855896.6980000008</v>
      </c>
      <c r="AX110" s="119"/>
      <c r="AY110" s="118">
        <f t="shared" si="45"/>
        <v>686130.56830337108</v>
      </c>
      <c r="AZ110" s="119"/>
      <c r="BA110" s="118">
        <f t="shared" si="46"/>
        <v>1650000.0000000002</v>
      </c>
      <c r="BB110" s="118">
        <f t="shared" si="25"/>
        <v>7972725</v>
      </c>
      <c r="BC110" s="118">
        <f t="shared" si="26"/>
        <v>0</v>
      </c>
      <c r="BD110" s="118">
        <f t="shared" si="47"/>
        <v>975931.8</v>
      </c>
      <c r="BF110" s="118">
        <f t="shared" si="49"/>
        <v>7517959.0663033715</v>
      </c>
      <c r="BG110" s="122">
        <f t="shared" si="27"/>
        <v>9622725</v>
      </c>
      <c r="BH110" s="119">
        <f t="shared" si="48"/>
        <v>13050000</v>
      </c>
      <c r="BI110" s="119"/>
      <c r="BJ110" s="119">
        <f t="shared" si="33"/>
        <v>210000</v>
      </c>
      <c r="BK110" s="81"/>
      <c r="BL110" s="81"/>
      <c r="BM110" s="120">
        <f t="shared" si="50"/>
        <v>30400684.066303372</v>
      </c>
      <c r="BN110" s="120">
        <f t="shared" si="51"/>
        <v>30400684.066303372</v>
      </c>
      <c r="BO110" s="121">
        <v>43922</v>
      </c>
      <c r="BP110" s="22">
        <v>30</v>
      </c>
      <c r="BQ110" s="105"/>
      <c r="BR110" s="105"/>
      <c r="BS110" s="105"/>
      <c r="BT110" s="105"/>
      <c r="BX110" s="106"/>
      <c r="BY110" s="105"/>
    </row>
    <row r="111" spans="1:77" s="22" customFormat="1" x14ac:dyDescent="0.25">
      <c r="A111" s="114">
        <v>43952</v>
      </c>
      <c r="B111" s="105">
        <v>50303</v>
      </c>
      <c r="C111" s="105">
        <v>94506</v>
      </c>
      <c r="D111" s="105">
        <v>75000</v>
      </c>
      <c r="E111" s="105">
        <v>30000</v>
      </c>
      <c r="F111" s="105"/>
      <c r="G111" s="105">
        <v>100755.66750629722</v>
      </c>
      <c r="H111" s="105">
        <v>100000</v>
      </c>
      <c r="I111" s="106"/>
      <c r="J111" s="105">
        <f t="shared" si="38"/>
        <v>349809</v>
      </c>
      <c r="K111" s="106">
        <f t="shared" si="53"/>
        <v>170000</v>
      </c>
      <c r="L111" s="106"/>
      <c r="M111" s="106"/>
      <c r="N111" s="106">
        <v>155000</v>
      </c>
      <c r="O111" s="106">
        <v>35000</v>
      </c>
      <c r="P111" s="106">
        <v>7000</v>
      </c>
      <c r="Q111" s="106">
        <f t="shared" si="35"/>
        <v>68000</v>
      </c>
      <c r="R111" s="147">
        <v>500000</v>
      </c>
      <c r="S111" s="147">
        <v>500000</v>
      </c>
      <c r="T111" s="147">
        <v>1000000</v>
      </c>
      <c r="U111" s="106">
        <v>200000</v>
      </c>
      <c r="V111" s="106">
        <v>257000</v>
      </c>
      <c r="W111" s="106">
        <f t="shared" si="40"/>
        <v>300000</v>
      </c>
      <c r="X111" s="106"/>
      <c r="Y111" s="106"/>
      <c r="Z111" s="123">
        <f t="shared" si="52"/>
        <v>0.53180000000000005</v>
      </c>
      <c r="AA111" s="123">
        <f t="shared" si="52"/>
        <v>0.63180000000000003</v>
      </c>
      <c r="AB111" s="123">
        <v>1.3</v>
      </c>
      <c r="AC111" s="123">
        <v>1.25</v>
      </c>
      <c r="AD111" s="123"/>
      <c r="AE111" s="123">
        <f t="shared" si="37"/>
        <v>0.35473972602739723</v>
      </c>
      <c r="AF111" s="123">
        <v>0.63180000000000003</v>
      </c>
      <c r="AG111" s="123"/>
      <c r="AH111" s="123">
        <f t="shared" si="31"/>
        <v>0.55000000000000004</v>
      </c>
      <c r="AI111" s="123"/>
      <c r="AJ111" s="123"/>
      <c r="AK111" s="123">
        <v>0.59</v>
      </c>
      <c r="AL111" s="123">
        <v>0.8</v>
      </c>
      <c r="AM111" s="123">
        <v>0.70409999999999995</v>
      </c>
      <c r="AN111" s="123"/>
      <c r="AO111" s="123">
        <v>0.12</v>
      </c>
      <c r="AP111" s="123">
        <v>0.1</v>
      </c>
      <c r="AQ111" s="123">
        <v>0.1</v>
      </c>
      <c r="AR111" s="123">
        <v>0.27500000000000002</v>
      </c>
      <c r="AS111" s="124">
        <v>0.12658</v>
      </c>
      <c r="AT111" s="124">
        <v>1.45</v>
      </c>
      <c r="AU111" s="124"/>
      <c r="AW111" s="118">
        <f t="shared" si="44"/>
        <v>6865260.8122000005</v>
      </c>
      <c r="AX111" s="119"/>
      <c r="AY111" s="118">
        <f t="shared" si="45"/>
        <v>3066583.1744936332</v>
      </c>
      <c r="AZ111" s="119"/>
      <c r="BA111" s="118">
        <f t="shared" si="46"/>
        <v>1705000.0000000002</v>
      </c>
      <c r="BB111" s="118">
        <f t="shared" ref="BB111:BB179" si="54">((($K111*$AH111)+(L111*AI111)+(M111*AJ111)+(N111*AK111)+(O111*AL111)+(P111*AM111)+(Q111*AM111))*BP111)</f>
        <v>8238482.5</v>
      </c>
      <c r="BC111" s="118">
        <f t="shared" ref="BC111:BC179" si="55">((+AU111*365)/12)*X111</f>
        <v>0</v>
      </c>
      <c r="BD111" s="118">
        <f t="shared" si="47"/>
        <v>1008462.86</v>
      </c>
      <c r="BF111" s="118">
        <f t="shared" si="49"/>
        <v>10940306.846693633</v>
      </c>
      <c r="BG111" s="122">
        <f t="shared" si="27"/>
        <v>9943482.5</v>
      </c>
      <c r="BH111" s="119">
        <f t="shared" si="48"/>
        <v>13485000</v>
      </c>
      <c r="BI111" s="119"/>
      <c r="BJ111" s="119">
        <f t="shared" si="33"/>
        <v>210000</v>
      </c>
      <c r="BK111" s="81"/>
      <c r="BL111" s="81"/>
      <c r="BM111" s="120">
        <f t="shared" si="50"/>
        <v>34578789.346693635</v>
      </c>
      <c r="BN111" s="120">
        <f t="shared" si="51"/>
        <v>34578789.346693635</v>
      </c>
      <c r="BO111" s="121">
        <v>43952</v>
      </c>
      <c r="BP111" s="22">
        <v>31</v>
      </c>
      <c r="BQ111" s="105"/>
      <c r="BR111" s="105"/>
      <c r="BS111" s="105"/>
      <c r="BT111" s="105"/>
      <c r="BX111" s="106"/>
      <c r="BY111" s="105"/>
    </row>
    <row r="112" spans="1:77" s="22" customFormat="1" x14ac:dyDescent="0.25">
      <c r="A112" s="114">
        <v>43983</v>
      </c>
      <c r="B112" s="105">
        <v>50301</v>
      </c>
      <c r="C112" s="105">
        <v>94506</v>
      </c>
      <c r="D112" s="105">
        <v>75000</v>
      </c>
      <c r="E112" s="105">
        <v>30000</v>
      </c>
      <c r="F112" s="105"/>
      <c r="G112" s="105">
        <v>100755.66750629722</v>
      </c>
      <c r="H112" s="105">
        <v>100000</v>
      </c>
      <c r="I112" s="106"/>
      <c r="J112" s="105">
        <f t="shared" si="38"/>
        <v>349807</v>
      </c>
      <c r="K112" s="106">
        <f t="shared" si="53"/>
        <v>170000</v>
      </c>
      <c r="L112" s="106"/>
      <c r="M112" s="106"/>
      <c r="N112" s="106">
        <v>155000</v>
      </c>
      <c r="O112" s="106">
        <v>35000</v>
      </c>
      <c r="P112" s="106">
        <v>7000</v>
      </c>
      <c r="Q112" s="106">
        <f t="shared" si="35"/>
        <v>68000</v>
      </c>
      <c r="R112" s="147">
        <v>750000</v>
      </c>
      <c r="S112" s="147">
        <v>500000</v>
      </c>
      <c r="T112" s="147">
        <v>1000000</v>
      </c>
      <c r="U112" s="106">
        <v>200000</v>
      </c>
      <c r="V112" s="106">
        <v>257000</v>
      </c>
      <c r="W112" s="106">
        <f t="shared" si="40"/>
        <v>300000</v>
      </c>
      <c r="X112" s="106"/>
      <c r="Y112" s="106"/>
      <c r="Z112" s="123">
        <f t="shared" si="52"/>
        <v>0.53180000000000005</v>
      </c>
      <c r="AA112" s="123">
        <f t="shared" si="52"/>
        <v>0.63180000000000003</v>
      </c>
      <c r="AB112" s="123">
        <v>1.3</v>
      </c>
      <c r="AC112" s="123">
        <v>1.25</v>
      </c>
      <c r="AD112" s="123"/>
      <c r="AE112" s="123">
        <f t="shared" si="37"/>
        <v>0.35473972602739723</v>
      </c>
      <c r="AF112" s="123">
        <v>0.63180000000000003</v>
      </c>
      <c r="AG112" s="123"/>
      <c r="AH112" s="123">
        <f t="shared" si="31"/>
        <v>0.55000000000000004</v>
      </c>
      <c r="AI112" s="123"/>
      <c r="AJ112" s="123"/>
      <c r="AK112" s="123">
        <v>0.59</v>
      </c>
      <c r="AL112" s="123">
        <v>0.8</v>
      </c>
      <c r="AM112" s="123">
        <v>0.70409999999999995</v>
      </c>
      <c r="AN112" s="123"/>
      <c r="AO112" s="123">
        <v>0.12</v>
      </c>
      <c r="AP112" s="123">
        <v>0.1</v>
      </c>
      <c r="AQ112" s="123">
        <v>0.1</v>
      </c>
      <c r="AR112" s="123">
        <v>0.27500000000000002</v>
      </c>
      <c r="AS112" s="124">
        <v>0.12658</v>
      </c>
      <c r="AT112" s="124">
        <v>1.45</v>
      </c>
      <c r="AU112" s="124"/>
      <c r="AW112" s="118">
        <f t="shared" si="44"/>
        <v>6643768.8779999996</v>
      </c>
      <c r="AX112" s="119"/>
      <c r="AY112" s="118">
        <f t="shared" si="45"/>
        <v>2967661.1366067417</v>
      </c>
      <c r="AZ112" s="119"/>
      <c r="BA112" s="118">
        <f t="shared" si="46"/>
        <v>1650000.0000000002</v>
      </c>
      <c r="BB112" s="118">
        <f t="shared" si="54"/>
        <v>7972725</v>
      </c>
      <c r="BC112" s="118">
        <f t="shared" si="55"/>
        <v>0</v>
      </c>
      <c r="BD112" s="118">
        <f t="shared" si="47"/>
        <v>975931.8</v>
      </c>
      <c r="BF112" s="118">
        <f t="shared" si="49"/>
        <v>10587361.814606741</v>
      </c>
      <c r="BG112" s="122">
        <f t="shared" ref="BG112:BG180" si="56">+BC112+BB112+BA112</f>
        <v>9622725</v>
      </c>
      <c r="BH112" s="119">
        <f t="shared" si="48"/>
        <v>13050000</v>
      </c>
      <c r="BI112" s="119"/>
      <c r="BJ112" s="119">
        <f t="shared" si="33"/>
        <v>240000</v>
      </c>
      <c r="BK112" s="81"/>
      <c r="BL112" s="81"/>
      <c r="BM112" s="120">
        <f t="shared" si="50"/>
        <v>33500086.814606741</v>
      </c>
      <c r="BN112" s="120">
        <f t="shared" si="51"/>
        <v>33500086.814606741</v>
      </c>
      <c r="BO112" s="121">
        <v>43983</v>
      </c>
      <c r="BP112" s="22">
        <v>30</v>
      </c>
      <c r="BQ112" s="105"/>
      <c r="BR112" s="105"/>
      <c r="BS112" s="105"/>
      <c r="BT112" s="105"/>
      <c r="BX112" s="106"/>
      <c r="BY112" s="105"/>
    </row>
    <row r="113" spans="1:77" s="22" customFormat="1" x14ac:dyDescent="0.25">
      <c r="A113" s="114">
        <v>44013</v>
      </c>
      <c r="B113" s="105">
        <v>50316</v>
      </c>
      <c r="C113" s="105">
        <v>94506</v>
      </c>
      <c r="D113" s="105">
        <v>75000</v>
      </c>
      <c r="E113" s="105">
        <v>30000</v>
      </c>
      <c r="F113" s="105"/>
      <c r="G113" s="105">
        <v>100755.66750629722</v>
      </c>
      <c r="H113" s="105">
        <v>100000</v>
      </c>
      <c r="I113" s="106"/>
      <c r="J113" s="105">
        <f t="shared" si="38"/>
        <v>349822</v>
      </c>
      <c r="K113" s="106">
        <f t="shared" si="53"/>
        <v>170000</v>
      </c>
      <c r="L113" s="106"/>
      <c r="M113" s="106"/>
      <c r="N113" s="106">
        <v>155000</v>
      </c>
      <c r="O113" s="106">
        <v>35000</v>
      </c>
      <c r="P113" s="106">
        <v>7000</v>
      </c>
      <c r="Q113" s="106">
        <f t="shared" si="35"/>
        <v>68000</v>
      </c>
      <c r="R113" s="147">
        <v>750000</v>
      </c>
      <c r="S113" s="147">
        <v>500000</v>
      </c>
      <c r="T113" s="147">
        <v>1000000</v>
      </c>
      <c r="U113" s="106">
        <v>200000</v>
      </c>
      <c r="V113" s="106">
        <v>257000</v>
      </c>
      <c r="W113" s="106">
        <f t="shared" si="40"/>
        <v>300000</v>
      </c>
      <c r="X113" s="106"/>
      <c r="Y113" s="106"/>
      <c r="Z113" s="123">
        <f t="shared" si="52"/>
        <v>0.53180000000000005</v>
      </c>
      <c r="AA113" s="123">
        <f t="shared" si="52"/>
        <v>0.63180000000000003</v>
      </c>
      <c r="AB113" s="123">
        <v>1.3</v>
      </c>
      <c r="AC113" s="123">
        <v>1.25</v>
      </c>
      <c r="AD113" s="123"/>
      <c r="AE113" s="123">
        <f t="shared" si="37"/>
        <v>0.35473972602739723</v>
      </c>
      <c r="AF113" s="123">
        <v>0.63180000000000003</v>
      </c>
      <c r="AG113" s="123"/>
      <c r="AH113" s="123">
        <f t="shared" si="31"/>
        <v>0.55000000000000004</v>
      </c>
      <c r="AI113" s="123"/>
      <c r="AJ113" s="123"/>
      <c r="AK113" s="123">
        <v>0.59</v>
      </c>
      <c r="AL113" s="123">
        <v>0.8</v>
      </c>
      <c r="AM113" s="123">
        <v>0.70409999999999995</v>
      </c>
      <c r="AN113" s="123"/>
      <c r="AO113" s="123">
        <v>0.12</v>
      </c>
      <c r="AP113" s="123">
        <v>0.1</v>
      </c>
      <c r="AQ113" s="123">
        <v>0.1</v>
      </c>
      <c r="AR113" s="123">
        <v>0.27500000000000002</v>
      </c>
      <c r="AS113" s="124">
        <v>0.12658</v>
      </c>
      <c r="AT113" s="124">
        <v>1.45</v>
      </c>
      <c r="AU113" s="124"/>
      <c r="AW113" s="118">
        <f t="shared" si="44"/>
        <v>6865475.1276000002</v>
      </c>
      <c r="AX113" s="119"/>
      <c r="AY113" s="118">
        <f t="shared" si="45"/>
        <v>3066583.1744936332</v>
      </c>
      <c r="AZ113" s="119"/>
      <c r="BA113" s="118">
        <f t="shared" si="46"/>
        <v>1705000.0000000002</v>
      </c>
      <c r="BB113" s="118">
        <f t="shared" si="54"/>
        <v>8238482.5</v>
      </c>
      <c r="BC113" s="118">
        <f t="shared" si="55"/>
        <v>0</v>
      </c>
      <c r="BD113" s="118">
        <f t="shared" si="47"/>
        <v>1008462.86</v>
      </c>
      <c r="BF113" s="118">
        <f t="shared" si="49"/>
        <v>10940521.162093632</v>
      </c>
      <c r="BG113" s="122">
        <f t="shared" si="56"/>
        <v>9943482.5</v>
      </c>
      <c r="BH113" s="119">
        <f t="shared" si="48"/>
        <v>13485000</v>
      </c>
      <c r="BI113" s="119"/>
      <c r="BJ113" s="119">
        <f t="shared" si="33"/>
        <v>240000</v>
      </c>
      <c r="BK113" s="81"/>
      <c r="BL113" s="81"/>
      <c r="BM113" s="120">
        <f t="shared" si="50"/>
        <v>34609003.662093632</v>
      </c>
      <c r="BN113" s="120">
        <f t="shared" si="51"/>
        <v>34609003.662093632</v>
      </c>
      <c r="BO113" s="121">
        <v>44013</v>
      </c>
      <c r="BP113" s="22">
        <v>31</v>
      </c>
      <c r="BQ113" s="105"/>
      <c r="BR113" s="105"/>
      <c r="BS113" s="105"/>
      <c r="BT113" s="105"/>
      <c r="BX113" s="106"/>
      <c r="BY113" s="105"/>
    </row>
    <row r="114" spans="1:77" s="22" customFormat="1" x14ac:dyDescent="0.25">
      <c r="A114" s="114">
        <v>44044</v>
      </c>
      <c r="B114" s="105">
        <v>50351</v>
      </c>
      <c r="C114" s="105">
        <v>94506</v>
      </c>
      <c r="D114" s="105">
        <v>75000</v>
      </c>
      <c r="E114" s="105">
        <v>30000</v>
      </c>
      <c r="F114" s="105"/>
      <c r="G114" s="105">
        <v>100755.66750629722</v>
      </c>
      <c r="H114" s="105">
        <v>100000</v>
      </c>
      <c r="I114" s="106"/>
      <c r="J114" s="105">
        <f t="shared" si="38"/>
        <v>349857</v>
      </c>
      <c r="K114" s="106">
        <f t="shared" si="53"/>
        <v>170000</v>
      </c>
      <c r="L114" s="106"/>
      <c r="M114" s="106"/>
      <c r="N114" s="106">
        <v>155000</v>
      </c>
      <c r="O114" s="106">
        <v>35000</v>
      </c>
      <c r="P114" s="106">
        <v>7000</v>
      </c>
      <c r="Q114" s="106">
        <f t="shared" si="35"/>
        <v>68000</v>
      </c>
      <c r="R114" s="147">
        <v>750000</v>
      </c>
      <c r="S114" s="147">
        <v>500000</v>
      </c>
      <c r="T114" s="147">
        <v>1000000</v>
      </c>
      <c r="U114" s="106">
        <v>200000</v>
      </c>
      <c r="V114" s="106">
        <v>257000</v>
      </c>
      <c r="W114" s="106">
        <f t="shared" si="40"/>
        <v>300000</v>
      </c>
      <c r="X114" s="106"/>
      <c r="Y114" s="106"/>
      <c r="Z114" s="123">
        <f t="shared" si="52"/>
        <v>0.53180000000000005</v>
      </c>
      <c r="AA114" s="123">
        <f t="shared" si="52"/>
        <v>0.63180000000000003</v>
      </c>
      <c r="AB114" s="123">
        <v>1.3</v>
      </c>
      <c r="AC114" s="123">
        <v>1.25</v>
      </c>
      <c r="AD114" s="123"/>
      <c r="AE114" s="123">
        <f t="shared" si="37"/>
        <v>0.35473972602739723</v>
      </c>
      <c r="AF114" s="123">
        <v>0.63180000000000003</v>
      </c>
      <c r="AG114" s="123"/>
      <c r="AH114" s="123">
        <f t="shared" si="31"/>
        <v>0.55000000000000004</v>
      </c>
      <c r="AI114" s="123"/>
      <c r="AJ114" s="123"/>
      <c r="AK114" s="123">
        <v>0.59</v>
      </c>
      <c r="AL114" s="123">
        <v>0.8</v>
      </c>
      <c r="AM114" s="123">
        <v>0.70409999999999995</v>
      </c>
      <c r="AN114" s="123"/>
      <c r="AO114" s="123">
        <v>0.12</v>
      </c>
      <c r="AP114" s="123">
        <v>0.1</v>
      </c>
      <c r="AQ114" s="123">
        <v>0.1</v>
      </c>
      <c r="AR114" s="123">
        <v>0.27500000000000002</v>
      </c>
      <c r="AS114" s="124">
        <v>0.12658</v>
      </c>
      <c r="AT114" s="124">
        <v>1.45</v>
      </c>
      <c r="AU114" s="124"/>
      <c r="AW114" s="118">
        <f t="shared" si="44"/>
        <v>6866052.1305999998</v>
      </c>
      <c r="AX114" s="119"/>
      <c r="AY114" s="118">
        <f t="shared" si="45"/>
        <v>3066583.1744936332</v>
      </c>
      <c r="AZ114" s="119"/>
      <c r="BA114" s="118">
        <f t="shared" si="46"/>
        <v>1705000.0000000002</v>
      </c>
      <c r="BB114" s="118">
        <f t="shared" si="54"/>
        <v>8238482.5</v>
      </c>
      <c r="BC114" s="118">
        <f t="shared" si="55"/>
        <v>0</v>
      </c>
      <c r="BD114" s="118">
        <f t="shared" si="47"/>
        <v>1008462.86</v>
      </c>
      <c r="BF114" s="118">
        <f t="shared" si="49"/>
        <v>10941098.165093632</v>
      </c>
      <c r="BG114" s="122">
        <f t="shared" si="56"/>
        <v>9943482.5</v>
      </c>
      <c r="BH114" s="119">
        <f t="shared" si="48"/>
        <v>13485000</v>
      </c>
      <c r="BI114" s="119"/>
      <c r="BJ114" s="119">
        <f t="shared" si="33"/>
        <v>240000</v>
      </c>
      <c r="BK114" s="81"/>
      <c r="BL114" s="81"/>
      <c r="BM114" s="120">
        <f t="shared" si="50"/>
        <v>34609580.665093631</v>
      </c>
      <c r="BN114" s="120">
        <f t="shared" si="51"/>
        <v>34609580.665093631</v>
      </c>
      <c r="BO114" s="121">
        <v>44044</v>
      </c>
      <c r="BP114" s="22">
        <v>31</v>
      </c>
      <c r="BQ114" s="105"/>
      <c r="BR114" s="105"/>
      <c r="BS114" s="105"/>
      <c r="BT114" s="105"/>
      <c r="BX114" s="106"/>
      <c r="BY114" s="105"/>
    </row>
    <row r="115" spans="1:77" s="22" customFormat="1" x14ac:dyDescent="0.25">
      <c r="A115" s="114">
        <v>44075</v>
      </c>
      <c r="B115" s="105">
        <v>50743</v>
      </c>
      <c r="C115" s="105">
        <v>94506</v>
      </c>
      <c r="D115" s="105">
        <v>75000</v>
      </c>
      <c r="E115" s="105">
        <v>30000</v>
      </c>
      <c r="F115" s="105"/>
      <c r="G115" s="105">
        <v>100755.66750629722</v>
      </c>
      <c r="H115" s="105">
        <v>100000</v>
      </c>
      <c r="I115" s="106"/>
      <c r="J115" s="105">
        <f t="shared" si="38"/>
        <v>350249</v>
      </c>
      <c r="K115" s="106">
        <f t="shared" si="53"/>
        <v>170000</v>
      </c>
      <c r="L115" s="106"/>
      <c r="M115" s="106"/>
      <c r="N115" s="106">
        <v>155000</v>
      </c>
      <c r="O115" s="106">
        <v>35000</v>
      </c>
      <c r="P115" s="106">
        <v>7000</v>
      </c>
      <c r="Q115" s="106">
        <f t="shared" si="35"/>
        <v>68000</v>
      </c>
      <c r="R115" s="147">
        <v>750000</v>
      </c>
      <c r="S115" s="147">
        <v>500000</v>
      </c>
      <c r="T115" s="147">
        <v>1000000</v>
      </c>
      <c r="U115" s="106">
        <v>200000</v>
      </c>
      <c r="V115" s="106">
        <v>257000</v>
      </c>
      <c r="W115" s="106">
        <f t="shared" si="40"/>
        <v>300000</v>
      </c>
      <c r="X115" s="106"/>
      <c r="Y115" s="106"/>
      <c r="Z115" s="123">
        <f t="shared" si="52"/>
        <v>0.53180000000000005</v>
      </c>
      <c r="AA115" s="123">
        <f t="shared" si="52"/>
        <v>0.63180000000000003</v>
      </c>
      <c r="AB115" s="123">
        <v>1.3</v>
      </c>
      <c r="AC115" s="123">
        <v>1.25</v>
      </c>
      <c r="AD115" s="123"/>
      <c r="AE115" s="123">
        <f t="shared" si="37"/>
        <v>0.35473972602739723</v>
      </c>
      <c r="AF115" s="123">
        <v>0.63180000000000003</v>
      </c>
      <c r="AG115" s="123"/>
      <c r="AH115" s="123">
        <f t="shared" si="31"/>
        <v>0.55000000000000004</v>
      </c>
      <c r="AI115" s="123"/>
      <c r="AJ115" s="123"/>
      <c r="AK115" s="123">
        <v>0.59</v>
      </c>
      <c r="AL115" s="123">
        <v>0.8</v>
      </c>
      <c r="AM115" s="123">
        <v>0.70409999999999995</v>
      </c>
      <c r="AN115" s="123"/>
      <c r="AO115" s="123">
        <v>0.12</v>
      </c>
      <c r="AP115" s="123">
        <v>0.1</v>
      </c>
      <c r="AQ115" s="123">
        <v>0.1</v>
      </c>
      <c r="AR115" s="123">
        <v>0.27500000000000002</v>
      </c>
      <c r="AS115" s="124">
        <v>0.12658</v>
      </c>
      <c r="AT115" s="124">
        <v>1.45</v>
      </c>
      <c r="AU115" s="124"/>
      <c r="AW115" s="118">
        <f t="shared" si="44"/>
        <v>6650820.5460000001</v>
      </c>
      <c r="AX115" s="119"/>
      <c r="AY115" s="118">
        <f t="shared" si="45"/>
        <v>2967661.1366067417</v>
      </c>
      <c r="AZ115" s="119"/>
      <c r="BA115" s="118">
        <f t="shared" si="46"/>
        <v>1650000.0000000002</v>
      </c>
      <c r="BB115" s="118">
        <f t="shared" si="54"/>
        <v>7972725</v>
      </c>
      <c r="BC115" s="118">
        <f t="shared" si="55"/>
        <v>0</v>
      </c>
      <c r="BD115" s="118">
        <f t="shared" si="47"/>
        <v>975931.8</v>
      </c>
      <c r="BF115" s="118">
        <f t="shared" si="49"/>
        <v>10594413.482606743</v>
      </c>
      <c r="BG115" s="122">
        <f t="shared" si="56"/>
        <v>9622725</v>
      </c>
      <c r="BH115" s="119">
        <f t="shared" si="48"/>
        <v>13050000</v>
      </c>
      <c r="BI115" s="119"/>
      <c r="BJ115" s="119">
        <f t="shared" si="33"/>
        <v>240000</v>
      </c>
      <c r="BK115" s="81"/>
      <c r="BL115" s="81"/>
      <c r="BM115" s="120">
        <f t="shared" si="50"/>
        <v>33507138.482606743</v>
      </c>
      <c r="BN115" s="120">
        <f t="shared" si="51"/>
        <v>33507138.482606743</v>
      </c>
      <c r="BO115" s="121">
        <v>44075</v>
      </c>
      <c r="BP115" s="22">
        <v>30</v>
      </c>
      <c r="BQ115" s="105"/>
      <c r="BR115" s="105"/>
      <c r="BS115" s="105"/>
      <c r="BT115" s="105"/>
      <c r="BX115" s="106"/>
      <c r="BY115" s="105"/>
    </row>
    <row r="116" spans="1:77" s="22" customFormat="1" x14ac:dyDescent="0.25">
      <c r="A116" s="114">
        <v>44105</v>
      </c>
      <c r="B116" s="105">
        <v>50050</v>
      </c>
      <c r="C116" s="105">
        <v>57404</v>
      </c>
      <c r="D116" s="105">
        <v>75000</v>
      </c>
      <c r="E116" s="105">
        <v>30000</v>
      </c>
      <c r="F116" s="105"/>
      <c r="G116" s="105">
        <v>50377.83375314861</v>
      </c>
      <c r="H116" s="105">
        <v>50000</v>
      </c>
      <c r="I116" s="106"/>
      <c r="J116" s="105">
        <f t="shared" si="38"/>
        <v>262454</v>
      </c>
      <c r="K116" s="106">
        <f t="shared" si="53"/>
        <v>170000</v>
      </c>
      <c r="L116" s="106"/>
      <c r="M116" s="106"/>
      <c r="N116" s="106">
        <v>155000</v>
      </c>
      <c r="O116" s="106">
        <v>35000</v>
      </c>
      <c r="P116" s="106">
        <v>7000</v>
      </c>
      <c r="Q116" s="106">
        <f t="shared" si="35"/>
        <v>68000</v>
      </c>
      <c r="R116" s="147">
        <v>750000</v>
      </c>
      <c r="S116" s="147">
        <v>500000</v>
      </c>
      <c r="T116" s="147">
        <v>1000000</v>
      </c>
      <c r="U116" s="106">
        <v>200000</v>
      </c>
      <c r="V116" s="106">
        <v>257000</v>
      </c>
      <c r="W116" s="106">
        <f t="shared" si="40"/>
        <v>300000</v>
      </c>
      <c r="X116" s="106"/>
      <c r="Y116" s="106"/>
      <c r="Z116" s="123">
        <f t="shared" si="52"/>
        <v>0.53180000000000005</v>
      </c>
      <c r="AA116" s="123">
        <f t="shared" si="52"/>
        <v>0.63180000000000003</v>
      </c>
      <c r="AB116" s="123">
        <v>1.3</v>
      </c>
      <c r="AC116" s="123">
        <v>1.25</v>
      </c>
      <c r="AD116" s="123"/>
      <c r="AE116" s="123">
        <f t="shared" si="37"/>
        <v>0.35473972602739723</v>
      </c>
      <c r="AF116" s="123">
        <v>0.1</v>
      </c>
      <c r="AG116" s="123"/>
      <c r="AH116" s="123">
        <f t="shared" si="31"/>
        <v>0.55000000000000004</v>
      </c>
      <c r="AI116" s="123"/>
      <c r="AJ116" s="123"/>
      <c r="AK116" s="123">
        <v>0.59</v>
      </c>
      <c r="AL116" s="123">
        <v>0.8</v>
      </c>
      <c r="AM116" s="123">
        <v>0.70409999999999995</v>
      </c>
      <c r="AN116" s="123"/>
      <c r="AO116" s="123">
        <v>0.12</v>
      </c>
      <c r="AP116" s="123">
        <v>0.1</v>
      </c>
      <c r="AQ116" s="123">
        <v>0.1</v>
      </c>
      <c r="AR116" s="123">
        <v>0.27500000000000002</v>
      </c>
      <c r="AS116" s="124">
        <v>0.12658</v>
      </c>
      <c r="AT116" s="124">
        <v>1.45</v>
      </c>
      <c r="AU116" s="124"/>
      <c r="AW116" s="118">
        <f t="shared" si="44"/>
        <v>6134417.5532000009</v>
      </c>
      <c r="AX116" s="119"/>
      <c r="AY116" s="118">
        <f t="shared" si="45"/>
        <v>709001.58724681672</v>
      </c>
      <c r="AZ116" s="119"/>
      <c r="BA116" s="118">
        <f t="shared" si="46"/>
        <v>1705000.0000000002</v>
      </c>
      <c r="BB116" s="118">
        <f t="shared" si="54"/>
        <v>8238482.5</v>
      </c>
      <c r="BC116" s="118">
        <f t="shared" si="55"/>
        <v>0</v>
      </c>
      <c r="BD116" s="118">
        <f t="shared" si="47"/>
        <v>1008462.86</v>
      </c>
      <c r="BF116" s="118">
        <f t="shared" si="49"/>
        <v>7851882.0004468178</v>
      </c>
      <c r="BG116" s="122">
        <f t="shared" si="56"/>
        <v>9943482.5</v>
      </c>
      <c r="BH116" s="119">
        <f t="shared" si="48"/>
        <v>13485000</v>
      </c>
      <c r="BI116" s="119"/>
      <c r="BJ116" s="119">
        <f t="shared" si="33"/>
        <v>240000</v>
      </c>
      <c r="BK116" s="81"/>
      <c r="BL116" s="81"/>
      <c r="BM116" s="120">
        <f t="shared" si="50"/>
        <v>31520364.500446819</v>
      </c>
      <c r="BN116" s="120">
        <f t="shared" si="51"/>
        <v>31520364.500446819</v>
      </c>
      <c r="BO116" s="121">
        <v>44105</v>
      </c>
      <c r="BP116" s="22">
        <v>31</v>
      </c>
      <c r="BQ116" s="105"/>
      <c r="BR116" s="105"/>
      <c r="BS116" s="105"/>
      <c r="BT116" s="105"/>
      <c r="BX116" s="106"/>
      <c r="BY116" s="105"/>
    </row>
    <row r="117" spans="1:77" s="22" customFormat="1" x14ac:dyDescent="0.25">
      <c r="A117" s="114">
        <v>44136</v>
      </c>
      <c r="B117" s="105">
        <v>62006</v>
      </c>
      <c r="C117" s="105">
        <v>46059</v>
      </c>
      <c r="D117" s="105">
        <v>75000</v>
      </c>
      <c r="E117" s="105">
        <v>30000</v>
      </c>
      <c r="F117" s="105"/>
      <c r="G117" s="105">
        <v>50377.83375314861</v>
      </c>
      <c r="H117" s="105">
        <v>50000</v>
      </c>
      <c r="I117" s="106"/>
      <c r="J117" s="105">
        <f t="shared" si="38"/>
        <v>263065</v>
      </c>
      <c r="K117" s="106">
        <f>152000+$K$3</f>
        <v>152000</v>
      </c>
      <c r="L117" s="106"/>
      <c r="M117" s="106"/>
      <c r="N117" s="106">
        <v>155000</v>
      </c>
      <c r="O117" s="106">
        <v>35000</v>
      </c>
      <c r="P117" s="106">
        <v>7000</v>
      </c>
      <c r="Q117" s="106">
        <f t="shared" si="35"/>
        <v>68000</v>
      </c>
      <c r="R117" s="147">
        <v>500000</v>
      </c>
      <c r="S117" s="147">
        <v>500000</v>
      </c>
      <c r="T117" s="147">
        <v>1000000</v>
      </c>
      <c r="U117" s="106">
        <v>200000</v>
      </c>
      <c r="V117" s="106">
        <v>257000</v>
      </c>
      <c r="W117" s="106">
        <f t="shared" si="40"/>
        <v>300000</v>
      </c>
      <c r="X117" s="106"/>
      <c r="Y117" s="106"/>
      <c r="Z117" s="123">
        <f t="shared" si="52"/>
        <v>0.53180000000000005</v>
      </c>
      <c r="AA117" s="123">
        <f t="shared" si="52"/>
        <v>0.63180000000000003</v>
      </c>
      <c r="AB117" s="123">
        <v>1.3</v>
      </c>
      <c r="AC117" s="123">
        <v>1.25</v>
      </c>
      <c r="AD117" s="123"/>
      <c r="AE117" s="123">
        <f t="shared" si="37"/>
        <v>0.35473972602739723</v>
      </c>
      <c r="AF117" s="123">
        <v>0.1</v>
      </c>
      <c r="AG117" s="123"/>
      <c r="AH117" s="123">
        <f t="shared" si="31"/>
        <v>0.55000000000000004</v>
      </c>
      <c r="AI117" s="123"/>
      <c r="AJ117" s="123"/>
      <c r="AK117" s="123">
        <v>0.59</v>
      </c>
      <c r="AL117" s="123">
        <v>0.8</v>
      </c>
      <c r="AM117" s="123">
        <v>0.70409999999999995</v>
      </c>
      <c r="AN117" s="123"/>
      <c r="AO117" s="123">
        <v>0.12</v>
      </c>
      <c r="AP117" s="123">
        <v>0.1</v>
      </c>
      <c r="AQ117" s="123">
        <v>0.1</v>
      </c>
      <c r="AR117" s="123">
        <v>0.27500000000000002</v>
      </c>
      <c r="AS117" s="124">
        <v>0.12658</v>
      </c>
      <c r="AT117" s="124">
        <v>1.45</v>
      </c>
      <c r="AU117" s="124"/>
      <c r="AW117" s="118">
        <f t="shared" si="44"/>
        <v>5912246.0099999998</v>
      </c>
      <c r="AX117" s="119"/>
      <c r="AY117" s="118">
        <f t="shared" si="45"/>
        <v>686130.56830337108</v>
      </c>
      <c r="AZ117" s="119"/>
      <c r="BA117" s="118">
        <f t="shared" si="46"/>
        <v>1650000.0000000002</v>
      </c>
      <c r="BB117" s="118">
        <f t="shared" si="54"/>
        <v>7675725</v>
      </c>
      <c r="BC117" s="118">
        <f t="shared" si="55"/>
        <v>0</v>
      </c>
      <c r="BD117" s="118">
        <f t="shared" si="47"/>
        <v>975931.8</v>
      </c>
      <c r="BF117" s="118">
        <f t="shared" si="49"/>
        <v>7574308.3783033704</v>
      </c>
      <c r="BG117" s="122">
        <f t="shared" si="56"/>
        <v>9325725</v>
      </c>
      <c r="BH117" s="119">
        <f t="shared" si="48"/>
        <v>13050000</v>
      </c>
      <c r="BI117" s="119"/>
      <c r="BJ117" s="119">
        <f t="shared" si="33"/>
        <v>210000</v>
      </c>
      <c r="BK117" s="81"/>
      <c r="BL117" s="81"/>
      <c r="BM117" s="120">
        <f t="shared" si="50"/>
        <v>30160033.378303371</v>
      </c>
      <c r="BN117" s="120">
        <f t="shared" si="51"/>
        <v>30160033.378303371</v>
      </c>
      <c r="BO117" s="121">
        <v>44136</v>
      </c>
      <c r="BP117" s="22">
        <v>30</v>
      </c>
      <c r="BQ117" s="105"/>
      <c r="BR117" s="105"/>
      <c r="BS117" s="105"/>
      <c r="BT117" s="105"/>
      <c r="BX117" s="106"/>
      <c r="BY117" s="105"/>
    </row>
    <row r="118" spans="1:77" s="22" customFormat="1" x14ac:dyDescent="0.25">
      <c r="A118" s="114">
        <v>44166</v>
      </c>
      <c r="B118" s="105">
        <v>62216</v>
      </c>
      <c r="C118" s="105">
        <v>46059</v>
      </c>
      <c r="D118" s="105">
        <v>75000</v>
      </c>
      <c r="E118" s="105">
        <v>30000</v>
      </c>
      <c r="F118" s="105"/>
      <c r="G118" s="105">
        <v>50377.83375314861</v>
      </c>
      <c r="H118" s="105">
        <v>50000</v>
      </c>
      <c r="I118" s="106"/>
      <c r="J118" s="105">
        <f t="shared" si="38"/>
        <v>263275</v>
      </c>
      <c r="K118" s="106">
        <f>152000+$K$3</f>
        <v>152000</v>
      </c>
      <c r="L118" s="106"/>
      <c r="M118" s="106"/>
      <c r="N118" s="106">
        <v>155000</v>
      </c>
      <c r="O118" s="106">
        <v>35000</v>
      </c>
      <c r="P118" s="106">
        <v>7000</v>
      </c>
      <c r="Q118" s="106">
        <f t="shared" si="35"/>
        <v>68000</v>
      </c>
      <c r="R118" s="147">
        <v>500000</v>
      </c>
      <c r="S118" s="147">
        <v>500000</v>
      </c>
      <c r="T118" s="147">
        <v>1000000</v>
      </c>
      <c r="U118" s="106">
        <v>200000</v>
      </c>
      <c r="V118" s="106">
        <v>257000</v>
      </c>
      <c r="W118" s="106">
        <f t="shared" si="40"/>
        <v>300000</v>
      </c>
      <c r="X118" s="106"/>
      <c r="Y118" s="106"/>
      <c r="Z118" s="123">
        <f t="shared" si="52"/>
        <v>0.53180000000000005</v>
      </c>
      <c r="AA118" s="123">
        <f t="shared" si="52"/>
        <v>0.63180000000000003</v>
      </c>
      <c r="AB118" s="123">
        <v>1.3</v>
      </c>
      <c r="AC118" s="123">
        <v>1.25</v>
      </c>
      <c r="AD118" s="123"/>
      <c r="AE118" s="123">
        <f t="shared" si="37"/>
        <v>0.35473972602739723</v>
      </c>
      <c r="AF118" s="123">
        <v>0.1</v>
      </c>
      <c r="AG118" s="123"/>
      <c r="AH118" s="123">
        <f t="shared" si="31"/>
        <v>0.55000000000000004</v>
      </c>
      <c r="AI118" s="123"/>
      <c r="AJ118" s="123"/>
      <c r="AK118" s="123">
        <v>0.59</v>
      </c>
      <c r="AL118" s="123">
        <v>0.8</v>
      </c>
      <c r="AM118" s="123">
        <v>0.70409999999999995</v>
      </c>
      <c r="AN118" s="123"/>
      <c r="AO118" s="123">
        <v>0.12</v>
      </c>
      <c r="AP118" s="123">
        <v>0.1</v>
      </c>
      <c r="AQ118" s="123">
        <v>0.1</v>
      </c>
      <c r="AR118" s="123">
        <v>0.27500000000000002</v>
      </c>
      <c r="AS118" s="124">
        <v>0.12658</v>
      </c>
      <c r="AT118" s="124">
        <v>1.45</v>
      </c>
      <c r="AU118" s="124"/>
      <c r="AW118" s="118">
        <f t="shared" si="44"/>
        <v>6112782.8949999996</v>
      </c>
      <c r="AX118" s="119"/>
      <c r="AY118" s="118">
        <f t="shared" si="45"/>
        <v>709001.58724681672</v>
      </c>
      <c r="AZ118" s="119"/>
      <c r="BA118" s="118">
        <f t="shared" si="46"/>
        <v>1705000.0000000002</v>
      </c>
      <c r="BB118" s="118">
        <f t="shared" si="54"/>
        <v>7931582.5</v>
      </c>
      <c r="BC118" s="118">
        <f t="shared" si="55"/>
        <v>0</v>
      </c>
      <c r="BD118" s="118">
        <f t="shared" si="47"/>
        <v>1008462.86</v>
      </c>
      <c r="BF118" s="118">
        <f t="shared" si="49"/>
        <v>7830247.3422468165</v>
      </c>
      <c r="BG118" s="122">
        <f t="shared" si="56"/>
        <v>9636582.5</v>
      </c>
      <c r="BH118" s="119">
        <f t="shared" si="48"/>
        <v>13485000</v>
      </c>
      <c r="BI118" s="119"/>
      <c r="BJ118" s="119">
        <f t="shared" si="33"/>
        <v>210000</v>
      </c>
      <c r="BK118" s="81"/>
      <c r="BL118" s="81"/>
      <c r="BM118" s="120">
        <f t="shared" si="50"/>
        <v>31161829.842246816</v>
      </c>
      <c r="BN118" s="120">
        <f t="shared" si="51"/>
        <v>31161829.842246816</v>
      </c>
      <c r="BO118" s="121">
        <v>44166</v>
      </c>
      <c r="BP118" s="22">
        <v>31</v>
      </c>
      <c r="BQ118" s="105"/>
      <c r="BR118" s="105"/>
      <c r="BS118" s="105"/>
      <c r="BT118" s="105"/>
      <c r="BX118" s="106"/>
      <c r="BY118" s="105"/>
    </row>
    <row r="119" spans="1:77" s="22" customFormat="1" x14ac:dyDescent="0.25">
      <c r="A119" s="190"/>
      <c r="B119" s="191"/>
      <c r="C119" s="191"/>
      <c r="D119" s="191"/>
      <c r="E119" s="191"/>
      <c r="F119" s="191"/>
      <c r="G119" s="191"/>
      <c r="H119" s="191"/>
      <c r="I119" s="192"/>
      <c r="J119" s="191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4"/>
      <c r="AT119" s="194"/>
      <c r="AU119" s="194"/>
      <c r="AV119" s="167"/>
      <c r="AW119" s="315">
        <f>SUM(AW107:AW118)</f>
        <v>75785357.739999995</v>
      </c>
      <c r="AX119" s="315"/>
      <c r="AY119" s="315">
        <f>SUM(AY107:AY118)</f>
        <v>20006598.83164832</v>
      </c>
      <c r="AZ119" s="315"/>
      <c r="BA119" s="315">
        <f>SUM(BA107:BA118)</f>
        <v>20130000.000000004</v>
      </c>
      <c r="BB119" s="315">
        <f>SUM(BB107:BB118)</f>
        <v>95762445</v>
      </c>
      <c r="BC119" s="315">
        <f>SUM(BC107:BC118)</f>
        <v>0</v>
      </c>
      <c r="BD119" s="315">
        <f>SUM(BD107:BD118)</f>
        <v>11906367.960000001</v>
      </c>
      <c r="BE119" s="167"/>
      <c r="BF119" s="315">
        <f>SUM(BF107:BF118)</f>
        <v>107698324.53164831</v>
      </c>
      <c r="BG119" s="315">
        <f>SUM(BG107:BG118)</f>
        <v>115892445</v>
      </c>
      <c r="BH119" s="315">
        <f>SUM(BH107:BH118)</f>
        <v>159210000</v>
      </c>
      <c r="BI119" s="315"/>
      <c r="BJ119" s="315">
        <f>SUM(BJ107:BJ118)</f>
        <v>2670000</v>
      </c>
      <c r="BK119" s="167"/>
      <c r="BL119" s="167"/>
      <c r="BM119" s="315">
        <f>SUM(BM107:BM118)</f>
        <v>385470769.53164828</v>
      </c>
      <c r="BN119" s="316">
        <f>SUM(BN107:BN118)</f>
        <v>385470769.53164828</v>
      </c>
      <c r="BO119" s="168"/>
      <c r="BP119" s="167"/>
      <c r="BQ119" s="105"/>
      <c r="BR119" s="105"/>
      <c r="BS119" s="105"/>
      <c r="BT119" s="105"/>
      <c r="BX119" s="106"/>
      <c r="BY119" s="105"/>
    </row>
    <row r="120" spans="1:77" s="22" customFormat="1" x14ac:dyDescent="0.25">
      <c r="A120" s="114">
        <v>44197</v>
      </c>
      <c r="B120" s="105">
        <v>61849</v>
      </c>
      <c r="C120" s="105">
        <v>46059</v>
      </c>
      <c r="D120" s="105">
        <v>75000</v>
      </c>
      <c r="E120" s="105">
        <v>30000</v>
      </c>
      <c r="F120" s="105"/>
      <c r="G120" s="105">
        <v>50377.83375314861</v>
      </c>
      <c r="H120" s="105">
        <v>50000</v>
      </c>
      <c r="I120" s="106"/>
      <c r="J120" s="105">
        <f t="shared" ref="J120:J188" si="57">B120+C120+H120+I120+D120+E120</f>
        <v>262908</v>
      </c>
      <c r="K120" s="106">
        <f>152000+$K$3</f>
        <v>152000</v>
      </c>
      <c r="L120" s="106"/>
      <c r="M120" s="106"/>
      <c r="N120" s="106">
        <v>155000</v>
      </c>
      <c r="O120" s="106">
        <v>35000</v>
      </c>
      <c r="P120" s="106">
        <v>7000</v>
      </c>
      <c r="Q120" s="106">
        <f>+Q118</f>
        <v>68000</v>
      </c>
      <c r="R120" s="147">
        <v>500000</v>
      </c>
      <c r="S120" s="147">
        <v>500000</v>
      </c>
      <c r="T120" s="147">
        <v>1000000</v>
      </c>
      <c r="U120" s="106">
        <v>200000</v>
      </c>
      <c r="V120" s="106">
        <v>257000</v>
      </c>
      <c r="W120" s="106">
        <f>+W118</f>
        <v>300000</v>
      </c>
      <c r="X120" s="106"/>
      <c r="Y120" s="106"/>
      <c r="Z120" s="123">
        <f>+Z118</f>
        <v>0.53180000000000005</v>
      </c>
      <c r="AA120" s="123">
        <f>+AA118</f>
        <v>0.63180000000000003</v>
      </c>
      <c r="AB120" s="123">
        <v>1.3</v>
      </c>
      <c r="AC120" s="123">
        <v>1.25</v>
      </c>
      <c r="AD120" s="123"/>
      <c r="AE120" s="123">
        <f t="shared" si="37"/>
        <v>0.35473972602739723</v>
      </c>
      <c r="AF120" s="123">
        <v>0.1</v>
      </c>
      <c r="AG120" s="123"/>
      <c r="AH120" s="123">
        <f>+AH118</f>
        <v>0.55000000000000004</v>
      </c>
      <c r="AI120" s="123"/>
      <c r="AJ120" s="123"/>
      <c r="AK120" s="123">
        <v>0.59</v>
      </c>
      <c r="AL120" s="123">
        <v>0.8</v>
      </c>
      <c r="AM120" s="123">
        <v>0.70409999999999995</v>
      </c>
      <c r="AN120" s="123"/>
      <c r="AO120" s="123">
        <v>0.12</v>
      </c>
      <c r="AP120" s="123">
        <v>0.1</v>
      </c>
      <c r="AQ120" s="123">
        <v>0.1</v>
      </c>
      <c r="AR120" s="123">
        <v>0.27500000000000002</v>
      </c>
      <c r="AS120" s="124">
        <v>0.12658</v>
      </c>
      <c r="AT120" s="124">
        <v>1.45</v>
      </c>
      <c r="AU120" s="124"/>
      <c r="AW120" s="118">
        <f t="shared" si="44"/>
        <v>6106732.6063999999</v>
      </c>
      <c r="AX120" s="119"/>
      <c r="AY120" s="118">
        <f t="shared" si="45"/>
        <v>709001.58724681672</v>
      </c>
      <c r="AZ120" s="119"/>
      <c r="BA120" s="118">
        <f t="shared" si="46"/>
        <v>1705000.0000000002</v>
      </c>
      <c r="BB120" s="118">
        <f t="shared" si="54"/>
        <v>7931582.5</v>
      </c>
      <c r="BC120" s="118">
        <f t="shared" si="55"/>
        <v>0</v>
      </c>
      <c r="BD120" s="118">
        <f t="shared" si="47"/>
        <v>1008462.86</v>
      </c>
      <c r="BF120" s="118">
        <f t="shared" si="49"/>
        <v>7824197.0536468169</v>
      </c>
      <c r="BG120" s="122">
        <f t="shared" si="56"/>
        <v>9636582.5</v>
      </c>
      <c r="BH120" s="119">
        <f t="shared" si="48"/>
        <v>13485000</v>
      </c>
      <c r="BI120" s="119"/>
      <c r="BJ120" s="119">
        <f t="shared" si="33"/>
        <v>210000</v>
      </c>
      <c r="BK120" s="81"/>
      <c r="BL120" s="81"/>
      <c r="BM120" s="120">
        <f t="shared" si="50"/>
        <v>31155779.553646818</v>
      </c>
      <c r="BN120" s="120">
        <f t="shared" si="51"/>
        <v>31155779.553646818</v>
      </c>
      <c r="BO120" s="121">
        <v>44197</v>
      </c>
      <c r="BP120" s="22">
        <v>31</v>
      </c>
      <c r="BQ120" s="105"/>
      <c r="BR120" s="105"/>
      <c r="BS120" s="105"/>
      <c r="BT120" s="105"/>
      <c r="BX120" s="106"/>
      <c r="BY120" s="105"/>
    </row>
    <row r="121" spans="1:77" s="22" customFormat="1" x14ac:dyDescent="0.25">
      <c r="A121" s="114">
        <v>44228</v>
      </c>
      <c r="B121" s="105">
        <v>61909</v>
      </c>
      <c r="C121" s="105">
        <v>46059</v>
      </c>
      <c r="D121" s="105">
        <v>75000</v>
      </c>
      <c r="E121" s="105">
        <v>30000</v>
      </c>
      <c r="F121" s="105"/>
      <c r="G121" s="105">
        <v>50377.83375314861</v>
      </c>
      <c r="H121" s="105">
        <v>50000</v>
      </c>
      <c r="I121" s="106"/>
      <c r="J121" s="105">
        <f t="shared" si="57"/>
        <v>262968</v>
      </c>
      <c r="K121" s="106">
        <f>152000+$K$3</f>
        <v>152000</v>
      </c>
      <c r="L121" s="106"/>
      <c r="M121" s="106"/>
      <c r="N121" s="106">
        <v>155000</v>
      </c>
      <c r="O121" s="106">
        <v>35000</v>
      </c>
      <c r="P121" s="106">
        <v>7000</v>
      </c>
      <c r="Q121" s="106">
        <f t="shared" si="35"/>
        <v>68000</v>
      </c>
      <c r="R121" s="147">
        <v>500000</v>
      </c>
      <c r="S121" s="147">
        <v>500000</v>
      </c>
      <c r="T121" s="147">
        <v>1000000</v>
      </c>
      <c r="U121" s="106">
        <v>200000</v>
      </c>
      <c r="V121" s="106">
        <v>257000</v>
      </c>
      <c r="W121" s="106">
        <f t="shared" si="40"/>
        <v>300000</v>
      </c>
      <c r="X121" s="106"/>
      <c r="Y121" s="106"/>
      <c r="Z121" s="123">
        <f t="shared" si="52"/>
        <v>0.53180000000000005</v>
      </c>
      <c r="AA121" s="123">
        <f t="shared" si="52"/>
        <v>0.63180000000000003</v>
      </c>
      <c r="AB121" s="123">
        <v>1.3</v>
      </c>
      <c r="AC121" s="123">
        <v>1.25</v>
      </c>
      <c r="AD121" s="123"/>
      <c r="AE121" s="123">
        <f t="shared" si="37"/>
        <v>0.35473972602739723</v>
      </c>
      <c r="AF121" s="123">
        <v>0.1</v>
      </c>
      <c r="AG121" s="123"/>
      <c r="AH121" s="123">
        <f t="shared" si="31"/>
        <v>0.55000000000000004</v>
      </c>
      <c r="AI121" s="123"/>
      <c r="AJ121" s="123"/>
      <c r="AK121" s="123">
        <v>0.59</v>
      </c>
      <c r="AL121" s="123">
        <v>0.8</v>
      </c>
      <c r="AM121" s="123">
        <v>0.70409999999999995</v>
      </c>
      <c r="AN121" s="123"/>
      <c r="AO121" s="123">
        <v>0.12</v>
      </c>
      <c r="AP121" s="123">
        <v>0.1</v>
      </c>
      <c r="AQ121" s="123">
        <v>0.1</v>
      </c>
      <c r="AR121" s="123">
        <v>0.27500000000000002</v>
      </c>
      <c r="AS121" s="124">
        <v>0.12658</v>
      </c>
      <c r="AT121" s="124">
        <v>1.45</v>
      </c>
      <c r="AU121" s="124"/>
      <c r="AW121" s="118">
        <f t="shared" si="44"/>
        <v>5516651.9072000002</v>
      </c>
      <c r="AX121" s="119"/>
      <c r="AY121" s="118">
        <f t="shared" si="45"/>
        <v>640388.53041647968</v>
      </c>
      <c r="AZ121" s="119"/>
      <c r="BA121" s="118">
        <f t="shared" si="46"/>
        <v>1540000.0000000002</v>
      </c>
      <c r="BB121" s="118">
        <f t="shared" si="54"/>
        <v>7164010</v>
      </c>
      <c r="BC121" s="118">
        <f t="shared" si="55"/>
        <v>0</v>
      </c>
      <c r="BD121" s="118">
        <f t="shared" si="47"/>
        <v>910869.68</v>
      </c>
      <c r="BF121" s="118">
        <f t="shared" si="49"/>
        <v>7067910.1176164793</v>
      </c>
      <c r="BG121" s="122">
        <f t="shared" si="56"/>
        <v>8704010</v>
      </c>
      <c r="BH121" s="119">
        <f t="shared" si="48"/>
        <v>12180000</v>
      </c>
      <c r="BI121" s="119"/>
      <c r="BJ121" s="119">
        <f t="shared" si="33"/>
        <v>210000</v>
      </c>
      <c r="BK121" s="81"/>
      <c r="BL121" s="81"/>
      <c r="BM121" s="120">
        <f t="shared" si="50"/>
        <v>28161920.117616478</v>
      </c>
      <c r="BN121" s="120">
        <f t="shared" si="51"/>
        <v>28161920.117616478</v>
      </c>
      <c r="BO121" s="121">
        <v>44228</v>
      </c>
      <c r="BP121" s="22">
        <v>28</v>
      </c>
      <c r="BQ121" s="105"/>
      <c r="BR121" s="105"/>
      <c r="BS121" s="105"/>
      <c r="BT121" s="105"/>
      <c r="BX121" s="106"/>
      <c r="BY121" s="105"/>
    </row>
    <row r="122" spans="1:77" s="22" customFormat="1" x14ac:dyDescent="0.25">
      <c r="A122" s="114">
        <v>44256</v>
      </c>
      <c r="B122" s="105">
        <v>61795</v>
      </c>
      <c r="C122" s="105">
        <v>43628</v>
      </c>
      <c r="D122" s="105">
        <v>75000</v>
      </c>
      <c r="E122" s="105">
        <v>30000</v>
      </c>
      <c r="F122" s="105"/>
      <c r="G122" s="105">
        <v>50377.83375314861</v>
      </c>
      <c r="H122" s="105">
        <v>50000</v>
      </c>
      <c r="I122" s="106"/>
      <c r="J122" s="105">
        <f t="shared" si="57"/>
        <v>260423</v>
      </c>
      <c r="K122" s="106">
        <f>152000+$K$3</f>
        <v>152000</v>
      </c>
      <c r="L122" s="106"/>
      <c r="M122" s="106"/>
      <c r="N122" s="106">
        <v>155000</v>
      </c>
      <c r="O122" s="106">
        <v>35000</v>
      </c>
      <c r="P122" s="106">
        <v>7000</v>
      </c>
      <c r="Q122" s="106">
        <f t="shared" si="35"/>
        <v>68000</v>
      </c>
      <c r="R122" s="147">
        <v>500000</v>
      </c>
      <c r="S122" s="147">
        <v>500000</v>
      </c>
      <c r="T122" s="147">
        <v>1000000</v>
      </c>
      <c r="U122" s="106">
        <v>200000</v>
      </c>
      <c r="V122" s="106">
        <v>257000</v>
      </c>
      <c r="W122" s="106">
        <f t="shared" si="40"/>
        <v>300000</v>
      </c>
      <c r="X122" s="106"/>
      <c r="Y122" s="106"/>
      <c r="Z122" s="123">
        <f t="shared" si="52"/>
        <v>0.53180000000000005</v>
      </c>
      <c r="AA122" s="123">
        <f t="shared" si="52"/>
        <v>0.63180000000000003</v>
      </c>
      <c r="AB122" s="123">
        <v>1.3</v>
      </c>
      <c r="AC122" s="123">
        <v>1.25</v>
      </c>
      <c r="AD122" s="123"/>
      <c r="AE122" s="123">
        <f t="shared" si="37"/>
        <v>0.35473972602739723</v>
      </c>
      <c r="AF122" s="123">
        <v>0.1</v>
      </c>
      <c r="AG122" s="123"/>
      <c r="AH122" s="123">
        <f t="shared" si="31"/>
        <v>0.55000000000000004</v>
      </c>
      <c r="AI122" s="123"/>
      <c r="AJ122" s="123"/>
      <c r="AK122" s="123">
        <v>0.59</v>
      </c>
      <c r="AL122" s="123">
        <v>0.8</v>
      </c>
      <c r="AM122" s="123">
        <v>0.70409999999999995</v>
      </c>
      <c r="AN122" s="123"/>
      <c r="AO122" s="123">
        <v>0.12</v>
      </c>
      <c r="AP122" s="123">
        <v>0.1</v>
      </c>
      <c r="AQ122" s="123">
        <v>0.1</v>
      </c>
      <c r="AR122" s="123">
        <v>0.27500000000000002</v>
      </c>
      <c r="AS122" s="124">
        <v>0.12658</v>
      </c>
      <c r="AT122" s="124">
        <v>1.45</v>
      </c>
      <c r="AU122" s="124"/>
      <c r="AW122" s="118">
        <f t="shared" si="44"/>
        <v>6058229.2933999998</v>
      </c>
      <c r="AX122" s="119"/>
      <c r="AY122" s="118">
        <f t="shared" si="45"/>
        <v>709001.58724681672</v>
      </c>
      <c r="AZ122" s="119"/>
      <c r="BA122" s="118">
        <f t="shared" si="46"/>
        <v>1705000.0000000002</v>
      </c>
      <c r="BB122" s="118">
        <f t="shared" si="54"/>
        <v>7931582.5</v>
      </c>
      <c r="BC122" s="118">
        <f t="shared" si="55"/>
        <v>0</v>
      </c>
      <c r="BD122" s="118">
        <f t="shared" si="47"/>
        <v>1008462.86</v>
      </c>
      <c r="BF122" s="118">
        <f t="shared" si="49"/>
        <v>7775693.7406468168</v>
      </c>
      <c r="BG122" s="122">
        <f t="shared" si="56"/>
        <v>9636582.5</v>
      </c>
      <c r="BH122" s="119">
        <f t="shared" si="48"/>
        <v>13485000</v>
      </c>
      <c r="BI122" s="119"/>
      <c r="BJ122" s="119">
        <f t="shared" si="33"/>
        <v>210000</v>
      </c>
      <c r="BK122" s="81"/>
      <c r="BL122" s="81"/>
      <c r="BM122" s="120">
        <f t="shared" si="50"/>
        <v>31107276.240646817</v>
      </c>
      <c r="BN122" s="120">
        <f t="shared" si="51"/>
        <v>31107276.240646817</v>
      </c>
      <c r="BO122" s="121">
        <v>44256</v>
      </c>
      <c r="BP122" s="22">
        <v>31</v>
      </c>
      <c r="BQ122" s="105"/>
      <c r="BR122" s="105"/>
      <c r="BS122" s="105"/>
      <c r="BT122" s="105"/>
      <c r="BX122" s="106"/>
      <c r="BY122" s="105"/>
    </row>
    <row r="123" spans="1:77" s="22" customFormat="1" x14ac:dyDescent="0.25">
      <c r="A123" s="114">
        <v>44287</v>
      </c>
      <c r="B123" s="105">
        <v>59131</v>
      </c>
      <c r="C123" s="105">
        <v>45506</v>
      </c>
      <c r="D123" s="105">
        <v>75000</v>
      </c>
      <c r="E123" s="105">
        <v>30000</v>
      </c>
      <c r="F123" s="105"/>
      <c r="G123" s="105">
        <v>50377.83375314861</v>
      </c>
      <c r="H123" s="105">
        <v>50000</v>
      </c>
      <c r="I123" s="106"/>
      <c r="J123" s="105">
        <f t="shared" si="57"/>
        <v>259637</v>
      </c>
      <c r="K123" s="106">
        <f t="shared" ref="K123:K129" si="58">170000+$K$3</f>
        <v>170000</v>
      </c>
      <c r="L123" s="106"/>
      <c r="M123" s="106"/>
      <c r="N123" s="106">
        <v>155000</v>
      </c>
      <c r="O123" s="106">
        <v>35000</v>
      </c>
      <c r="P123" s="106">
        <v>7000</v>
      </c>
      <c r="Q123" s="106">
        <f t="shared" si="35"/>
        <v>68000</v>
      </c>
      <c r="R123" s="147">
        <v>500000</v>
      </c>
      <c r="S123" s="147">
        <v>500000</v>
      </c>
      <c r="T123" s="147">
        <v>1000000</v>
      </c>
      <c r="U123" s="106">
        <v>200000</v>
      </c>
      <c r="V123" s="106">
        <v>257000</v>
      </c>
      <c r="W123" s="106">
        <f t="shared" si="40"/>
        <v>300000</v>
      </c>
      <c r="X123" s="106"/>
      <c r="Y123" s="106"/>
      <c r="Z123" s="123">
        <f t="shared" si="52"/>
        <v>0.53180000000000005</v>
      </c>
      <c r="AA123" s="123">
        <f t="shared" si="52"/>
        <v>0.63180000000000003</v>
      </c>
      <c r="AB123" s="123">
        <v>1.3</v>
      </c>
      <c r="AC123" s="123">
        <v>1.25</v>
      </c>
      <c r="AD123" s="123"/>
      <c r="AE123" s="123">
        <f t="shared" si="37"/>
        <v>0.35473972602739723</v>
      </c>
      <c r="AF123" s="123">
        <v>0.1</v>
      </c>
      <c r="AG123" s="123"/>
      <c r="AH123" s="123">
        <f t="shared" si="31"/>
        <v>0.55000000000000004</v>
      </c>
      <c r="AI123" s="123"/>
      <c r="AJ123" s="123"/>
      <c r="AK123" s="123">
        <v>0.59</v>
      </c>
      <c r="AL123" s="123">
        <v>0.8</v>
      </c>
      <c r="AM123" s="123">
        <v>0.70409999999999995</v>
      </c>
      <c r="AN123" s="123"/>
      <c r="AO123" s="123">
        <v>0.12</v>
      </c>
      <c r="AP123" s="123">
        <v>0.1</v>
      </c>
      <c r="AQ123" s="123">
        <v>0.1</v>
      </c>
      <c r="AR123" s="123">
        <v>0.27500000000000002</v>
      </c>
      <c r="AS123" s="124">
        <v>0.12658</v>
      </c>
      <c r="AT123" s="124">
        <v>1.45</v>
      </c>
      <c r="AU123" s="124"/>
      <c r="AW123" s="118">
        <f t="shared" si="44"/>
        <v>5855896.6980000008</v>
      </c>
      <c r="AX123" s="119"/>
      <c r="AY123" s="118">
        <f t="shared" si="45"/>
        <v>686130.56830337108</v>
      </c>
      <c r="AZ123" s="119"/>
      <c r="BA123" s="118">
        <f t="shared" si="46"/>
        <v>1650000.0000000002</v>
      </c>
      <c r="BB123" s="118">
        <f t="shared" si="54"/>
        <v>7972725</v>
      </c>
      <c r="BC123" s="118">
        <f t="shared" si="55"/>
        <v>0</v>
      </c>
      <c r="BD123" s="118">
        <f t="shared" si="47"/>
        <v>975931.8</v>
      </c>
      <c r="BF123" s="118">
        <f t="shared" si="49"/>
        <v>7517959.0663033715</v>
      </c>
      <c r="BG123" s="122">
        <f t="shared" si="56"/>
        <v>9622725</v>
      </c>
      <c r="BH123" s="119">
        <f t="shared" si="48"/>
        <v>13050000</v>
      </c>
      <c r="BI123" s="119"/>
      <c r="BJ123" s="119">
        <f t="shared" si="33"/>
        <v>210000</v>
      </c>
      <c r="BK123" s="81"/>
      <c r="BL123" s="81"/>
      <c r="BM123" s="120">
        <f t="shared" si="50"/>
        <v>30400684.066303372</v>
      </c>
      <c r="BN123" s="120">
        <f t="shared" si="51"/>
        <v>30400684.066303372</v>
      </c>
      <c r="BO123" s="121">
        <v>44287</v>
      </c>
      <c r="BP123" s="22">
        <v>30</v>
      </c>
      <c r="BQ123" s="105"/>
      <c r="BR123" s="105"/>
      <c r="BS123" s="105"/>
      <c r="BT123" s="105"/>
      <c r="BX123" s="106"/>
      <c r="BY123" s="105"/>
    </row>
    <row r="124" spans="1:77" s="22" customFormat="1" x14ac:dyDescent="0.25">
      <c r="A124" s="114">
        <v>44317</v>
      </c>
      <c r="B124" s="105">
        <v>50303</v>
      </c>
      <c r="C124" s="105">
        <v>94506</v>
      </c>
      <c r="D124" s="105">
        <v>75000</v>
      </c>
      <c r="E124" s="105">
        <v>30000</v>
      </c>
      <c r="F124" s="105"/>
      <c r="G124" s="105">
        <v>100755.66750629722</v>
      </c>
      <c r="H124" s="105">
        <v>100000</v>
      </c>
      <c r="I124" s="106"/>
      <c r="J124" s="105">
        <f t="shared" si="57"/>
        <v>349809</v>
      </c>
      <c r="K124" s="106">
        <f t="shared" si="58"/>
        <v>170000</v>
      </c>
      <c r="L124" s="106"/>
      <c r="M124" s="106"/>
      <c r="N124" s="106">
        <v>155000</v>
      </c>
      <c r="O124" s="106">
        <v>35000</v>
      </c>
      <c r="P124" s="106">
        <v>7000</v>
      </c>
      <c r="Q124" s="106">
        <f t="shared" si="35"/>
        <v>68000</v>
      </c>
      <c r="R124" s="147">
        <v>500000</v>
      </c>
      <c r="S124" s="106"/>
      <c r="T124" s="106"/>
      <c r="U124" s="106">
        <v>200000</v>
      </c>
      <c r="V124" s="106">
        <v>257000</v>
      </c>
      <c r="W124" s="106">
        <f t="shared" si="40"/>
        <v>300000</v>
      </c>
      <c r="X124" s="106"/>
      <c r="Y124" s="106"/>
      <c r="Z124" s="123">
        <f t="shared" si="52"/>
        <v>0.53180000000000005</v>
      </c>
      <c r="AA124" s="123">
        <f t="shared" si="52"/>
        <v>0.63180000000000003</v>
      </c>
      <c r="AB124" s="123">
        <v>1.3</v>
      </c>
      <c r="AC124" s="123">
        <v>1.25</v>
      </c>
      <c r="AD124" s="123"/>
      <c r="AE124" s="123">
        <f t="shared" si="37"/>
        <v>0.35473972602739723</v>
      </c>
      <c r="AF124" s="123">
        <v>0.63180000000000003</v>
      </c>
      <c r="AG124" s="123"/>
      <c r="AH124" s="123">
        <f t="shared" si="31"/>
        <v>0.55000000000000004</v>
      </c>
      <c r="AI124" s="123"/>
      <c r="AJ124" s="123"/>
      <c r="AK124" s="123">
        <v>0.59</v>
      </c>
      <c r="AL124" s="123">
        <v>0.8</v>
      </c>
      <c r="AM124" s="123">
        <v>0.70409999999999995</v>
      </c>
      <c r="AN124" s="123"/>
      <c r="AO124" s="123">
        <v>0.12</v>
      </c>
      <c r="AP124" s="123"/>
      <c r="AQ124" s="123"/>
      <c r="AR124" s="123">
        <v>0.27500000000000002</v>
      </c>
      <c r="AS124" s="124">
        <v>0.12658</v>
      </c>
      <c r="AT124" s="124">
        <v>1.45</v>
      </c>
      <c r="AU124" s="124"/>
      <c r="AW124" s="118">
        <f t="shared" si="44"/>
        <v>6865260.8122000005</v>
      </c>
      <c r="AX124" s="119"/>
      <c r="AY124" s="118">
        <f t="shared" si="45"/>
        <v>3066583.1744936332</v>
      </c>
      <c r="AZ124" s="119"/>
      <c r="BA124" s="118">
        <f t="shared" si="46"/>
        <v>1705000.0000000002</v>
      </c>
      <c r="BB124" s="118">
        <f t="shared" si="54"/>
        <v>8238482.5</v>
      </c>
      <c r="BC124" s="118">
        <f t="shared" si="55"/>
        <v>0</v>
      </c>
      <c r="BD124" s="118">
        <f t="shared" si="47"/>
        <v>1008462.86</v>
      </c>
      <c r="BF124" s="118">
        <f t="shared" si="49"/>
        <v>10940306.846693633</v>
      </c>
      <c r="BG124" s="122">
        <f t="shared" si="56"/>
        <v>9943482.5</v>
      </c>
      <c r="BH124" s="119">
        <f t="shared" si="48"/>
        <v>13485000</v>
      </c>
      <c r="BI124" s="119"/>
      <c r="BJ124" s="119">
        <f t="shared" si="33"/>
        <v>60000</v>
      </c>
      <c r="BK124" s="81"/>
      <c r="BL124" s="81"/>
      <c r="BM124" s="120">
        <f t="shared" si="50"/>
        <v>34428789.346693635</v>
      </c>
      <c r="BN124" s="120">
        <f t="shared" si="51"/>
        <v>34428789.346693635</v>
      </c>
      <c r="BO124" s="121">
        <v>44317</v>
      </c>
      <c r="BP124" s="22">
        <v>31</v>
      </c>
      <c r="BQ124" s="105"/>
      <c r="BR124" s="105"/>
      <c r="BS124" s="105"/>
      <c r="BT124" s="105"/>
      <c r="BX124" s="106"/>
      <c r="BY124" s="105"/>
    </row>
    <row r="125" spans="1:77" s="22" customFormat="1" x14ac:dyDescent="0.25">
      <c r="A125" s="114">
        <v>44348</v>
      </c>
      <c r="B125" s="105">
        <v>50301</v>
      </c>
      <c r="C125" s="105">
        <v>94506</v>
      </c>
      <c r="D125" s="105">
        <v>75000</v>
      </c>
      <c r="E125" s="105">
        <v>30000</v>
      </c>
      <c r="F125" s="105"/>
      <c r="G125" s="105">
        <v>100755.66750629722</v>
      </c>
      <c r="H125" s="105">
        <v>100000</v>
      </c>
      <c r="I125" s="106"/>
      <c r="J125" s="105">
        <f t="shared" si="57"/>
        <v>349807</v>
      </c>
      <c r="K125" s="106">
        <f t="shared" si="58"/>
        <v>170000</v>
      </c>
      <c r="L125" s="106"/>
      <c r="M125" s="106"/>
      <c r="N125" s="106">
        <v>155000</v>
      </c>
      <c r="O125" s="106">
        <v>35000</v>
      </c>
      <c r="P125" s="106">
        <v>7000</v>
      </c>
      <c r="Q125" s="106">
        <f t="shared" si="35"/>
        <v>68000</v>
      </c>
      <c r="R125" s="106"/>
      <c r="S125" s="106"/>
      <c r="T125" s="106"/>
      <c r="U125" s="106">
        <v>200000</v>
      </c>
      <c r="V125" s="106">
        <v>257000</v>
      </c>
      <c r="W125" s="106">
        <f t="shared" si="40"/>
        <v>300000</v>
      </c>
      <c r="X125" s="106"/>
      <c r="Y125" s="106"/>
      <c r="Z125" s="123">
        <f t="shared" ref="Z125:AA140" si="59">+Z124</f>
        <v>0.53180000000000005</v>
      </c>
      <c r="AA125" s="123">
        <f t="shared" si="59"/>
        <v>0.63180000000000003</v>
      </c>
      <c r="AB125" s="123">
        <v>1.3</v>
      </c>
      <c r="AC125" s="123">
        <v>1.25</v>
      </c>
      <c r="AD125" s="123"/>
      <c r="AE125" s="123">
        <f t="shared" si="37"/>
        <v>0.35473972602739723</v>
      </c>
      <c r="AF125" s="123">
        <v>0.63180000000000003</v>
      </c>
      <c r="AG125" s="123"/>
      <c r="AH125" s="123">
        <f t="shared" ref="AH125:AH188" si="60">+AH124</f>
        <v>0.55000000000000004</v>
      </c>
      <c r="AI125" s="123"/>
      <c r="AJ125" s="123"/>
      <c r="AK125" s="123">
        <v>0.59</v>
      </c>
      <c r="AL125" s="123">
        <v>0.8</v>
      </c>
      <c r="AM125" s="123">
        <v>0.70409999999999995</v>
      </c>
      <c r="AN125" s="123"/>
      <c r="AO125" s="123"/>
      <c r="AP125" s="123"/>
      <c r="AQ125" s="123"/>
      <c r="AR125" s="123">
        <v>0.27500000000000002</v>
      </c>
      <c r="AS125" s="124">
        <v>0.12658</v>
      </c>
      <c r="AT125" s="124">
        <v>1.45</v>
      </c>
      <c r="AU125" s="124"/>
      <c r="AW125" s="118">
        <f t="shared" si="44"/>
        <v>6643768.8779999996</v>
      </c>
      <c r="AX125" s="119"/>
      <c r="AY125" s="118">
        <f t="shared" si="45"/>
        <v>2967661.1366067417</v>
      </c>
      <c r="AZ125" s="119"/>
      <c r="BA125" s="118">
        <f t="shared" si="46"/>
        <v>1650000.0000000002</v>
      </c>
      <c r="BB125" s="118">
        <f t="shared" si="54"/>
        <v>7972725</v>
      </c>
      <c r="BC125" s="118">
        <f t="shared" si="55"/>
        <v>0</v>
      </c>
      <c r="BD125" s="118">
        <f t="shared" si="47"/>
        <v>975931.8</v>
      </c>
      <c r="BF125" s="118">
        <f t="shared" si="49"/>
        <v>10587361.814606741</v>
      </c>
      <c r="BG125" s="122">
        <f t="shared" si="56"/>
        <v>9622725</v>
      </c>
      <c r="BH125" s="119">
        <f t="shared" si="48"/>
        <v>13050000</v>
      </c>
      <c r="BI125" s="119"/>
      <c r="BJ125" s="119">
        <f t="shared" si="33"/>
        <v>0</v>
      </c>
      <c r="BK125" s="81"/>
      <c r="BL125" s="81"/>
      <c r="BM125" s="120">
        <f t="shared" si="50"/>
        <v>33260086.814606741</v>
      </c>
      <c r="BN125" s="120">
        <f t="shared" si="51"/>
        <v>33260086.814606741</v>
      </c>
      <c r="BO125" s="121">
        <v>44348</v>
      </c>
      <c r="BP125" s="22">
        <v>30</v>
      </c>
      <c r="BQ125" s="105"/>
      <c r="BR125" s="105"/>
      <c r="BS125" s="105"/>
      <c r="BT125" s="105"/>
      <c r="BX125" s="106"/>
      <c r="BY125" s="105"/>
    </row>
    <row r="126" spans="1:77" s="22" customFormat="1" x14ac:dyDescent="0.25">
      <c r="A126" s="114">
        <v>44378</v>
      </c>
      <c r="B126" s="105">
        <v>50316</v>
      </c>
      <c r="C126" s="105">
        <v>94506</v>
      </c>
      <c r="D126" s="105">
        <v>75000</v>
      </c>
      <c r="E126" s="105">
        <v>30000</v>
      </c>
      <c r="F126" s="105"/>
      <c r="G126" s="105">
        <v>100755.66750629722</v>
      </c>
      <c r="H126" s="105">
        <v>100000</v>
      </c>
      <c r="I126" s="106"/>
      <c r="J126" s="105">
        <f t="shared" si="57"/>
        <v>349822</v>
      </c>
      <c r="K126" s="106">
        <f t="shared" si="58"/>
        <v>170000</v>
      </c>
      <c r="L126" s="106"/>
      <c r="M126" s="106"/>
      <c r="N126" s="106">
        <v>155000</v>
      </c>
      <c r="O126" s="106">
        <v>35000</v>
      </c>
      <c r="P126" s="106">
        <v>7000</v>
      </c>
      <c r="Q126" s="106">
        <f t="shared" si="35"/>
        <v>68000</v>
      </c>
      <c r="R126" s="106"/>
      <c r="S126" s="106"/>
      <c r="T126" s="106"/>
      <c r="U126" s="106">
        <v>200000</v>
      </c>
      <c r="V126" s="106">
        <v>257000</v>
      </c>
      <c r="W126" s="106">
        <f t="shared" si="40"/>
        <v>300000</v>
      </c>
      <c r="X126" s="106"/>
      <c r="Y126" s="106"/>
      <c r="Z126" s="123">
        <f t="shared" si="59"/>
        <v>0.53180000000000005</v>
      </c>
      <c r="AA126" s="123">
        <f t="shared" si="59"/>
        <v>0.63180000000000003</v>
      </c>
      <c r="AB126" s="123">
        <v>1.3</v>
      </c>
      <c r="AC126" s="123">
        <v>1.25</v>
      </c>
      <c r="AD126" s="123"/>
      <c r="AE126" s="123">
        <f t="shared" si="37"/>
        <v>0.35473972602739723</v>
      </c>
      <c r="AF126" s="123">
        <v>0.63180000000000003</v>
      </c>
      <c r="AG126" s="123"/>
      <c r="AH126" s="123">
        <f t="shared" si="60"/>
        <v>0.55000000000000004</v>
      </c>
      <c r="AI126" s="123"/>
      <c r="AJ126" s="123"/>
      <c r="AK126" s="123">
        <v>0.59</v>
      </c>
      <c r="AL126" s="123">
        <v>0.8</v>
      </c>
      <c r="AM126" s="123">
        <v>0.70409999999999995</v>
      </c>
      <c r="AN126" s="123"/>
      <c r="AO126" s="123"/>
      <c r="AP126" s="123"/>
      <c r="AQ126" s="123"/>
      <c r="AR126" s="123">
        <v>0.27500000000000002</v>
      </c>
      <c r="AS126" s="124">
        <v>0.12658</v>
      </c>
      <c r="AT126" s="124">
        <v>1.45</v>
      </c>
      <c r="AU126" s="124"/>
      <c r="AW126" s="118">
        <f t="shared" si="44"/>
        <v>6865475.1276000002</v>
      </c>
      <c r="AX126" s="119"/>
      <c r="AY126" s="118">
        <f t="shared" si="45"/>
        <v>3066583.1744936332</v>
      </c>
      <c r="AZ126" s="119"/>
      <c r="BA126" s="118">
        <f t="shared" si="46"/>
        <v>1705000.0000000002</v>
      </c>
      <c r="BB126" s="118">
        <f t="shared" si="54"/>
        <v>8238482.5</v>
      </c>
      <c r="BC126" s="118">
        <f t="shared" si="55"/>
        <v>0</v>
      </c>
      <c r="BD126" s="118">
        <f t="shared" si="47"/>
        <v>1008462.86</v>
      </c>
      <c r="BF126" s="118">
        <f t="shared" si="49"/>
        <v>10940521.162093632</v>
      </c>
      <c r="BG126" s="122">
        <f t="shared" si="56"/>
        <v>9943482.5</v>
      </c>
      <c r="BH126" s="119">
        <f t="shared" si="48"/>
        <v>13485000</v>
      </c>
      <c r="BI126" s="119"/>
      <c r="BJ126" s="119">
        <f t="shared" si="33"/>
        <v>0</v>
      </c>
      <c r="BK126" s="81"/>
      <c r="BL126" s="81"/>
      <c r="BM126" s="120">
        <f t="shared" si="50"/>
        <v>34369003.662093632</v>
      </c>
      <c r="BN126" s="120">
        <f t="shared" si="51"/>
        <v>34369003.662093632</v>
      </c>
      <c r="BO126" s="121">
        <v>44378</v>
      </c>
      <c r="BP126" s="22">
        <v>31</v>
      </c>
      <c r="BQ126" s="105"/>
      <c r="BR126" s="105"/>
      <c r="BS126" s="105"/>
      <c r="BT126" s="105"/>
      <c r="BX126" s="106"/>
      <c r="BY126" s="105"/>
    </row>
    <row r="127" spans="1:77" s="22" customFormat="1" x14ac:dyDescent="0.25">
      <c r="A127" s="114">
        <v>44409</v>
      </c>
      <c r="B127" s="105">
        <v>50351</v>
      </c>
      <c r="C127" s="105">
        <v>94506</v>
      </c>
      <c r="D127" s="105">
        <v>75000</v>
      </c>
      <c r="E127" s="105">
        <v>30000</v>
      </c>
      <c r="F127" s="105"/>
      <c r="G127" s="105">
        <v>100755.66750629722</v>
      </c>
      <c r="H127" s="105">
        <v>100000</v>
      </c>
      <c r="I127" s="106"/>
      <c r="J127" s="105">
        <f t="shared" si="57"/>
        <v>349857</v>
      </c>
      <c r="K127" s="106">
        <f t="shared" si="58"/>
        <v>170000</v>
      </c>
      <c r="L127" s="106"/>
      <c r="M127" s="106"/>
      <c r="N127" s="106">
        <v>155000</v>
      </c>
      <c r="O127" s="106">
        <v>35000</v>
      </c>
      <c r="P127" s="106">
        <v>7000</v>
      </c>
      <c r="Q127" s="106">
        <f t="shared" si="35"/>
        <v>68000</v>
      </c>
      <c r="R127" s="106"/>
      <c r="S127" s="106"/>
      <c r="T127" s="106"/>
      <c r="U127" s="106">
        <v>200000</v>
      </c>
      <c r="V127" s="106">
        <v>257000</v>
      </c>
      <c r="W127" s="106">
        <f t="shared" si="40"/>
        <v>300000</v>
      </c>
      <c r="X127" s="106"/>
      <c r="Y127" s="106"/>
      <c r="Z127" s="123">
        <f t="shared" si="59"/>
        <v>0.53180000000000005</v>
      </c>
      <c r="AA127" s="123">
        <f t="shared" si="59"/>
        <v>0.63180000000000003</v>
      </c>
      <c r="AB127" s="123">
        <v>1.3</v>
      </c>
      <c r="AC127" s="123">
        <v>1.25</v>
      </c>
      <c r="AD127" s="123"/>
      <c r="AE127" s="123">
        <f t="shared" si="37"/>
        <v>0.35473972602739723</v>
      </c>
      <c r="AF127" s="123">
        <v>0.63180000000000003</v>
      </c>
      <c r="AG127" s="123"/>
      <c r="AH127" s="123">
        <f t="shared" si="60"/>
        <v>0.55000000000000004</v>
      </c>
      <c r="AI127" s="123"/>
      <c r="AJ127" s="123"/>
      <c r="AK127" s="123">
        <v>0.59</v>
      </c>
      <c r="AL127" s="123">
        <v>0.8</v>
      </c>
      <c r="AM127" s="123">
        <v>0.70409999999999995</v>
      </c>
      <c r="AN127" s="123"/>
      <c r="AO127" s="123"/>
      <c r="AP127" s="123"/>
      <c r="AQ127" s="123"/>
      <c r="AR127" s="123">
        <v>0.27500000000000002</v>
      </c>
      <c r="AS127" s="124">
        <v>0.12658</v>
      </c>
      <c r="AT127" s="124">
        <v>1.45</v>
      </c>
      <c r="AU127" s="124"/>
      <c r="AW127" s="118">
        <f t="shared" si="44"/>
        <v>6866052.1305999998</v>
      </c>
      <c r="AX127" s="119"/>
      <c r="AY127" s="118">
        <f t="shared" si="45"/>
        <v>3066583.1744936332</v>
      </c>
      <c r="AZ127" s="119"/>
      <c r="BA127" s="118">
        <f t="shared" si="46"/>
        <v>1705000.0000000002</v>
      </c>
      <c r="BB127" s="118">
        <f t="shared" si="54"/>
        <v>8238482.5</v>
      </c>
      <c r="BC127" s="118">
        <f t="shared" si="55"/>
        <v>0</v>
      </c>
      <c r="BD127" s="118">
        <f t="shared" si="47"/>
        <v>1008462.86</v>
      </c>
      <c r="BF127" s="118">
        <f t="shared" si="49"/>
        <v>10941098.165093632</v>
      </c>
      <c r="BG127" s="122">
        <f t="shared" si="56"/>
        <v>9943482.5</v>
      </c>
      <c r="BH127" s="119">
        <f t="shared" si="48"/>
        <v>13485000</v>
      </c>
      <c r="BI127" s="119"/>
      <c r="BJ127" s="119">
        <f t="shared" si="33"/>
        <v>0</v>
      </c>
      <c r="BK127" s="81"/>
      <c r="BL127" s="81"/>
      <c r="BM127" s="120">
        <f t="shared" si="50"/>
        <v>34369580.665093631</v>
      </c>
      <c r="BN127" s="120">
        <f t="shared" si="51"/>
        <v>34369580.665093631</v>
      </c>
      <c r="BO127" s="121">
        <v>44409</v>
      </c>
      <c r="BP127" s="22">
        <v>31</v>
      </c>
      <c r="BQ127" s="105"/>
      <c r="BR127" s="105"/>
      <c r="BS127" s="105"/>
      <c r="BT127" s="105"/>
      <c r="BX127" s="106"/>
      <c r="BY127" s="105"/>
    </row>
    <row r="128" spans="1:77" s="22" customFormat="1" x14ac:dyDescent="0.25">
      <c r="A128" s="114">
        <v>44440</v>
      </c>
      <c r="B128" s="105">
        <v>50743</v>
      </c>
      <c r="C128" s="105">
        <v>94506</v>
      </c>
      <c r="D128" s="105">
        <v>75000</v>
      </c>
      <c r="E128" s="105">
        <v>30000</v>
      </c>
      <c r="F128" s="105"/>
      <c r="G128" s="105">
        <v>100755.66750629722</v>
      </c>
      <c r="H128" s="105">
        <v>100000</v>
      </c>
      <c r="I128" s="106"/>
      <c r="J128" s="105">
        <f t="shared" si="57"/>
        <v>350249</v>
      </c>
      <c r="K128" s="106">
        <f t="shared" si="58"/>
        <v>170000</v>
      </c>
      <c r="L128" s="106"/>
      <c r="M128" s="106"/>
      <c r="N128" s="106">
        <v>155000</v>
      </c>
      <c r="O128" s="106">
        <v>35000</v>
      </c>
      <c r="P128" s="106">
        <v>7000</v>
      </c>
      <c r="Q128" s="106">
        <f t="shared" si="35"/>
        <v>68000</v>
      </c>
      <c r="R128" s="106"/>
      <c r="S128" s="106"/>
      <c r="T128" s="106"/>
      <c r="U128" s="106">
        <v>200000</v>
      </c>
      <c r="V128" s="106">
        <v>257000</v>
      </c>
      <c r="W128" s="106">
        <f t="shared" si="40"/>
        <v>300000</v>
      </c>
      <c r="X128" s="106"/>
      <c r="Y128" s="106"/>
      <c r="Z128" s="123">
        <f t="shared" si="59"/>
        <v>0.53180000000000005</v>
      </c>
      <c r="AA128" s="123">
        <f t="shared" si="59"/>
        <v>0.63180000000000003</v>
      </c>
      <c r="AB128" s="123">
        <v>1.3</v>
      </c>
      <c r="AC128" s="123">
        <v>1.25</v>
      </c>
      <c r="AD128" s="123"/>
      <c r="AE128" s="123">
        <f t="shared" si="37"/>
        <v>0.35473972602739723</v>
      </c>
      <c r="AF128" s="123">
        <v>0.63180000000000003</v>
      </c>
      <c r="AG128" s="123"/>
      <c r="AH128" s="123">
        <f t="shared" si="60"/>
        <v>0.55000000000000004</v>
      </c>
      <c r="AI128" s="123"/>
      <c r="AJ128" s="123"/>
      <c r="AK128" s="123">
        <v>0.59</v>
      </c>
      <c r="AL128" s="123">
        <v>0.8</v>
      </c>
      <c r="AM128" s="123">
        <v>0.70409999999999995</v>
      </c>
      <c r="AN128" s="123"/>
      <c r="AO128" s="123"/>
      <c r="AP128" s="123"/>
      <c r="AQ128" s="123"/>
      <c r="AR128" s="123">
        <v>0.27500000000000002</v>
      </c>
      <c r="AS128" s="124">
        <v>0.12658</v>
      </c>
      <c r="AT128" s="124">
        <v>1.45</v>
      </c>
      <c r="AU128" s="124"/>
      <c r="AW128" s="118">
        <f t="shared" si="44"/>
        <v>6650820.5460000001</v>
      </c>
      <c r="AX128" s="119"/>
      <c r="AY128" s="118">
        <f t="shared" si="45"/>
        <v>2967661.1366067417</v>
      </c>
      <c r="AZ128" s="119"/>
      <c r="BA128" s="118">
        <f t="shared" si="46"/>
        <v>1650000.0000000002</v>
      </c>
      <c r="BB128" s="118">
        <f t="shared" si="54"/>
        <v>7972725</v>
      </c>
      <c r="BC128" s="118">
        <f t="shared" si="55"/>
        <v>0</v>
      </c>
      <c r="BD128" s="118">
        <f t="shared" si="47"/>
        <v>975931.8</v>
      </c>
      <c r="BF128" s="118">
        <f t="shared" si="49"/>
        <v>10594413.482606743</v>
      </c>
      <c r="BG128" s="122">
        <f t="shared" si="56"/>
        <v>9622725</v>
      </c>
      <c r="BH128" s="119">
        <f t="shared" si="48"/>
        <v>13050000</v>
      </c>
      <c r="BI128" s="119"/>
      <c r="BJ128" s="119">
        <f t="shared" ref="BJ128:BJ196" si="61">(R128*AO128)+(S128*AP128)+(T128*AQ128)</f>
        <v>0</v>
      </c>
      <c r="BK128" s="81"/>
      <c r="BL128" s="81"/>
      <c r="BM128" s="120">
        <f t="shared" si="50"/>
        <v>33267138.482606743</v>
      </c>
      <c r="BN128" s="120">
        <f t="shared" si="51"/>
        <v>33267138.482606743</v>
      </c>
      <c r="BO128" s="121">
        <v>44440</v>
      </c>
      <c r="BP128" s="22">
        <v>30</v>
      </c>
      <c r="BQ128" s="105"/>
      <c r="BR128" s="105"/>
      <c r="BS128" s="105"/>
      <c r="BT128" s="105"/>
      <c r="BX128" s="106"/>
      <c r="BY128" s="105"/>
    </row>
    <row r="129" spans="1:77" s="22" customFormat="1" x14ac:dyDescent="0.25">
      <c r="A129" s="114">
        <v>44470</v>
      </c>
      <c r="B129" s="105">
        <v>50050</v>
      </c>
      <c r="C129" s="105">
        <v>57404</v>
      </c>
      <c r="D129" s="105">
        <v>75000</v>
      </c>
      <c r="E129" s="105">
        <v>30000</v>
      </c>
      <c r="F129" s="105"/>
      <c r="G129" s="105">
        <v>50377.83375314861</v>
      </c>
      <c r="H129" s="105">
        <v>50000</v>
      </c>
      <c r="I129" s="106"/>
      <c r="J129" s="105">
        <f t="shared" si="57"/>
        <v>262454</v>
      </c>
      <c r="K129" s="106">
        <f t="shared" si="58"/>
        <v>170000</v>
      </c>
      <c r="L129" s="106"/>
      <c r="M129" s="106"/>
      <c r="N129" s="106">
        <v>155000</v>
      </c>
      <c r="O129" s="106">
        <v>35000</v>
      </c>
      <c r="P129" s="106">
        <v>7000</v>
      </c>
      <c r="Q129" s="106">
        <f t="shared" si="35"/>
        <v>68000</v>
      </c>
      <c r="R129" s="106"/>
      <c r="S129" s="106"/>
      <c r="T129" s="106"/>
      <c r="U129" s="106">
        <v>200000</v>
      </c>
      <c r="V129" s="106">
        <v>257000</v>
      </c>
      <c r="W129" s="106">
        <f t="shared" si="40"/>
        <v>300000</v>
      </c>
      <c r="X129" s="106"/>
      <c r="Y129" s="106"/>
      <c r="Z129" s="123">
        <f t="shared" si="59"/>
        <v>0.53180000000000005</v>
      </c>
      <c r="AA129" s="123">
        <f t="shared" si="59"/>
        <v>0.63180000000000003</v>
      </c>
      <c r="AB129" s="123">
        <v>1.3</v>
      </c>
      <c r="AC129" s="123">
        <v>1.25</v>
      </c>
      <c r="AD129" s="123"/>
      <c r="AE129" s="123">
        <f t="shared" si="37"/>
        <v>0.35473972602739723</v>
      </c>
      <c r="AF129" s="123">
        <v>0.1</v>
      </c>
      <c r="AG129" s="123"/>
      <c r="AH129" s="123">
        <f t="shared" si="60"/>
        <v>0.55000000000000004</v>
      </c>
      <c r="AI129" s="123"/>
      <c r="AJ129" s="123"/>
      <c r="AK129" s="123">
        <v>0.59</v>
      </c>
      <c r="AL129" s="123">
        <v>0.8</v>
      </c>
      <c r="AM129" s="123">
        <v>0.70409999999999995</v>
      </c>
      <c r="AN129" s="123"/>
      <c r="AO129" s="123"/>
      <c r="AP129" s="123"/>
      <c r="AQ129" s="123"/>
      <c r="AR129" s="123">
        <v>0.27500000000000002</v>
      </c>
      <c r="AS129" s="124">
        <v>0.12658</v>
      </c>
      <c r="AT129" s="124">
        <v>1.45</v>
      </c>
      <c r="AU129" s="124"/>
      <c r="AW129" s="118">
        <f t="shared" si="44"/>
        <v>6134417.5532000009</v>
      </c>
      <c r="AX129" s="119"/>
      <c r="AY129" s="118">
        <f t="shared" si="45"/>
        <v>709001.58724681672</v>
      </c>
      <c r="AZ129" s="119"/>
      <c r="BA129" s="118">
        <f t="shared" si="46"/>
        <v>1705000.0000000002</v>
      </c>
      <c r="BB129" s="118">
        <f t="shared" si="54"/>
        <v>8238482.5</v>
      </c>
      <c r="BC129" s="118">
        <f t="shared" si="55"/>
        <v>0</v>
      </c>
      <c r="BD129" s="118">
        <f t="shared" si="47"/>
        <v>1008462.86</v>
      </c>
      <c r="BF129" s="118">
        <f t="shared" si="49"/>
        <v>7851882.0004468178</v>
      </c>
      <c r="BG129" s="122">
        <f t="shared" si="56"/>
        <v>9943482.5</v>
      </c>
      <c r="BH129" s="119">
        <f t="shared" si="48"/>
        <v>13485000</v>
      </c>
      <c r="BI129" s="119"/>
      <c r="BJ129" s="119">
        <f t="shared" si="61"/>
        <v>0</v>
      </c>
      <c r="BK129" s="81"/>
      <c r="BL129" s="81"/>
      <c r="BM129" s="120">
        <f t="shared" si="50"/>
        <v>31280364.500446819</v>
      </c>
      <c r="BN129" s="120">
        <f t="shared" si="51"/>
        <v>31280364.500446819</v>
      </c>
      <c r="BO129" s="121">
        <v>44470</v>
      </c>
      <c r="BP129" s="22">
        <v>31</v>
      </c>
      <c r="BQ129" s="105"/>
      <c r="BR129" s="105"/>
      <c r="BS129" s="105"/>
      <c r="BT129" s="105"/>
      <c r="BX129" s="106"/>
      <c r="BY129" s="105"/>
    </row>
    <row r="130" spans="1:77" s="22" customFormat="1" x14ac:dyDescent="0.25">
      <c r="A130" s="114">
        <v>44501</v>
      </c>
      <c r="B130" s="105">
        <v>62006</v>
      </c>
      <c r="C130" s="105">
        <v>46059</v>
      </c>
      <c r="D130" s="105">
        <v>75000</v>
      </c>
      <c r="E130" s="105">
        <v>30000</v>
      </c>
      <c r="F130" s="105"/>
      <c r="G130" s="105">
        <v>50377.83375314861</v>
      </c>
      <c r="H130" s="105">
        <v>50000</v>
      </c>
      <c r="I130" s="106"/>
      <c r="J130" s="105">
        <f t="shared" si="57"/>
        <v>263065</v>
      </c>
      <c r="K130" s="106">
        <f>152000+$K$3</f>
        <v>152000</v>
      </c>
      <c r="L130" s="106"/>
      <c r="M130" s="106"/>
      <c r="N130" s="106">
        <v>155000</v>
      </c>
      <c r="O130" s="106">
        <v>35000</v>
      </c>
      <c r="P130" s="106">
        <v>7000</v>
      </c>
      <c r="Q130" s="106">
        <f t="shared" si="35"/>
        <v>68000</v>
      </c>
      <c r="R130" s="106"/>
      <c r="S130" s="106"/>
      <c r="T130" s="106"/>
      <c r="U130" s="106">
        <v>200000</v>
      </c>
      <c r="V130" s="106">
        <v>257000</v>
      </c>
      <c r="W130" s="106">
        <f t="shared" si="40"/>
        <v>300000</v>
      </c>
      <c r="X130" s="106"/>
      <c r="Y130" s="106"/>
      <c r="Z130" s="123">
        <f t="shared" si="59"/>
        <v>0.53180000000000005</v>
      </c>
      <c r="AA130" s="123">
        <f t="shared" si="59"/>
        <v>0.63180000000000003</v>
      </c>
      <c r="AB130" s="123">
        <v>1.3</v>
      </c>
      <c r="AC130" s="123">
        <v>1.25</v>
      </c>
      <c r="AD130" s="123"/>
      <c r="AE130" s="123">
        <f t="shared" si="37"/>
        <v>0.35473972602739723</v>
      </c>
      <c r="AF130" s="123">
        <v>0.1</v>
      </c>
      <c r="AG130" s="123"/>
      <c r="AH130" s="123">
        <f t="shared" si="60"/>
        <v>0.55000000000000004</v>
      </c>
      <c r="AI130" s="123"/>
      <c r="AJ130" s="123"/>
      <c r="AK130" s="123">
        <v>0.59</v>
      </c>
      <c r="AL130" s="123">
        <v>0.8</v>
      </c>
      <c r="AM130" s="123">
        <v>0.70409999999999995</v>
      </c>
      <c r="AN130" s="123"/>
      <c r="AO130" s="123"/>
      <c r="AP130" s="123"/>
      <c r="AQ130" s="123"/>
      <c r="AR130" s="123">
        <v>0.27500000000000002</v>
      </c>
      <c r="AS130" s="124">
        <v>0.12658</v>
      </c>
      <c r="AT130" s="124">
        <v>1.45</v>
      </c>
      <c r="AU130" s="124"/>
      <c r="AW130" s="118">
        <f t="shared" si="44"/>
        <v>5912246.0099999998</v>
      </c>
      <c r="AX130" s="119"/>
      <c r="AY130" s="118">
        <f t="shared" si="45"/>
        <v>686130.56830337108</v>
      </c>
      <c r="AZ130" s="119"/>
      <c r="BA130" s="118">
        <f t="shared" si="46"/>
        <v>1650000.0000000002</v>
      </c>
      <c r="BB130" s="118">
        <f t="shared" si="54"/>
        <v>7675725</v>
      </c>
      <c r="BC130" s="118">
        <f t="shared" si="55"/>
        <v>0</v>
      </c>
      <c r="BD130" s="118">
        <f t="shared" si="47"/>
        <v>975931.8</v>
      </c>
      <c r="BF130" s="118">
        <f t="shared" si="49"/>
        <v>7574308.3783033704</v>
      </c>
      <c r="BG130" s="122">
        <f t="shared" si="56"/>
        <v>9325725</v>
      </c>
      <c r="BH130" s="119">
        <f t="shared" si="48"/>
        <v>13050000</v>
      </c>
      <c r="BI130" s="119"/>
      <c r="BJ130" s="119">
        <f t="shared" si="61"/>
        <v>0</v>
      </c>
      <c r="BK130" s="81"/>
      <c r="BL130" s="81"/>
      <c r="BM130" s="120">
        <f t="shared" si="50"/>
        <v>29950033.378303371</v>
      </c>
      <c r="BN130" s="120">
        <f t="shared" si="51"/>
        <v>29950033.378303371</v>
      </c>
      <c r="BO130" s="121">
        <v>44501</v>
      </c>
      <c r="BP130" s="22">
        <v>30</v>
      </c>
      <c r="BQ130" s="105"/>
      <c r="BR130" s="105"/>
      <c r="BS130" s="105"/>
      <c r="BT130" s="105"/>
      <c r="BX130" s="106"/>
      <c r="BY130" s="105"/>
    </row>
    <row r="131" spans="1:77" s="22" customFormat="1" x14ac:dyDescent="0.25">
      <c r="A131" s="114">
        <v>44531</v>
      </c>
      <c r="B131" s="105">
        <v>62216</v>
      </c>
      <c r="C131" s="105">
        <v>46059</v>
      </c>
      <c r="D131" s="105">
        <v>75000</v>
      </c>
      <c r="E131" s="105">
        <v>30000</v>
      </c>
      <c r="F131" s="105"/>
      <c r="G131" s="105">
        <v>50377.83375314861</v>
      </c>
      <c r="H131" s="105">
        <v>50000</v>
      </c>
      <c r="I131" s="106"/>
      <c r="J131" s="105">
        <f t="shared" si="57"/>
        <v>263275</v>
      </c>
      <c r="K131" s="106">
        <f>152000+$K$3</f>
        <v>152000</v>
      </c>
      <c r="L131" s="106"/>
      <c r="M131" s="106"/>
      <c r="N131" s="106">
        <v>155000</v>
      </c>
      <c r="O131" s="106">
        <v>35000</v>
      </c>
      <c r="P131" s="106">
        <v>7000</v>
      </c>
      <c r="Q131" s="106">
        <f t="shared" si="35"/>
        <v>68000</v>
      </c>
      <c r="R131" s="106"/>
      <c r="S131" s="106"/>
      <c r="T131" s="106"/>
      <c r="U131" s="106">
        <v>200000</v>
      </c>
      <c r="V131" s="106">
        <v>257000</v>
      </c>
      <c r="W131" s="106">
        <f t="shared" si="40"/>
        <v>300000</v>
      </c>
      <c r="X131" s="106"/>
      <c r="Y131" s="106"/>
      <c r="Z131" s="123">
        <f t="shared" si="59"/>
        <v>0.53180000000000005</v>
      </c>
      <c r="AA131" s="123">
        <f t="shared" si="59"/>
        <v>0.63180000000000003</v>
      </c>
      <c r="AB131" s="123">
        <v>1.3</v>
      </c>
      <c r="AC131" s="123">
        <v>1.25</v>
      </c>
      <c r="AD131" s="123"/>
      <c r="AE131" s="123">
        <f t="shared" si="37"/>
        <v>0.35473972602739723</v>
      </c>
      <c r="AF131" s="123">
        <v>0.1</v>
      </c>
      <c r="AG131" s="123"/>
      <c r="AH131" s="123">
        <f t="shared" si="60"/>
        <v>0.55000000000000004</v>
      </c>
      <c r="AI131" s="123"/>
      <c r="AJ131" s="123"/>
      <c r="AK131" s="123">
        <v>0.59</v>
      </c>
      <c r="AL131" s="123">
        <v>0.8</v>
      </c>
      <c r="AM131" s="123">
        <v>0.70409999999999995</v>
      </c>
      <c r="AN131" s="123"/>
      <c r="AO131" s="123"/>
      <c r="AP131" s="123"/>
      <c r="AQ131" s="123"/>
      <c r="AR131" s="123">
        <v>0.27500000000000002</v>
      </c>
      <c r="AS131" s="124">
        <v>0.12658</v>
      </c>
      <c r="AT131" s="124">
        <v>1.45</v>
      </c>
      <c r="AU131" s="124"/>
      <c r="AW131" s="118">
        <f t="shared" si="44"/>
        <v>6112782.8949999996</v>
      </c>
      <c r="AX131" s="119"/>
      <c r="AY131" s="118">
        <f t="shared" si="45"/>
        <v>709001.58724681672</v>
      </c>
      <c r="AZ131" s="119"/>
      <c r="BA131" s="118">
        <f t="shared" si="46"/>
        <v>1705000.0000000002</v>
      </c>
      <c r="BB131" s="118">
        <f t="shared" si="54"/>
        <v>7931582.5</v>
      </c>
      <c r="BC131" s="118">
        <f t="shared" si="55"/>
        <v>0</v>
      </c>
      <c r="BD131" s="118">
        <f t="shared" si="47"/>
        <v>1008462.86</v>
      </c>
      <c r="BF131" s="118">
        <f t="shared" si="49"/>
        <v>7830247.3422468165</v>
      </c>
      <c r="BG131" s="122">
        <f t="shared" si="56"/>
        <v>9636582.5</v>
      </c>
      <c r="BH131" s="119">
        <f t="shared" si="48"/>
        <v>13485000</v>
      </c>
      <c r="BI131" s="119"/>
      <c r="BJ131" s="119">
        <f t="shared" si="61"/>
        <v>0</v>
      </c>
      <c r="BK131" s="81"/>
      <c r="BL131" s="81"/>
      <c r="BM131" s="120">
        <f t="shared" si="50"/>
        <v>30951829.842246816</v>
      </c>
      <c r="BN131" s="120">
        <f t="shared" si="51"/>
        <v>30951829.842246816</v>
      </c>
      <c r="BO131" s="121">
        <v>44531</v>
      </c>
      <c r="BP131" s="22">
        <v>31</v>
      </c>
      <c r="BQ131" s="105"/>
      <c r="BR131" s="105"/>
      <c r="BS131" s="105"/>
      <c r="BT131" s="105"/>
      <c r="BX131" s="106"/>
      <c r="BY131" s="105"/>
    </row>
    <row r="132" spans="1:77" s="22" customFormat="1" x14ac:dyDescent="0.25">
      <c r="A132" s="190"/>
      <c r="B132" s="191"/>
      <c r="C132" s="191"/>
      <c r="D132" s="191"/>
      <c r="E132" s="191"/>
      <c r="F132" s="191"/>
      <c r="G132" s="191"/>
      <c r="H132" s="191"/>
      <c r="I132" s="192"/>
      <c r="J132" s="191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4"/>
      <c r="AT132" s="194"/>
      <c r="AU132" s="194"/>
      <c r="AV132" s="167"/>
      <c r="AW132" s="315">
        <f>SUM(AW120:AW131)</f>
        <v>75588334.457599998</v>
      </c>
      <c r="AX132" s="315"/>
      <c r="AY132" s="315">
        <f>SUM(AY120:AY131)</f>
        <v>19983727.812704872</v>
      </c>
      <c r="AZ132" s="315"/>
      <c r="BA132" s="315">
        <f>SUM(BA120:BA131)</f>
        <v>20075000.000000004</v>
      </c>
      <c r="BB132" s="315">
        <f>SUM(BB120:BB131)</f>
        <v>95506587.5</v>
      </c>
      <c r="BC132" s="315">
        <f>SUM(BC120:BC131)</f>
        <v>0</v>
      </c>
      <c r="BD132" s="315">
        <f>SUM(BD120:BD131)</f>
        <v>11873836.9</v>
      </c>
      <c r="BE132" s="167"/>
      <c r="BF132" s="315">
        <f>SUM(BF120:BF131)</f>
        <v>107445899.17030485</v>
      </c>
      <c r="BG132" s="315">
        <f>SUM(BG120:BG131)</f>
        <v>115581587.5</v>
      </c>
      <c r="BH132" s="315">
        <f>SUM(BH120:BH131)</f>
        <v>158775000</v>
      </c>
      <c r="BI132" s="315"/>
      <c r="BJ132" s="315">
        <f>SUM(BJ120:BJ131)</f>
        <v>900000</v>
      </c>
      <c r="BK132" s="167"/>
      <c r="BL132" s="167"/>
      <c r="BM132" s="315">
        <f>SUM(BM120:BM131)</f>
        <v>382702486.67030483</v>
      </c>
      <c r="BN132" s="316">
        <f>SUM(BN120:BN131)</f>
        <v>382702486.67030483</v>
      </c>
      <c r="BO132" s="168"/>
      <c r="BP132" s="167"/>
      <c r="BQ132" s="105"/>
      <c r="BR132" s="105"/>
      <c r="BS132" s="105"/>
      <c r="BT132" s="105"/>
      <c r="BX132" s="106"/>
      <c r="BY132" s="105"/>
    </row>
    <row r="133" spans="1:77" s="22" customFormat="1" x14ac:dyDescent="0.25">
      <c r="A133" s="114">
        <v>44562</v>
      </c>
      <c r="B133" s="105">
        <v>61849</v>
      </c>
      <c r="C133" s="105">
        <v>46059</v>
      </c>
      <c r="D133" s="105">
        <v>75000</v>
      </c>
      <c r="E133" s="105">
        <v>30000</v>
      </c>
      <c r="F133" s="105"/>
      <c r="G133" s="105">
        <v>50377.83375314861</v>
      </c>
      <c r="H133" s="105">
        <v>50000</v>
      </c>
      <c r="I133" s="106"/>
      <c r="J133" s="105">
        <f t="shared" si="57"/>
        <v>262908</v>
      </c>
      <c r="K133" s="106">
        <f>152000+$K$3</f>
        <v>152000</v>
      </c>
      <c r="L133" s="106"/>
      <c r="M133" s="106"/>
      <c r="N133" s="106">
        <v>155000</v>
      </c>
      <c r="O133" s="106">
        <v>35000</v>
      </c>
      <c r="P133" s="106">
        <v>7000</v>
      </c>
      <c r="Q133" s="106">
        <f>+Q131</f>
        <v>68000</v>
      </c>
      <c r="R133" s="106"/>
      <c r="S133" s="106"/>
      <c r="T133" s="106"/>
      <c r="U133" s="106">
        <v>200000</v>
      </c>
      <c r="V133" s="106">
        <v>257000</v>
      </c>
      <c r="W133" s="106">
        <f>+W131</f>
        <v>300000</v>
      </c>
      <c r="X133" s="106"/>
      <c r="Y133" s="106"/>
      <c r="Z133" s="123">
        <f>+Z131</f>
        <v>0.53180000000000005</v>
      </c>
      <c r="AA133" s="123">
        <f>+AA131</f>
        <v>0.63180000000000003</v>
      </c>
      <c r="AB133" s="123">
        <v>1.3</v>
      </c>
      <c r="AC133" s="123">
        <v>1.25</v>
      </c>
      <c r="AD133" s="123"/>
      <c r="AE133" s="123">
        <f t="shared" si="37"/>
        <v>0.35473972602739723</v>
      </c>
      <c r="AF133" s="123">
        <v>0.1</v>
      </c>
      <c r="AG133" s="123"/>
      <c r="AH133" s="123">
        <f>+AH131</f>
        <v>0.55000000000000004</v>
      </c>
      <c r="AI133" s="123"/>
      <c r="AJ133" s="123"/>
      <c r="AK133" s="123">
        <v>0.59</v>
      </c>
      <c r="AL133" s="123">
        <v>0.8</v>
      </c>
      <c r="AM133" s="123">
        <v>0.70409999999999995</v>
      </c>
      <c r="AN133" s="123"/>
      <c r="AO133" s="123"/>
      <c r="AP133" s="123"/>
      <c r="AQ133" s="123"/>
      <c r="AR133" s="123">
        <v>0.27500000000000002</v>
      </c>
      <c r="AS133" s="124">
        <v>0.12658</v>
      </c>
      <c r="AT133" s="124">
        <v>1.45</v>
      </c>
      <c r="AU133" s="124"/>
      <c r="AW133" s="118">
        <f t="shared" si="44"/>
        <v>6106732.6063999999</v>
      </c>
      <c r="AX133" s="119"/>
      <c r="AY133" s="118">
        <f t="shared" si="45"/>
        <v>709001.58724681672</v>
      </c>
      <c r="AZ133" s="119"/>
      <c r="BA133" s="118">
        <f t="shared" si="46"/>
        <v>1705000.0000000002</v>
      </c>
      <c r="BB133" s="118">
        <f t="shared" si="54"/>
        <v>7931582.5</v>
      </c>
      <c r="BC133" s="118">
        <f t="shared" si="55"/>
        <v>0</v>
      </c>
      <c r="BD133" s="118">
        <f t="shared" si="47"/>
        <v>1008462.86</v>
      </c>
      <c r="BF133" s="118">
        <f t="shared" si="49"/>
        <v>7824197.0536468169</v>
      </c>
      <c r="BG133" s="122">
        <f t="shared" si="56"/>
        <v>9636582.5</v>
      </c>
      <c r="BH133" s="119">
        <f t="shared" si="48"/>
        <v>13485000</v>
      </c>
      <c r="BI133" s="119"/>
      <c r="BJ133" s="119">
        <f t="shared" si="61"/>
        <v>0</v>
      </c>
      <c r="BK133" s="81"/>
      <c r="BL133" s="81"/>
      <c r="BM133" s="120">
        <f t="shared" si="50"/>
        <v>30945779.553646818</v>
      </c>
      <c r="BN133" s="120">
        <f t="shared" si="51"/>
        <v>30945779.553646818</v>
      </c>
      <c r="BO133" s="121">
        <v>44562</v>
      </c>
      <c r="BP133" s="22">
        <v>31</v>
      </c>
      <c r="BQ133" s="105"/>
      <c r="BR133" s="105"/>
      <c r="BS133" s="105"/>
      <c r="BT133" s="105"/>
      <c r="BX133" s="106"/>
      <c r="BY133" s="106"/>
    </row>
    <row r="134" spans="1:77" s="22" customFormat="1" x14ac:dyDescent="0.25">
      <c r="A134" s="114">
        <v>44593</v>
      </c>
      <c r="B134" s="105">
        <v>61909</v>
      </c>
      <c r="C134" s="105">
        <v>46059</v>
      </c>
      <c r="D134" s="105">
        <v>75000</v>
      </c>
      <c r="E134" s="105">
        <v>30000</v>
      </c>
      <c r="F134" s="105"/>
      <c r="G134" s="105">
        <v>50377.83375314861</v>
      </c>
      <c r="H134" s="105">
        <v>50000</v>
      </c>
      <c r="I134" s="106"/>
      <c r="J134" s="105">
        <f t="shared" si="57"/>
        <v>262968</v>
      </c>
      <c r="K134" s="106">
        <f>152000+$K$3</f>
        <v>152000</v>
      </c>
      <c r="L134" s="106"/>
      <c r="M134" s="106"/>
      <c r="N134" s="106">
        <v>155000</v>
      </c>
      <c r="O134" s="106">
        <v>35000</v>
      </c>
      <c r="P134" s="106">
        <v>7000</v>
      </c>
      <c r="Q134" s="106">
        <f t="shared" si="35"/>
        <v>68000</v>
      </c>
      <c r="R134" s="106"/>
      <c r="S134" s="106"/>
      <c r="T134" s="106"/>
      <c r="U134" s="106">
        <v>200000</v>
      </c>
      <c r="V134" s="106">
        <v>257000</v>
      </c>
      <c r="W134" s="106">
        <f t="shared" si="40"/>
        <v>300000</v>
      </c>
      <c r="X134" s="106"/>
      <c r="Y134" s="106"/>
      <c r="Z134" s="123">
        <f t="shared" si="59"/>
        <v>0.53180000000000005</v>
      </c>
      <c r="AA134" s="123">
        <f t="shared" si="59"/>
        <v>0.63180000000000003</v>
      </c>
      <c r="AB134" s="123">
        <v>1.3</v>
      </c>
      <c r="AC134" s="123">
        <v>1.25</v>
      </c>
      <c r="AD134" s="123"/>
      <c r="AE134" s="123">
        <f t="shared" si="37"/>
        <v>0.35473972602739723</v>
      </c>
      <c r="AF134" s="123">
        <v>0.1</v>
      </c>
      <c r="AG134" s="123"/>
      <c r="AH134" s="123">
        <f t="shared" si="60"/>
        <v>0.55000000000000004</v>
      </c>
      <c r="AI134" s="123"/>
      <c r="AJ134" s="123"/>
      <c r="AK134" s="123">
        <v>0.59</v>
      </c>
      <c r="AL134" s="123">
        <v>0.8</v>
      </c>
      <c r="AM134" s="123">
        <v>0.70409999999999995</v>
      </c>
      <c r="AN134" s="123"/>
      <c r="AO134" s="123"/>
      <c r="AP134" s="123"/>
      <c r="AQ134" s="123"/>
      <c r="AR134" s="123">
        <v>0.27500000000000002</v>
      </c>
      <c r="AS134" s="124">
        <v>0.12658</v>
      </c>
      <c r="AT134" s="124">
        <v>1.45</v>
      </c>
      <c r="AU134" s="124"/>
      <c r="AW134" s="118">
        <f t="shared" si="44"/>
        <v>5516651.9072000002</v>
      </c>
      <c r="AX134" s="119"/>
      <c r="AY134" s="118">
        <f t="shared" si="45"/>
        <v>640388.53041647968</v>
      </c>
      <c r="AZ134" s="119"/>
      <c r="BA134" s="118">
        <f t="shared" si="46"/>
        <v>1540000.0000000002</v>
      </c>
      <c r="BB134" s="118">
        <f t="shared" si="54"/>
        <v>7164010</v>
      </c>
      <c r="BC134" s="118">
        <f t="shared" si="55"/>
        <v>0</v>
      </c>
      <c r="BD134" s="118">
        <f t="shared" si="47"/>
        <v>910869.68</v>
      </c>
      <c r="BF134" s="118">
        <f t="shared" si="49"/>
        <v>7067910.1176164793</v>
      </c>
      <c r="BG134" s="122">
        <f t="shared" si="56"/>
        <v>8704010</v>
      </c>
      <c r="BH134" s="119">
        <f t="shared" si="48"/>
        <v>12180000</v>
      </c>
      <c r="BI134" s="119"/>
      <c r="BJ134" s="119">
        <f t="shared" si="61"/>
        <v>0</v>
      </c>
      <c r="BK134" s="81"/>
      <c r="BL134" s="81"/>
      <c r="BM134" s="120">
        <f t="shared" si="50"/>
        <v>27951920.117616478</v>
      </c>
      <c r="BN134" s="120">
        <f t="shared" si="51"/>
        <v>27951920.117616478</v>
      </c>
      <c r="BO134" s="121">
        <v>44593</v>
      </c>
      <c r="BP134" s="22">
        <v>28</v>
      </c>
      <c r="BQ134" s="105"/>
      <c r="BR134" s="105"/>
      <c r="BS134" s="105"/>
      <c r="BT134" s="105"/>
      <c r="BX134" s="106"/>
      <c r="BY134" s="106"/>
    </row>
    <row r="135" spans="1:77" s="22" customFormat="1" x14ac:dyDescent="0.25">
      <c r="A135" s="114">
        <v>44621</v>
      </c>
      <c r="B135" s="105">
        <v>61795</v>
      </c>
      <c r="C135" s="105">
        <v>43628</v>
      </c>
      <c r="D135" s="105">
        <v>75000</v>
      </c>
      <c r="E135" s="105">
        <v>30000</v>
      </c>
      <c r="F135" s="105"/>
      <c r="G135" s="105">
        <v>50377.83375314861</v>
      </c>
      <c r="H135" s="105">
        <v>50000</v>
      </c>
      <c r="I135" s="106"/>
      <c r="J135" s="105">
        <f t="shared" si="57"/>
        <v>260423</v>
      </c>
      <c r="K135" s="106">
        <f>152000+$K$3</f>
        <v>152000</v>
      </c>
      <c r="L135" s="106"/>
      <c r="M135" s="106"/>
      <c r="N135" s="106">
        <v>155000</v>
      </c>
      <c r="O135" s="106">
        <v>35000</v>
      </c>
      <c r="P135" s="106">
        <v>7000</v>
      </c>
      <c r="Q135" s="106">
        <f t="shared" si="35"/>
        <v>68000</v>
      </c>
      <c r="R135" s="106"/>
      <c r="S135" s="106"/>
      <c r="T135" s="106"/>
      <c r="U135" s="106">
        <v>200000</v>
      </c>
      <c r="V135" s="106">
        <v>257000</v>
      </c>
      <c r="W135" s="106">
        <f t="shared" si="40"/>
        <v>300000</v>
      </c>
      <c r="X135" s="106"/>
      <c r="Y135" s="106"/>
      <c r="Z135" s="123">
        <f t="shared" si="59"/>
        <v>0.53180000000000005</v>
      </c>
      <c r="AA135" s="123">
        <f t="shared" si="59"/>
        <v>0.63180000000000003</v>
      </c>
      <c r="AB135" s="123">
        <v>1.3</v>
      </c>
      <c r="AC135" s="123">
        <v>1.25</v>
      </c>
      <c r="AD135" s="123"/>
      <c r="AE135" s="123">
        <f t="shared" si="37"/>
        <v>0.35473972602739723</v>
      </c>
      <c r="AF135" s="123">
        <v>0.1</v>
      </c>
      <c r="AG135" s="123"/>
      <c r="AH135" s="123">
        <f t="shared" si="60"/>
        <v>0.55000000000000004</v>
      </c>
      <c r="AI135" s="123"/>
      <c r="AJ135" s="123"/>
      <c r="AK135" s="123">
        <v>0.59</v>
      </c>
      <c r="AL135" s="123">
        <v>0.8</v>
      </c>
      <c r="AM135" s="123">
        <v>0.70409999999999995</v>
      </c>
      <c r="AN135" s="123"/>
      <c r="AO135" s="123"/>
      <c r="AP135" s="123"/>
      <c r="AQ135" s="123"/>
      <c r="AR135" s="123">
        <v>0.27500000000000002</v>
      </c>
      <c r="AS135" s="124">
        <v>0.12658</v>
      </c>
      <c r="AT135" s="124">
        <v>1.45</v>
      </c>
      <c r="AU135" s="124"/>
      <c r="AW135" s="118">
        <f t="shared" si="44"/>
        <v>6058229.2933999998</v>
      </c>
      <c r="AX135" s="119"/>
      <c r="AY135" s="118">
        <f t="shared" si="45"/>
        <v>709001.58724681672</v>
      </c>
      <c r="AZ135" s="119"/>
      <c r="BA135" s="118">
        <f t="shared" si="46"/>
        <v>1705000.0000000002</v>
      </c>
      <c r="BB135" s="118">
        <f t="shared" si="54"/>
        <v>7931582.5</v>
      </c>
      <c r="BC135" s="118">
        <f t="shared" si="55"/>
        <v>0</v>
      </c>
      <c r="BD135" s="118">
        <f t="shared" si="47"/>
        <v>1008462.86</v>
      </c>
      <c r="BF135" s="118">
        <f t="shared" si="49"/>
        <v>7775693.7406468168</v>
      </c>
      <c r="BG135" s="122">
        <f t="shared" si="56"/>
        <v>9636582.5</v>
      </c>
      <c r="BH135" s="119">
        <f t="shared" si="48"/>
        <v>13485000</v>
      </c>
      <c r="BI135" s="119"/>
      <c r="BJ135" s="119">
        <f t="shared" si="61"/>
        <v>0</v>
      </c>
      <c r="BK135" s="81"/>
      <c r="BL135" s="81"/>
      <c r="BM135" s="120">
        <f t="shared" si="50"/>
        <v>30897276.240646817</v>
      </c>
      <c r="BN135" s="120">
        <f t="shared" si="51"/>
        <v>30897276.240646817</v>
      </c>
      <c r="BO135" s="121">
        <v>44621</v>
      </c>
      <c r="BP135" s="22">
        <v>31</v>
      </c>
      <c r="BQ135" s="105"/>
      <c r="BR135" s="105"/>
      <c r="BS135" s="105"/>
      <c r="BT135" s="105"/>
      <c r="BX135" s="106"/>
      <c r="BY135" s="106"/>
    </row>
    <row r="136" spans="1:77" s="22" customFormat="1" x14ac:dyDescent="0.25">
      <c r="A136" s="114">
        <v>44652</v>
      </c>
      <c r="B136" s="105">
        <v>59131</v>
      </c>
      <c r="C136" s="105">
        <v>45506</v>
      </c>
      <c r="D136" s="105">
        <v>75000</v>
      </c>
      <c r="E136" s="105">
        <v>30000</v>
      </c>
      <c r="F136" s="105"/>
      <c r="G136" s="105">
        <v>50377.83375314861</v>
      </c>
      <c r="H136" s="105">
        <v>50000</v>
      </c>
      <c r="I136" s="106"/>
      <c r="J136" s="105">
        <f t="shared" si="57"/>
        <v>259637</v>
      </c>
      <c r="K136" s="106">
        <f t="shared" ref="K136:K142" si="62">170000+$K$3</f>
        <v>170000</v>
      </c>
      <c r="L136" s="106"/>
      <c r="M136" s="106"/>
      <c r="N136" s="106">
        <v>155000</v>
      </c>
      <c r="O136" s="106">
        <v>35000</v>
      </c>
      <c r="P136" s="106">
        <v>7000</v>
      </c>
      <c r="Q136" s="106">
        <f t="shared" ref="Q136:Q199" si="63">+Q135</f>
        <v>68000</v>
      </c>
      <c r="R136" s="106"/>
      <c r="S136" s="106"/>
      <c r="T136" s="106"/>
      <c r="U136" s="106">
        <v>200000</v>
      </c>
      <c r="V136" s="106">
        <v>257000</v>
      </c>
      <c r="W136" s="106">
        <f t="shared" si="40"/>
        <v>300000</v>
      </c>
      <c r="X136" s="106"/>
      <c r="Y136" s="106"/>
      <c r="Z136" s="123">
        <f t="shared" si="59"/>
        <v>0.53180000000000005</v>
      </c>
      <c r="AA136" s="123">
        <f t="shared" si="59"/>
        <v>0.63180000000000003</v>
      </c>
      <c r="AB136" s="123">
        <v>1.3</v>
      </c>
      <c r="AC136" s="123">
        <v>1.25</v>
      </c>
      <c r="AD136" s="123"/>
      <c r="AE136" s="123">
        <f t="shared" si="37"/>
        <v>0.35473972602739723</v>
      </c>
      <c r="AF136" s="123">
        <v>0.1</v>
      </c>
      <c r="AG136" s="123"/>
      <c r="AH136" s="123">
        <f t="shared" si="60"/>
        <v>0.55000000000000004</v>
      </c>
      <c r="AI136" s="123"/>
      <c r="AJ136" s="123"/>
      <c r="AK136" s="123">
        <v>0.59</v>
      </c>
      <c r="AL136" s="123">
        <v>0.8</v>
      </c>
      <c r="AM136" s="123">
        <v>0.70409999999999995</v>
      </c>
      <c r="AN136" s="123"/>
      <c r="AO136" s="123"/>
      <c r="AP136" s="123"/>
      <c r="AQ136" s="123"/>
      <c r="AR136" s="123">
        <v>0.27500000000000002</v>
      </c>
      <c r="AS136" s="124">
        <v>0.12658</v>
      </c>
      <c r="AT136" s="124">
        <v>1.45</v>
      </c>
      <c r="AU136" s="124"/>
      <c r="AW136" s="118">
        <f t="shared" si="44"/>
        <v>5855896.6980000008</v>
      </c>
      <c r="AX136" s="119"/>
      <c r="AY136" s="118">
        <f t="shared" si="45"/>
        <v>686130.56830337108</v>
      </c>
      <c r="AZ136" s="119"/>
      <c r="BA136" s="118">
        <f t="shared" si="46"/>
        <v>1650000.0000000002</v>
      </c>
      <c r="BB136" s="118">
        <f t="shared" si="54"/>
        <v>7972725</v>
      </c>
      <c r="BC136" s="118">
        <f t="shared" si="55"/>
        <v>0</v>
      </c>
      <c r="BD136" s="118">
        <f t="shared" si="47"/>
        <v>975931.8</v>
      </c>
      <c r="BF136" s="118">
        <f t="shared" si="49"/>
        <v>7517959.0663033715</v>
      </c>
      <c r="BG136" s="122">
        <f t="shared" si="56"/>
        <v>9622725</v>
      </c>
      <c r="BH136" s="119">
        <f t="shared" si="48"/>
        <v>13050000</v>
      </c>
      <c r="BI136" s="119"/>
      <c r="BJ136" s="119">
        <f t="shared" si="61"/>
        <v>0</v>
      </c>
      <c r="BK136" s="81"/>
      <c r="BL136" s="81"/>
      <c r="BM136" s="120">
        <f t="shared" si="50"/>
        <v>30190684.066303372</v>
      </c>
      <c r="BN136" s="120">
        <f t="shared" si="51"/>
        <v>30190684.066303372</v>
      </c>
      <c r="BO136" s="121">
        <v>44652</v>
      </c>
      <c r="BP136" s="22">
        <v>30</v>
      </c>
      <c r="BQ136" s="105"/>
      <c r="BR136" s="105"/>
      <c r="BS136" s="105"/>
      <c r="BT136" s="105"/>
      <c r="BX136" s="106"/>
      <c r="BY136" s="106"/>
    </row>
    <row r="137" spans="1:77" s="22" customFormat="1" x14ac:dyDescent="0.25">
      <c r="A137" s="114">
        <v>44682</v>
      </c>
      <c r="B137" s="105">
        <v>50303</v>
      </c>
      <c r="C137" s="105">
        <v>94506</v>
      </c>
      <c r="D137" s="105">
        <v>75000</v>
      </c>
      <c r="E137" s="105">
        <v>30000</v>
      </c>
      <c r="F137" s="105"/>
      <c r="G137" s="105">
        <v>100755.66750629722</v>
      </c>
      <c r="H137" s="105">
        <v>100000</v>
      </c>
      <c r="I137" s="106"/>
      <c r="J137" s="105">
        <f t="shared" si="57"/>
        <v>349809</v>
      </c>
      <c r="K137" s="106">
        <f t="shared" si="62"/>
        <v>170000</v>
      </c>
      <c r="L137" s="106"/>
      <c r="M137" s="106"/>
      <c r="N137" s="106">
        <v>155000</v>
      </c>
      <c r="O137" s="106">
        <v>35000</v>
      </c>
      <c r="P137" s="106">
        <v>7000</v>
      </c>
      <c r="Q137" s="106">
        <f t="shared" si="63"/>
        <v>68000</v>
      </c>
      <c r="R137" s="106"/>
      <c r="S137" s="106"/>
      <c r="T137" s="106"/>
      <c r="U137" s="106">
        <v>200000</v>
      </c>
      <c r="V137" s="106">
        <v>257000</v>
      </c>
      <c r="W137" s="106">
        <f t="shared" si="40"/>
        <v>300000</v>
      </c>
      <c r="X137" s="106"/>
      <c r="Y137" s="106"/>
      <c r="Z137" s="123">
        <f t="shared" si="59"/>
        <v>0.53180000000000005</v>
      </c>
      <c r="AA137" s="123">
        <f t="shared" si="59"/>
        <v>0.63180000000000003</v>
      </c>
      <c r="AB137" s="123">
        <v>1.3</v>
      </c>
      <c r="AC137" s="123">
        <v>1.25</v>
      </c>
      <c r="AD137" s="123"/>
      <c r="AE137" s="123">
        <f t="shared" si="37"/>
        <v>0.35473972602739723</v>
      </c>
      <c r="AF137" s="123">
        <v>0.63180000000000003</v>
      </c>
      <c r="AG137" s="123"/>
      <c r="AH137" s="123">
        <f t="shared" si="60"/>
        <v>0.55000000000000004</v>
      </c>
      <c r="AI137" s="123"/>
      <c r="AJ137" s="123"/>
      <c r="AK137" s="123">
        <v>0.59</v>
      </c>
      <c r="AL137" s="123">
        <v>0.8</v>
      </c>
      <c r="AM137" s="123">
        <v>0.70409999999999995</v>
      </c>
      <c r="AN137" s="123"/>
      <c r="AO137" s="123"/>
      <c r="AP137" s="123"/>
      <c r="AQ137" s="123"/>
      <c r="AR137" s="123">
        <v>0.27500000000000002</v>
      </c>
      <c r="AS137" s="124">
        <v>0.12658</v>
      </c>
      <c r="AT137" s="124">
        <v>1.45</v>
      </c>
      <c r="AU137" s="124"/>
      <c r="AW137" s="118">
        <f t="shared" si="44"/>
        <v>6865260.8122000005</v>
      </c>
      <c r="AX137" s="119"/>
      <c r="AY137" s="118">
        <f t="shared" si="45"/>
        <v>3066583.1744936332</v>
      </c>
      <c r="AZ137" s="119"/>
      <c r="BA137" s="118">
        <f t="shared" si="46"/>
        <v>1705000.0000000002</v>
      </c>
      <c r="BB137" s="118">
        <f t="shared" si="54"/>
        <v>8238482.5</v>
      </c>
      <c r="BC137" s="118">
        <f t="shared" si="55"/>
        <v>0</v>
      </c>
      <c r="BD137" s="118">
        <f t="shared" si="47"/>
        <v>1008462.86</v>
      </c>
      <c r="BF137" s="118">
        <f t="shared" si="49"/>
        <v>10940306.846693633</v>
      </c>
      <c r="BG137" s="122">
        <f t="shared" si="56"/>
        <v>9943482.5</v>
      </c>
      <c r="BH137" s="119">
        <f t="shared" si="48"/>
        <v>13485000</v>
      </c>
      <c r="BI137" s="119"/>
      <c r="BJ137" s="119">
        <f t="shared" si="61"/>
        <v>0</v>
      </c>
      <c r="BK137" s="81"/>
      <c r="BL137" s="81"/>
      <c r="BM137" s="120">
        <f t="shared" si="50"/>
        <v>34368789.346693635</v>
      </c>
      <c r="BN137" s="120">
        <f t="shared" si="51"/>
        <v>34368789.346693635</v>
      </c>
      <c r="BO137" s="121">
        <v>44682</v>
      </c>
      <c r="BP137" s="22">
        <v>31</v>
      </c>
      <c r="BQ137" s="105"/>
      <c r="BR137" s="105"/>
      <c r="BS137" s="105"/>
      <c r="BT137" s="105"/>
      <c r="BX137" s="106"/>
      <c r="BY137" s="106"/>
    </row>
    <row r="138" spans="1:77" s="22" customFormat="1" x14ac:dyDescent="0.25">
      <c r="A138" s="114">
        <v>44713</v>
      </c>
      <c r="B138" s="105">
        <v>50301</v>
      </c>
      <c r="C138" s="105">
        <v>94506</v>
      </c>
      <c r="D138" s="105">
        <v>75000</v>
      </c>
      <c r="E138" s="105">
        <v>30000</v>
      </c>
      <c r="F138" s="105"/>
      <c r="G138" s="105">
        <v>100755.66750629722</v>
      </c>
      <c r="H138" s="105">
        <v>100000</v>
      </c>
      <c r="I138" s="106"/>
      <c r="J138" s="105">
        <f t="shared" si="57"/>
        <v>349807</v>
      </c>
      <c r="K138" s="106">
        <f t="shared" si="62"/>
        <v>170000</v>
      </c>
      <c r="L138" s="106"/>
      <c r="M138" s="106"/>
      <c r="N138" s="106">
        <v>155000</v>
      </c>
      <c r="O138" s="106">
        <v>35000</v>
      </c>
      <c r="P138" s="106">
        <v>7000</v>
      </c>
      <c r="Q138" s="106">
        <f t="shared" si="63"/>
        <v>68000</v>
      </c>
      <c r="R138" s="106"/>
      <c r="S138" s="106"/>
      <c r="T138" s="106"/>
      <c r="U138" s="106">
        <v>200000</v>
      </c>
      <c r="V138" s="106">
        <v>257000</v>
      </c>
      <c r="W138" s="106">
        <f t="shared" si="40"/>
        <v>300000</v>
      </c>
      <c r="X138" s="106"/>
      <c r="Y138" s="106"/>
      <c r="Z138" s="123">
        <f t="shared" si="59"/>
        <v>0.53180000000000005</v>
      </c>
      <c r="AA138" s="123">
        <f t="shared" si="59"/>
        <v>0.63180000000000003</v>
      </c>
      <c r="AB138" s="123">
        <v>1.3</v>
      </c>
      <c r="AC138" s="123">
        <v>1.25</v>
      </c>
      <c r="AD138" s="123"/>
      <c r="AE138" s="123">
        <f t="shared" si="37"/>
        <v>0.35473972602739723</v>
      </c>
      <c r="AF138" s="123">
        <v>0.63180000000000003</v>
      </c>
      <c r="AG138" s="123"/>
      <c r="AH138" s="123">
        <f t="shared" si="60"/>
        <v>0.55000000000000004</v>
      </c>
      <c r="AI138" s="123"/>
      <c r="AJ138" s="123"/>
      <c r="AK138" s="123">
        <v>0.59</v>
      </c>
      <c r="AL138" s="123">
        <v>0.8</v>
      </c>
      <c r="AM138" s="123">
        <v>0.70409999999999995</v>
      </c>
      <c r="AN138" s="123"/>
      <c r="AO138" s="123"/>
      <c r="AP138" s="123"/>
      <c r="AQ138" s="123"/>
      <c r="AR138" s="123">
        <v>0.27500000000000002</v>
      </c>
      <c r="AS138" s="124">
        <v>0.12658</v>
      </c>
      <c r="AT138" s="124">
        <v>1.45</v>
      </c>
      <c r="AU138" s="124"/>
      <c r="AW138" s="118">
        <f t="shared" si="44"/>
        <v>6643768.8779999996</v>
      </c>
      <c r="AX138" s="119"/>
      <c r="AY138" s="118">
        <f t="shared" si="45"/>
        <v>2967661.1366067417</v>
      </c>
      <c r="AZ138" s="119"/>
      <c r="BA138" s="118">
        <f t="shared" si="46"/>
        <v>1650000.0000000002</v>
      </c>
      <c r="BB138" s="118">
        <f t="shared" si="54"/>
        <v>7972725</v>
      </c>
      <c r="BC138" s="118">
        <f t="shared" si="55"/>
        <v>0</v>
      </c>
      <c r="BD138" s="118">
        <f t="shared" si="47"/>
        <v>975931.8</v>
      </c>
      <c r="BF138" s="118">
        <f t="shared" si="49"/>
        <v>10587361.814606741</v>
      </c>
      <c r="BG138" s="122">
        <f t="shared" si="56"/>
        <v>9622725</v>
      </c>
      <c r="BH138" s="119">
        <f t="shared" si="48"/>
        <v>13050000</v>
      </c>
      <c r="BI138" s="119"/>
      <c r="BJ138" s="119">
        <f t="shared" si="61"/>
        <v>0</v>
      </c>
      <c r="BK138" s="81"/>
      <c r="BL138" s="81"/>
      <c r="BM138" s="120">
        <f t="shared" si="50"/>
        <v>33260086.814606741</v>
      </c>
      <c r="BN138" s="120">
        <f t="shared" si="51"/>
        <v>33260086.814606741</v>
      </c>
      <c r="BO138" s="121">
        <v>44713</v>
      </c>
      <c r="BP138" s="22">
        <v>30</v>
      </c>
      <c r="BQ138" s="105"/>
      <c r="BR138" s="105"/>
      <c r="BS138" s="105"/>
      <c r="BT138" s="105"/>
      <c r="BX138" s="106"/>
      <c r="BY138" s="106"/>
    </row>
    <row r="139" spans="1:77" s="22" customFormat="1" x14ac:dyDescent="0.25">
      <c r="A139" s="114">
        <v>44743</v>
      </c>
      <c r="B139" s="105">
        <v>50316</v>
      </c>
      <c r="C139" s="105">
        <v>94506</v>
      </c>
      <c r="D139" s="105">
        <v>75000</v>
      </c>
      <c r="E139" s="105">
        <v>30000</v>
      </c>
      <c r="F139" s="105"/>
      <c r="G139" s="105">
        <v>100755.66750629722</v>
      </c>
      <c r="H139" s="105">
        <v>100000</v>
      </c>
      <c r="I139" s="106"/>
      <c r="J139" s="105">
        <f t="shared" si="57"/>
        <v>349822</v>
      </c>
      <c r="K139" s="106">
        <f t="shared" si="62"/>
        <v>170000</v>
      </c>
      <c r="L139" s="106"/>
      <c r="M139" s="106"/>
      <c r="N139" s="106">
        <v>155000</v>
      </c>
      <c r="O139" s="106">
        <v>35000</v>
      </c>
      <c r="P139" s="106">
        <v>7000</v>
      </c>
      <c r="Q139" s="106">
        <f t="shared" si="63"/>
        <v>68000</v>
      </c>
      <c r="R139" s="106"/>
      <c r="S139" s="106"/>
      <c r="T139" s="106"/>
      <c r="U139" s="106">
        <v>200000</v>
      </c>
      <c r="V139" s="106">
        <v>257000</v>
      </c>
      <c r="W139" s="106">
        <f t="shared" si="40"/>
        <v>300000</v>
      </c>
      <c r="X139" s="106"/>
      <c r="Y139" s="106"/>
      <c r="Z139" s="123">
        <f t="shared" si="59"/>
        <v>0.53180000000000005</v>
      </c>
      <c r="AA139" s="123">
        <f t="shared" si="59"/>
        <v>0.63180000000000003</v>
      </c>
      <c r="AB139" s="123">
        <v>1.3</v>
      </c>
      <c r="AC139" s="123">
        <v>1.25</v>
      </c>
      <c r="AD139" s="123"/>
      <c r="AE139" s="123">
        <f t="shared" si="37"/>
        <v>0.35473972602739723</v>
      </c>
      <c r="AF139" s="123">
        <v>0.63180000000000003</v>
      </c>
      <c r="AG139" s="123"/>
      <c r="AH139" s="123">
        <f t="shared" si="60"/>
        <v>0.55000000000000004</v>
      </c>
      <c r="AI139" s="123"/>
      <c r="AJ139" s="123"/>
      <c r="AK139" s="123">
        <v>0.59</v>
      </c>
      <c r="AL139" s="123">
        <v>0.8</v>
      </c>
      <c r="AM139" s="123">
        <v>0.70409999999999995</v>
      </c>
      <c r="AN139" s="123"/>
      <c r="AO139" s="123"/>
      <c r="AP139" s="123"/>
      <c r="AQ139" s="123"/>
      <c r="AR139" s="123">
        <v>0.27500000000000002</v>
      </c>
      <c r="AS139" s="124">
        <v>0.12658</v>
      </c>
      <c r="AT139" s="124">
        <v>1.45</v>
      </c>
      <c r="AU139" s="124"/>
      <c r="AW139" s="118">
        <f t="shared" si="44"/>
        <v>6865475.1276000002</v>
      </c>
      <c r="AX139" s="119"/>
      <c r="AY139" s="118">
        <f t="shared" si="45"/>
        <v>3066583.1744936332</v>
      </c>
      <c r="AZ139" s="119"/>
      <c r="BA139" s="118">
        <f t="shared" si="46"/>
        <v>1705000.0000000002</v>
      </c>
      <c r="BB139" s="118">
        <f t="shared" si="54"/>
        <v>8238482.5</v>
      </c>
      <c r="BC139" s="118">
        <f t="shared" si="55"/>
        <v>0</v>
      </c>
      <c r="BD139" s="118">
        <f t="shared" si="47"/>
        <v>1008462.86</v>
      </c>
      <c r="BF139" s="118">
        <f t="shared" si="49"/>
        <v>10940521.162093632</v>
      </c>
      <c r="BG139" s="122">
        <f t="shared" si="56"/>
        <v>9943482.5</v>
      </c>
      <c r="BH139" s="119">
        <f t="shared" si="48"/>
        <v>13485000</v>
      </c>
      <c r="BI139" s="119"/>
      <c r="BJ139" s="119">
        <f t="shared" si="61"/>
        <v>0</v>
      </c>
      <c r="BK139" s="81"/>
      <c r="BL139" s="81"/>
      <c r="BM139" s="120">
        <f t="shared" si="50"/>
        <v>34369003.662093632</v>
      </c>
      <c r="BN139" s="120">
        <f t="shared" si="51"/>
        <v>34369003.662093632</v>
      </c>
      <c r="BO139" s="121">
        <v>44743</v>
      </c>
      <c r="BP139" s="22">
        <v>31</v>
      </c>
      <c r="BQ139" s="105"/>
      <c r="BR139" s="105"/>
      <c r="BS139" s="105"/>
      <c r="BT139" s="105"/>
      <c r="BX139" s="106"/>
      <c r="BY139" s="106"/>
    </row>
    <row r="140" spans="1:77" s="22" customFormat="1" x14ac:dyDescent="0.25">
      <c r="A140" s="114">
        <v>44774</v>
      </c>
      <c r="B140" s="105">
        <v>50351</v>
      </c>
      <c r="C140" s="105">
        <v>94506</v>
      </c>
      <c r="D140" s="105">
        <v>75000</v>
      </c>
      <c r="E140" s="105">
        <v>30000</v>
      </c>
      <c r="F140" s="105"/>
      <c r="G140" s="105">
        <v>100755.66750629722</v>
      </c>
      <c r="H140" s="105">
        <v>100000</v>
      </c>
      <c r="I140" s="106"/>
      <c r="J140" s="105">
        <f t="shared" si="57"/>
        <v>349857</v>
      </c>
      <c r="K140" s="106">
        <f t="shared" si="62"/>
        <v>170000</v>
      </c>
      <c r="L140" s="106"/>
      <c r="M140" s="106"/>
      <c r="N140" s="106">
        <v>155000</v>
      </c>
      <c r="O140" s="106">
        <v>35000</v>
      </c>
      <c r="P140" s="106">
        <v>7000</v>
      </c>
      <c r="Q140" s="106">
        <f t="shared" si="63"/>
        <v>68000</v>
      </c>
      <c r="R140" s="106"/>
      <c r="S140" s="106"/>
      <c r="T140" s="106"/>
      <c r="U140" s="106">
        <v>200000</v>
      </c>
      <c r="V140" s="106">
        <v>257000</v>
      </c>
      <c r="W140" s="106">
        <f t="shared" si="40"/>
        <v>300000</v>
      </c>
      <c r="X140" s="106"/>
      <c r="Y140" s="106"/>
      <c r="Z140" s="123">
        <f t="shared" si="59"/>
        <v>0.53180000000000005</v>
      </c>
      <c r="AA140" s="123">
        <f t="shared" si="59"/>
        <v>0.63180000000000003</v>
      </c>
      <c r="AB140" s="123">
        <v>1.3</v>
      </c>
      <c r="AC140" s="123">
        <v>1.25</v>
      </c>
      <c r="AD140" s="123"/>
      <c r="AE140" s="123">
        <f t="shared" si="37"/>
        <v>0.35473972602739723</v>
      </c>
      <c r="AF140" s="123">
        <v>0.63180000000000003</v>
      </c>
      <c r="AG140" s="123"/>
      <c r="AH140" s="123">
        <f t="shared" si="60"/>
        <v>0.55000000000000004</v>
      </c>
      <c r="AI140" s="123"/>
      <c r="AJ140" s="123"/>
      <c r="AK140" s="123">
        <v>0.59</v>
      </c>
      <c r="AL140" s="123">
        <v>0.8</v>
      </c>
      <c r="AM140" s="123">
        <v>0.70409999999999995</v>
      </c>
      <c r="AN140" s="123"/>
      <c r="AO140" s="123"/>
      <c r="AP140" s="123"/>
      <c r="AQ140" s="123"/>
      <c r="AR140" s="123">
        <v>0.27500000000000002</v>
      </c>
      <c r="AS140" s="124">
        <v>0.12658</v>
      </c>
      <c r="AT140" s="124">
        <v>1.45</v>
      </c>
      <c r="AU140" s="124"/>
      <c r="AW140" s="118">
        <f t="shared" si="44"/>
        <v>6866052.1305999998</v>
      </c>
      <c r="AX140" s="119"/>
      <c r="AY140" s="118">
        <f t="shared" si="45"/>
        <v>3066583.1744936332</v>
      </c>
      <c r="AZ140" s="119"/>
      <c r="BA140" s="118">
        <f t="shared" si="46"/>
        <v>1705000.0000000002</v>
      </c>
      <c r="BB140" s="118">
        <f t="shared" si="54"/>
        <v>8238482.5</v>
      </c>
      <c r="BC140" s="118">
        <f t="shared" si="55"/>
        <v>0</v>
      </c>
      <c r="BD140" s="118">
        <f t="shared" si="47"/>
        <v>1008462.86</v>
      </c>
      <c r="BF140" s="118">
        <f t="shared" si="49"/>
        <v>10941098.165093632</v>
      </c>
      <c r="BG140" s="122">
        <f t="shared" si="56"/>
        <v>9943482.5</v>
      </c>
      <c r="BH140" s="119">
        <f t="shared" si="48"/>
        <v>13485000</v>
      </c>
      <c r="BI140" s="119"/>
      <c r="BJ140" s="119">
        <f t="shared" si="61"/>
        <v>0</v>
      </c>
      <c r="BK140" s="81"/>
      <c r="BL140" s="81"/>
      <c r="BM140" s="120">
        <f t="shared" si="50"/>
        <v>34369580.665093631</v>
      </c>
      <c r="BN140" s="120">
        <f t="shared" si="51"/>
        <v>34369580.665093631</v>
      </c>
      <c r="BO140" s="121">
        <v>44774</v>
      </c>
      <c r="BP140" s="22">
        <v>31</v>
      </c>
      <c r="BQ140" s="105"/>
      <c r="BR140" s="105"/>
      <c r="BS140" s="105"/>
      <c r="BT140" s="105"/>
      <c r="BX140" s="106"/>
      <c r="BY140" s="106"/>
    </row>
    <row r="141" spans="1:77" s="22" customFormat="1" x14ac:dyDescent="0.25">
      <c r="A141" s="114">
        <v>44805</v>
      </c>
      <c r="B141" s="105">
        <v>50743</v>
      </c>
      <c r="C141" s="105">
        <v>94506</v>
      </c>
      <c r="D141" s="105">
        <v>75000</v>
      </c>
      <c r="E141" s="105">
        <v>30000</v>
      </c>
      <c r="F141" s="105"/>
      <c r="G141" s="105">
        <v>100755.66750629722</v>
      </c>
      <c r="H141" s="105">
        <v>100000</v>
      </c>
      <c r="I141" s="106"/>
      <c r="J141" s="105">
        <f t="shared" si="57"/>
        <v>350249</v>
      </c>
      <c r="K141" s="106">
        <f t="shared" si="62"/>
        <v>170000</v>
      </c>
      <c r="L141" s="106"/>
      <c r="M141" s="106"/>
      <c r="N141" s="106">
        <v>155000</v>
      </c>
      <c r="O141" s="106">
        <v>35000</v>
      </c>
      <c r="P141" s="106">
        <v>7000</v>
      </c>
      <c r="Q141" s="106">
        <f t="shared" si="63"/>
        <v>68000</v>
      </c>
      <c r="R141" s="106"/>
      <c r="S141" s="106"/>
      <c r="T141" s="106"/>
      <c r="U141" s="106">
        <v>200000</v>
      </c>
      <c r="V141" s="106">
        <v>257000</v>
      </c>
      <c r="W141" s="106">
        <f t="shared" si="40"/>
        <v>300000</v>
      </c>
      <c r="X141" s="106"/>
      <c r="Y141" s="106"/>
      <c r="Z141" s="123">
        <f t="shared" ref="Z141:AA156" si="64">+Z140</f>
        <v>0.53180000000000005</v>
      </c>
      <c r="AA141" s="123">
        <f t="shared" si="64"/>
        <v>0.63180000000000003</v>
      </c>
      <c r="AB141" s="123">
        <v>1.3</v>
      </c>
      <c r="AC141" s="123">
        <v>1.25</v>
      </c>
      <c r="AD141" s="123"/>
      <c r="AE141" s="123">
        <f t="shared" ref="AE141:AE209" si="65">10.79*12/365</f>
        <v>0.35473972602739723</v>
      </c>
      <c r="AF141" s="123">
        <v>0.63180000000000003</v>
      </c>
      <c r="AG141" s="123"/>
      <c r="AH141" s="123">
        <f t="shared" si="60"/>
        <v>0.55000000000000004</v>
      </c>
      <c r="AI141" s="123"/>
      <c r="AJ141" s="123"/>
      <c r="AK141" s="123">
        <v>0.59</v>
      </c>
      <c r="AL141" s="123">
        <v>0.8</v>
      </c>
      <c r="AM141" s="123">
        <v>0.70409999999999995</v>
      </c>
      <c r="AN141" s="123"/>
      <c r="AO141" s="123"/>
      <c r="AP141" s="123"/>
      <c r="AQ141" s="123"/>
      <c r="AR141" s="123">
        <v>0.27500000000000002</v>
      </c>
      <c r="AS141" s="124">
        <v>0.12658</v>
      </c>
      <c r="AT141" s="124">
        <v>1.45</v>
      </c>
      <c r="AU141" s="124"/>
      <c r="AW141" s="118">
        <f t="shared" si="44"/>
        <v>6650820.5460000001</v>
      </c>
      <c r="AX141" s="119"/>
      <c r="AY141" s="118">
        <f t="shared" si="45"/>
        <v>2967661.1366067417</v>
      </c>
      <c r="AZ141" s="119"/>
      <c r="BA141" s="118">
        <f t="shared" si="46"/>
        <v>1650000.0000000002</v>
      </c>
      <c r="BB141" s="118">
        <f t="shared" si="54"/>
        <v>7972725</v>
      </c>
      <c r="BC141" s="118">
        <f t="shared" si="55"/>
        <v>0</v>
      </c>
      <c r="BD141" s="118">
        <f t="shared" si="47"/>
        <v>975931.8</v>
      </c>
      <c r="BF141" s="118">
        <f t="shared" si="49"/>
        <v>10594413.482606743</v>
      </c>
      <c r="BG141" s="122">
        <f t="shared" si="56"/>
        <v>9622725</v>
      </c>
      <c r="BH141" s="119">
        <f t="shared" si="48"/>
        <v>13050000</v>
      </c>
      <c r="BI141" s="119"/>
      <c r="BJ141" s="119">
        <f t="shared" si="61"/>
        <v>0</v>
      </c>
      <c r="BK141" s="81"/>
      <c r="BL141" s="81"/>
      <c r="BM141" s="120">
        <f t="shared" si="50"/>
        <v>33267138.482606743</v>
      </c>
      <c r="BN141" s="120">
        <f t="shared" si="51"/>
        <v>33267138.482606743</v>
      </c>
      <c r="BO141" s="121">
        <v>44805</v>
      </c>
      <c r="BP141" s="22">
        <v>30</v>
      </c>
      <c r="BQ141" s="105"/>
      <c r="BR141" s="105"/>
      <c r="BS141" s="105"/>
      <c r="BT141" s="105"/>
      <c r="BX141" s="106"/>
      <c r="BY141" s="106"/>
    </row>
    <row r="142" spans="1:77" s="22" customFormat="1" x14ac:dyDescent="0.25">
      <c r="A142" s="114">
        <v>44835</v>
      </c>
      <c r="B142" s="105">
        <v>50050</v>
      </c>
      <c r="C142" s="105">
        <v>57404</v>
      </c>
      <c r="D142" s="105">
        <v>75000</v>
      </c>
      <c r="E142" s="105">
        <v>30000</v>
      </c>
      <c r="F142" s="105"/>
      <c r="G142" s="105">
        <v>50377.83375314861</v>
      </c>
      <c r="H142" s="105">
        <v>50000</v>
      </c>
      <c r="I142" s="106"/>
      <c r="J142" s="105">
        <f t="shared" si="57"/>
        <v>262454</v>
      </c>
      <c r="K142" s="106">
        <f t="shared" si="62"/>
        <v>170000</v>
      </c>
      <c r="L142" s="106"/>
      <c r="M142" s="106"/>
      <c r="N142" s="106">
        <v>155000</v>
      </c>
      <c r="O142" s="106">
        <v>35000</v>
      </c>
      <c r="P142" s="106">
        <v>7000</v>
      </c>
      <c r="Q142" s="106">
        <f t="shared" si="63"/>
        <v>68000</v>
      </c>
      <c r="R142" s="106"/>
      <c r="S142" s="106"/>
      <c r="T142" s="106"/>
      <c r="U142" s="106">
        <v>200000</v>
      </c>
      <c r="V142" s="106">
        <v>257000</v>
      </c>
      <c r="W142" s="106">
        <f t="shared" si="40"/>
        <v>300000</v>
      </c>
      <c r="X142" s="106"/>
      <c r="Y142" s="106"/>
      <c r="Z142" s="123">
        <f t="shared" si="64"/>
        <v>0.53180000000000005</v>
      </c>
      <c r="AA142" s="123">
        <f t="shared" si="64"/>
        <v>0.63180000000000003</v>
      </c>
      <c r="AB142" s="123">
        <v>1.3</v>
      </c>
      <c r="AC142" s="123">
        <v>1.25</v>
      </c>
      <c r="AD142" s="123"/>
      <c r="AE142" s="123">
        <f t="shared" si="65"/>
        <v>0.35473972602739723</v>
      </c>
      <c r="AF142" s="123">
        <v>0.1</v>
      </c>
      <c r="AG142" s="123"/>
      <c r="AH142" s="123">
        <f t="shared" si="60"/>
        <v>0.55000000000000004</v>
      </c>
      <c r="AI142" s="123"/>
      <c r="AJ142" s="123"/>
      <c r="AK142" s="123">
        <v>0.59</v>
      </c>
      <c r="AL142" s="123">
        <v>0.8</v>
      </c>
      <c r="AM142" s="123">
        <v>0.70409999999999995</v>
      </c>
      <c r="AN142" s="123"/>
      <c r="AO142" s="123"/>
      <c r="AP142" s="123"/>
      <c r="AQ142" s="123"/>
      <c r="AR142" s="123">
        <v>0.27500000000000002</v>
      </c>
      <c r="AS142" s="124">
        <v>0.12658</v>
      </c>
      <c r="AT142" s="124">
        <v>1.45</v>
      </c>
      <c r="AU142" s="124"/>
      <c r="AW142" s="118">
        <f t="shared" si="44"/>
        <v>6134417.5532000009</v>
      </c>
      <c r="AX142" s="119"/>
      <c r="AY142" s="118">
        <f t="shared" si="45"/>
        <v>709001.58724681672</v>
      </c>
      <c r="AZ142" s="119"/>
      <c r="BA142" s="118">
        <f t="shared" si="46"/>
        <v>1705000.0000000002</v>
      </c>
      <c r="BB142" s="118">
        <f t="shared" si="54"/>
        <v>8238482.5</v>
      </c>
      <c r="BC142" s="118">
        <f t="shared" si="55"/>
        <v>0</v>
      </c>
      <c r="BD142" s="118">
        <f t="shared" si="47"/>
        <v>1008462.86</v>
      </c>
      <c r="BF142" s="118">
        <f t="shared" si="49"/>
        <v>7851882.0004468178</v>
      </c>
      <c r="BG142" s="122">
        <f t="shared" si="56"/>
        <v>9943482.5</v>
      </c>
      <c r="BH142" s="119">
        <f t="shared" si="48"/>
        <v>13485000</v>
      </c>
      <c r="BI142" s="119"/>
      <c r="BJ142" s="119">
        <f t="shared" si="61"/>
        <v>0</v>
      </c>
      <c r="BK142" s="81"/>
      <c r="BL142" s="81"/>
      <c r="BM142" s="120">
        <f t="shared" si="50"/>
        <v>31280364.500446819</v>
      </c>
      <c r="BN142" s="120">
        <f t="shared" si="51"/>
        <v>31280364.500446819</v>
      </c>
      <c r="BO142" s="121">
        <v>44835</v>
      </c>
      <c r="BP142" s="22">
        <v>31</v>
      </c>
      <c r="BQ142" s="105"/>
      <c r="BR142" s="105"/>
      <c r="BS142" s="105"/>
      <c r="BT142" s="105"/>
      <c r="BX142" s="106"/>
      <c r="BY142" s="106"/>
    </row>
    <row r="143" spans="1:77" s="22" customFormat="1" x14ac:dyDescent="0.25">
      <c r="A143" s="114">
        <v>44866</v>
      </c>
      <c r="B143" s="105">
        <v>62006</v>
      </c>
      <c r="C143" s="105">
        <v>46059</v>
      </c>
      <c r="D143" s="105">
        <v>75000</v>
      </c>
      <c r="E143" s="105">
        <v>30000</v>
      </c>
      <c r="F143" s="105"/>
      <c r="G143" s="105">
        <v>50377.83375314861</v>
      </c>
      <c r="H143" s="105">
        <v>50000</v>
      </c>
      <c r="I143" s="106"/>
      <c r="J143" s="105">
        <f t="shared" si="57"/>
        <v>263065</v>
      </c>
      <c r="K143" s="106">
        <f>152000+$K$3</f>
        <v>152000</v>
      </c>
      <c r="L143" s="106"/>
      <c r="M143" s="106"/>
      <c r="N143" s="106">
        <v>155000</v>
      </c>
      <c r="O143" s="106">
        <v>35000</v>
      </c>
      <c r="P143" s="106">
        <v>7000</v>
      </c>
      <c r="Q143" s="106">
        <f t="shared" si="63"/>
        <v>68000</v>
      </c>
      <c r="R143" s="106"/>
      <c r="S143" s="106"/>
      <c r="T143" s="106"/>
      <c r="U143" s="106">
        <v>200000</v>
      </c>
      <c r="V143" s="106">
        <v>257000</v>
      </c>
      <c r="W143" s="106">
        <f t="shared" si="40"/>
        <v>300000</v>
      </c>
      <c r="X143" s="106"/>
      <c r="Y143" s="106"/>
      <c r="Z143" s="123">
        <f t="shared" si="64"/>
        <v>0.53180000000000005</v>
      </c>
      <c r="AA143" s="123">
        <f t="shared" si="64"/>
        <v>0.63180000000000003</v>
      </c>
      <c r="AB143" s="123">
        <v>1.3</v>
      </c>
      <c r="AC143" s="123">
        <v>1.25</v>
      </c>
      <c r="AD143" s="123"/>
      <c r="AE143" s="123">
        <f t="shared" si="65"/>
        <v>0.35473972602739723</v>
      </c>
      <c r="AF143" s="123">
        <v>0.1</v>
      </c>
      <c r="AG143" s="123"/>
      <c r="AH143" s="123">
        <f t="shared" si="60"/>
        <v>0.55000000000000004</v>
      </c>
      <c r="AI143" s="123"/>
      <c r="AJ143" s="123"/>
      <c r="AK143" s="123">
        <v>0.59</v>
      </c>
      <c r="AL143" s="123">
        <v>0.8</v>
      </c>
      <c r="AM143" s="123">
        <v>0.70409999999999995</v>
      </c>
      <c r="AN143" s="123"/>
      <c r="AO143" s="123"/>
      <c r="AP143" s="123"/>
      <c r="AQ143" s="123"/>
      <c r="AR143" s="123">
        <v>0.27500000000000002</v>
      </c>
      <c r="AS143" s="124">
        <v>0.12658</v>
      </c>
      <c r="AT143" s="124">
        <v>1.45</v>
      </c>
      <c r="AU143" s="124"/>
      <c r="AW143" s="118">
        <f t="shared" si="44"/>
        <v>5912246.0099999998</v>
      </c>
      <c r="AX143" s="119"/>
      <c r="AY143" s="118">
        <f t="shared" si="45"/>
        <v>686130.56830337108</v>
      </c>
      <c r="AZ143" s="119"/>
      <c r="BA143" s="118">
        <f t="shared" si="46"/>
        <v>1650000.0000000002</v>
      </c>
      <c r="BB143" s="118">
        <f t="shared" si="54"/>
        <v>7675725</v>
      </c>
      <c r="BC143" s="118">
        <f t="shared" si="55"/>
        <v>0</v>
      </c>
      <c r="BD143" s="118">
        <f t="shared" si="47"/>
        <v>975931.8</v>
      </c>
      <c r="BF143" s="118">
        <f t="shared" si="49"/>
        <v>7574308.3783033704</v>
      </c>
      <c r="BG143" s="122">
        <f t="shared" si="56"/>
        <v>9325725</v>
      </c>
      <c r="BH143" s="119">
        <f t="shared" si="48"/>
        <v>13050000</v>
      </c>
      <c r="BI143" s="119"/>
      <c r="BJ143" s="119">
        <f t="shared" si="61"/>
        <v>0</v>
      </c>
      <c r="BK143" s="81"/>
      <c r="BL143" s="81"/>
      <c r="BM143" s="120">
        <f t="shared" si="50"/>
        <v>29950033.378303371</v>
      </c>
      <c r="BN143" s="120">
        <f t="shared" si="51"/>
        <v>29950033.378303371</v>
      </c>
      <c r="BO143" s="121">
        <v>44866</v>
      </c>
      <c r="BP143" s="22">
        <v>30</v>
      </c>
      <c r="BQ143" s="105"/>
      <c r="BR143" s="105"/>
      <c r="BS143" s="105"/>
      <c r="BT143" s="105"/>
      <c r="BX143" s="106"/>
      <c r="BY143" s="106"/>
    </row>
    <row r="144" spans="1:77" s="22" customFormat="1" x14ac:dyDescent="0.25">
      <c r="A144" s="114">
        <v>44896</v>
      </c>
      <c r="B144" s="105">
        <v>62216</v>
      </c>
      <c r="C144" s="105">
        <v>46059</v>
      </c>
      <c r="D144" s="105">
        <v>75000</v>
      </c>
      <c r="E144" s="105">
        <v>30000</v>
      </c>
      <c r="F144" s="105"/>
      <c r="G144" s="105">
        <v>50377.83375314861</v>
      </c>
      <c r="H144" s="105">
        <v>50000</v>
      </c>
      <c r="I144" s="106"/>
      <c r="J144" s="105">
        <f t="shared" si="57"/>
        <v>263275</v>
      </c>
      <c r="K144" s="106">
        <f>152000+$K$3</f>
        <v>152000</v>
      </c>
      <c r="L144" s="106"/>
      <c r="M144" s="106"/>
      <c r="N144" s="106">
        <v>155000</v>
      </c>
      <c r="O144" s="106">
        <v>35000</v>
      </c>
      <c r="P144" s="106">
        <v>7000</v>
      </c>
      <c r="Q144" s="106">
        <f t="shared" si="63"/>
        <v>68000</v>
      </c>
      <c r="R144" s="106"/>
      <c r="S144" s="106"/>
      <c r="T144" s="106"/>
      <c r="U144" s="106">
        <v>200000</v>
      </c>
      <c r="V144" s="106">
        <v>257000</v>
      </c>
      <c r="W144" s="106">
        <f t="shared" si="40"/>
        <v>300000</v>
      </c>
      <c r="X144" s="106"/>
      <c r="Y144" s="106"/>
      <c r="Z144" s="123">
        <f t="shared" si="64"/>
        <v>0.53180000000000005</v>
      </c>
      <c r="AA144" s="123">
        <f t="shared" si="64"/>
        <v>0.63180000000000003</v>
      </c>
      <c r="AB144" s="123">
        <v>1.3</v>
      </c>
      <c r="AC144" s="123">
        <v>1.25</v>
      </c>
      <c r="AD144" s="123"/>
      <c r="AE144" s="123">
        <f t="shared" si="65"/>
        <v>0.35473972602739723</v>
      </c>
      <c r="AF144" s="123">
        <v>0.1</v>
      </c>
      <c r="AG144" s="123"/>
      <c r="AH144" s="123">
        <f t="shared" si="60"/>
        <v>0.55000000000000004</v>
      </c>
      <c r="AI144" s="123"/>
      <c r="AJ144" s="123"/>
      <c r="AK144" s="123">
        <v>0.59</v>
      </c>
      <c r="AL144" s="123">
        <v>0.8</v>
      </c>
      <c r="AM144" s="123">
        <v>0.70409999999999995</v>
      </c>
      <c r="AN144" s="123"/>
      <c r="AO144" s="123"/>
      <c r="AP144" s="123"/>
      <c r="AQ144" s="123"/>
      <c r="AR144" s="123">
        <v>0.27500000000000002</v>
      </c>
      <c r="AS144" s="124">
        <v>0.12658</v>
      </c>
      <c r="AT144" s="124">
        <v>1.45</v>
      </c>
      <c r="AU144" s="124"/>
      <c r="AW144" s="118">
        <f t="shared" si="44"/>
        <v>6112782.8949999996</v>
      </c>
      <c r="AX144" s="119"/>
      <c r="AY144" s="118">
        <f t="shared" si="45"/>
        <v>709001.58724681672</v>
      </c>
      <c r="AZ144" s="119"/>
      <c r="BA144" s="118">
        <f t="shared" si="46"/>
        <v>1705000.0000000002</v>
      </c>
      <c r="BB144" s="118">
        <f t="shared" si="54"/>
        <v>7931582.5</v>
      </c>
      <c r="BC144" s="118">
        <f t="shared" si="55"/>
        <v>0</v>
      </c>
      <c r="BD144" s="118">
        <f t="shared" si="47"/>
        <v>1008462.86</v>
      </c>
      <c r="BF144" s="118">
        <f t="shared" si="49"/>
        <v>7830247.3422468165</v>
      </c>
      <c r="BG144" s="122">
        <f t="shared" si="56"/>
        <v>9636582.5</v>
      </c>
      <c r="BH144" s="119">
        <f t="shared" si="48"/>
        <v>13485000</v>
      </c>
      <c r="BI144" s="119"/>
      <c r="BJ144" s="119">
        <f t="shared" si="61"/>
        <v>0</v>
      </c>
      <c r="BK144" s="81"/>
      <c r="BL144" s="81"/>
      <c r="BM144" s="120">
        <f t="shared" si="50"/>
        <v>30951829.842246816</v>
      </c>
      <c r="BN144" s="120">
        <f t="shared" si="51"/>
        <v>30951829.842246816</v>
      </c>
      <c r="BO144" s="121">
        <v>44896</v>
      </c>
      <c r="BP144" s="22">
        <v>31</v>
      </c>
      <c r="BQ144" s="105"/>
      <c r="BR144" s="105"/>
      <c r="BS144" s="105"/>
      <c r="BT144" s="105"/>
      <c r="BX144" s="106"/>
      <c r="BY144" s="106"/>
    </row>
    <row r="145" spans="1:77" s="22" customFormat="1" x14ac:dyDescent="0.25">
      <c r="A145" s="190"/>
      <c r="B145" s="191"/>
      <c r="C145" s="191"/>
      <c r="D145" s="191"/>
      <c r="E145" s="191"/>
      <c r="F145" s="191"/>
      <c r="G145" s="191"/>
      <c r="H145" s="191"/>
      <c r="I145" s="192"/>
      <c r="J145" s="191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4"/>
      <c r="AT145" s="194"/>
      <c r="AU145" s="194"/>
      <c r="AV145" s="167"/>
      <c r="AW145" s="315">
        <f>SUM(AW133:AW144)</f>
        <v>75588334.457599998</v>
      </c>
      <c r="AX145" s="315"/>
      <c r="AY145" s="315">
        <f>SUM(AY133:AY144)</f>
        <v>19983727.812704872</v>
      </c>
      <c r="AZ145" s="315"/>
      <c r="BA145" s="315">
        <f>SUM(BA133:BA144)</f>
        <v>20075000.000000004</v>
      </c>
      <c r="BB145" s="315">
        <f>SUM(BB133:BB144)</f>
        <v>95506587.5</v>
      </c>
      <c r="BC145" s="315">
        <f>SUM(BC133:BC144)</f>
        <v>0</v>
      </c>
      <c r="BD145" s="315">
        <f>SUM(BD133:BD144)</f>
        <v>11873836.9</v>
      </c>
      <c r="BE145" s="167"/>
      <c r="BF145" s="315">
        <f>SUM(BF133:BF144)</f>
        <v>107445899.17030485</v>
      </c>
      <c r="BG145" s="315">
        <f>SUM(BG133:BG144)</f>
        <v>115581587.5</v>
      </c>
      <c r="BH145" s="315">
        <f>SUM(BH133:BH144)</f>
        <v>158775000</v>
      </c>
      <c r="BI145" s="315"/>
      <c r="BJ145" s="315">
        <f>SUM(BJ133:BJ144)</f>
        <v>0</v>
      </c>
      <c r="BK145" s="167"/>
      <c r="BL145" s="167"/>
      <c r="BM145" s="315">
        <f>SUM(BM133:BM144)</f>
        <v>381802486.67030483</v>
      </c>
      <c r="BN145" s="316">
        <f>SUM(BN133:BN144)</f>
        <v>381802486.67030483</v>
      </c>
      <c r="BO145" s="168"/>
      <c r="BP145" s="167"/>
      <c r="BQ145" s="105"/>
      <c r="BR145" s="105"/>
      <c r="BS145" s="105"/>
      <c r="BT145" s="105"/>
      <c r="BX145" s="106"/>
      <c r="BY145" s="106"/>
    </row>
    <row r="146" spans="1:77" s="22" customFormat="1" x14ac:dyDescent="0.25">
      <c r="A146" s="114">
        <v>44927</v>
      </c>
      <c r="B146" s="105">
        <v>61849</v>
      </c>
      <c r="C146" s="105">
        <v>46059</v>
      </c>
      <c r="D146" s="105">
        <v>75000</v>
      </c>
      <c r="E146" s="105">
        <v>30000</v>
      </c>
      <c r="F146" s="105"/>
      <c r="G146" s="105">
        <v>50377.83375314861</v>
      </c>
      <c r="H146" s="105">
        <v>50000</v>
      </c>
      <c r="I146" s="106"/>
      <c r="J146" s="105">
        <f t="shared" si="57"/>
        <v>262908</v>
      </c>
      <c r="K146" s="106">
        <f>152000+$K$3</f>
        <v>152000</v>
      </c>
      <c r="L146" s="106"/>
      <c r="M146" s="106"/>
      <c r="N146" s="106">
        <v>155000</v>
      </c>
      <c r="O146" s="106">
        <v>35000</v>
      </c>
      <c r="P146" s="106">
        <v>7000</v>
      </c>
      <c r="Q146" s="106">
        <f>+Q144</f>
        <v>68000</v>
      </c>
      <c r="R146" s="106"/>
      <c r="S146" s="106"/>
      <c r="T146" s="106"/>
      <c r="U146" s="106">
        <v>200000</v>
      </c>
      <c r="V146" s="106">
        <v>257000</v>
      </c>
      <c r="W146" s="106">
        <f>+W144</f>
        <v>300000</v>
      </c>
      <c r="X146" s="106"/>
      <c r="Y146" s="106"/>
      <c r="Z146" s="123">
        <f>+Z144</f>
        <v>0.53180000000000005</v>
      </c>
      <c r="AA146" s="123">
        <f>+AA144</f>
        <v>0.63180000000000003</v>
      </c>
      <c r="AB146" s="123">
        <v>1.3</v>
      </c>
      <c r="AC146" s="123">
        <v>1.25</v>
      </c>
      <c r="AD146" s="123"/>
      <c r="AE146" s="123">
        <f t="shared" si="65"/>
        <v>0.35473972602739723</v>
      </c>
      <c r="AF146" s="123">
        <v>0.1</v>
      </c>
      <c r="AG146" s="123"/>
      <c r="AH146" s="123">
        <f>+AH144</f>
        <v>0.55000000000000004</v>
      </c>
      <c r="AI146" s="123"/>
      <c r="AJ146" s="123"/>
      <c r="AK146" s="123">
        <v>0.59</v>
      </c>
      <c r="AL146" s="123">
        <v>0.8</v>
      </c>
      <c r="AM146" s="123">
        <v>0.70409999999999995</v>
      </c>
      <c r="AN146" s="123"/>
      <c r="AO146" s="123"/>
      <c r="AP146" s="123"/>
      <c r="AQ146" s="123"/>
      <c r="AR146" s="123">
        <v>0.27500000000000002</v>
      </c>
      <c r="AS146" s="124">
        <v>0.12658</v>
      </c>
      <c r="AT146" s="124">
        <v>1.45</v>
      </c>
      <c r="AU146" s="124"/>
      <c r="AW146" s="118">
        <f t="shared" si="44"/>
        <v>6106732.6063999999</v>
      </c>
      <c r="AX146" s="119"/>
      <c r="AY146" s="118">
        <f t="shared" si="45"/>
        <v>709001.58724681672</v>
      </c>
      <c r="AZ146" s="119"/>
      <c r="BA146" s="118">
        <f t="shared" si="46"/>
        <v>1705000.0000000002</v>
      </c>
      <c r="BB146" s="118">
        <f t="shared" si="54"/>
        <v>7931582.5</v>
      </c>
      <c r="BC146" s="118">
        <f t="shared" si="55"/>
        <v>0</v>
      </c>
      <c r="BD146" s="118">
        <f t="shared" si="47"/>
        <v>1008462.86</v>
      </c>
      <c r="BF146" s="118">
        <f t="shared" si="49"/>
        <v>7824197.0536468169</v>
      </c>
      <c r="BG146" s="122">
        <f t="shared" si="56"/>
        <v>9636582.5</v>
      </c>
      <c r="BH146" s="119">
        <f t="shared" si="48"/>
        <v>13485000</v>
      </c>
      <c r="BI146" s="119"/>
      <c r="BJ146" s="119">
        <f t="shared" si="61"/>
        <v>0</v>
      </c>
      <c r="BK146" s="81"/>
      <c r="BL146" s="81"/>
      <c r="BM146" s="120">
        <f t="shared" si="50"/>
        <v>30945779.553646818</v>
      </c>
      <c r="BN146" s="120">
        <f t="shared" si="51"/>
        <v>30945779.553646818</v>
      </c>
      <c r="BO146" s="121">
        <v>44927</v>
      </c>
      <c r="BP146" s="22">
        <v>31</v>
      </c>
      <c r="BQ146" s="105"/>
      <c r="BR146" s="105"/>
      <c r="BS146" s="105"/>
      <c r="BT146" s="105"/>
      <c r="BX146" s="106"/>
      <c r="BY146" s="106"/>
    </row>
    <row r="147" spans="1:77" s="22" customFormat="1" x14ac:dyDescent="0.25">
      <c r="A147" s="114">
        <v>44958</v>
      </c>
      <c r="B147" s="105">
        <v>61909</v>
      </c>
      <c r="C147" s="105">
        <v>46059</v>
      </c>
      <c r="D147" s="105">
        <v>75000</v>
      </c>
      <c r="E147" s="105">
        <v>30000</v>
      </c>
      <c r="F147" s="105"/>
      <c r="G147" s="105">
        <v>50377.83375314861</v>
      </c>
      <c r="H147" s="105">
        <v>50000</v>
      </c>
      <c r="I147" s="106"/>
      <c r="J147" s="105">
        <f t="shared" si="57"/>
        <v>262968</v>
      </c>
      <c r="K147" s="106">
        <f>152000+$K$3</f>
        <v>152000</v>
      </c>
      <c r="L147" s="106"/>
      <c r="M147" s="106"/>
      <c r="N147" s="106">
        <v>155000</v>
      </c>
      <c r="O147" s="106">
        <v>35000</v>
      </c>
      <c r="P147" s="106">
        <v>7000</v>
      </c>
      <c r="Q147" s="106">
        <f t="shared" si="63"/>
        <v>68000</v>
      </c>
      <c r="R147" s="106"/>
      <c r="S147" s="106"/>
      <c r="T147" s="106"/>
      <c r="U147" s="106">
        <v>200000</v>
      </c>
      <c r="V147" s="106">
        <v>257000</v>
      </c>
      <c r="W147" s="106">
        <f t="shared" ref="W147:W209" si="66">+W146</f>
        <v>300000</v>
      </c>
      <c r="X147" s="106"/>
      <c r="Y147" s="106"/>
      <c r="Z147" s="123">
        <f t="shared" si="64"/>
        <v>0.53180000000000005</v>
      </c>
      <c r="AA147" s="123">
        <f t="shared" si="64"/>
        <v>0.63180000000000003</v>
      </c>
      <c r="AB147" s="123">
        <v>1.3</v>
      </c>
      <c r="AC147" s="123">
        <v>1.25</v>
      </c>
      <c r="AD147" s="123"/>
      <c r="AE147" s="123">
        <f t="shared" si="65"/>
        <v>0.35473972602739723</v>
      </c>
      <c r="AF147" s="123">
        <v>0.1</v>
      </c>
      <c r="AG147" s="123"/>
      <c r="AH147" s="123">
        <f t="shared" si="60"/>
        <v>0.55000000000000004</v>
      </c>
      <c r="AI147" s="123"/>
      <c r="AJ147" s="123"/>
      <c r="AK147" s="123">
        <v>0.59</v>
      </c>
      <c r="AL147" s="123">
        <v>0.8</v>
      </c>
      <c r="AM147" s="123">
        <v>0.70409999999999995</v>
      </c>
      <c r="AN147" s="123"/>
      <c r="AO147" s="123"/>
      <c r="AP147" s="123"/>
      <c r="AQ147" s="123"/>
      <c r="AR147" s="123">
        <v>0.27500000000000002</v>
      </c>
      <c r="AS147" s="124">
        <v>0.12658</v>
      </c>
      <c r="AT147" s="124">
        <v>1.45</v>
      </c>
      <c r="AU147" s="124"/>
      <c r="AW147" s="118">
        <f t="shared" si="44"/>
        <v>5516651.9072000002</v>
      </c>
      <c r="AX147" s="119"/>
      <c r="AY147" s="118">
        <f t="shared" si="45"/>
        <v>640388.53041647968</v>
      </c>
      <c r="AZ147" s="119"/>
      <c r="BA147" s="118">
        <f t="shared" si="46"/>
        <v>1540000.0000000002</v>
      </c>
      <c r="BB147" s="118">
        <f t="shared" si="54"/>
        <v>7164010</v>
      </c>
      <c r="BC147" s="118">
        <f t="shared" si="55"/>
        <v>0</v>
      </c>
      <c r="BD147" s="118">
        <f t="shared" si="47"/>
        <v>910869.68</v>
      </c>
      <c r="BF147" s="118">
        <f t="shared" si="49"/>
        <v>7067910.1176164793</v>
      </c>
      <c r="BG147" s="122">
        <f t="shared" si="56"/>
        <v>8704010</v>
      </c>
      <c r="BH147" s="119">
        <f t="shared" si="48"/>
        <v>12180000</v>
      </c>
      <c r="BI147" s="119"/>
      <c r="BJ147" s="119">
        <f t="shared" si="61"/>
        <v>0</v>
      </c>
      <c r="BK147" s="81"/>
      <c r="BL147" s="81"/>
      <c r="BM147" s="120">
        <f t="shared" si="50"/>
        <v>27951920.117616478</v>
      </c>
      <c r="BN147" s="120">
        <f t="shared" si="51"/>
        <v>27951920.117616478</v>
      </c>
      <c r="BO147" s="121">
        <v>44958</v>
      </c>
      <c r="BP147" s="22">
        <v>28</v>
      </c>
      <c r="BQ147" s="105"/>
      <c r="BR147" s="105"/>
      <c r="BS147" s="105"/>
      <c r="BT147" s="105"/>
      <c r="BX147" s="106"/>
      <c r="BY147" s="106"/>
    </row>
    <row r="148" spans="1:77" s="22" customFormat="1" x14ac:dyDescent="0.25">
      <c r="A148" s="114">
        <v>44986</v>
      </c>
      <c r="B148" s="105">
        <v>61795</v>
      </c>
      <c r="C148" s="105">
        <v>43628</v>
      </c>
      <c r="D148" s="105">
        <v>75000</v>
      </c>
      <c r="E148" s="105">
        <v>30000</v>
      </c>
      <c r="F148" s="105"/>
      <c r="G148" s="105">
        <v>50377.83375314861</v>
      </c>
      <c r="H148" s="105">
        <v>50000</v>
      </c>
      <c r="I148" s="106"/>
      <c r="J148" s="105">
        <f t="shared" si="57"/>
        <v>260423</v>
      </c>
      <c r="K148" s="106">
        <f>152000+$K$3</f>
        <v>152000</v>
      </c>
      <c r="L148" s="106"/>
      <c r="M148" s="106"/>
      <c r="N148" s="106">
        <v>155000</v>
      </c>
      <c r="O148" s="106">
        <v>35000</v>
      </c>
      <c r="P148" s="106">
        <v>7000</v>
      </c>
      <c r="Q148" s="106">
        <f t="shared" si="63"/>
        <v>68000</v>
      </c>
      <c r="R148" s="106"/>
      <c r="S148" s="106"/>
      <c r="T148" s="106"/>
      <c r="U148" s="106">
        <v>200000</v>
      </c>
      <c r="V148" s="106">
        <v>257000</v>
      </c>
      <c r="W148" s="106">
        <f t="shared" si="66"/>
        <v>300000</v>
      </c>
      <c r="X148" s="106"/>
      <c r="Y148" s="106"/>
      <c r="Z148" s="123">
        <f t="shared" si="64"/>
        <v>0.53180000000000005</v>
      </c>
      <c r="AA148" s="123">
        <f t="shared" si="64"/>
        <v>0.63180000000000003</v>
      </c>
      <c r="AB148" s="123">
        <v>1.3</v>
      </c>
      <c r="AC148" s="123">
        <v>1.25</v>
      </c>
      <c r="AD148" s="123"/>
      <c r="AE148" s="123">
        <f t="shared" si="65"/>
        <v>0.35473972602739723</v>
      </c>
      <c r="AF148" s="123">
        <v>0.1</v>
      </c>
      <c r="AG148" s="123"/>
      <c r="AH148" s="123">
        <f t="shared" si="60"/>
        <v>0.55000000000000004</v>
      </c>
      <c r="AI148" s="123"/>
      <c r="AJ148" s="123"/>
      <c r="AK148" s="123">
        <v>0.59</v>
      </c>
      <c r="AL148" s="123">
        <v>0.8</v>
      </c>
      <c r="AM148" s="123">
        <v>0.70409999999999995</v>
      </c>
      <c r="AN148" s="123"/>
      <c r="AO148" s="123"/>
      <c r="AP148" s="123"/>
      <c r="AQ148" s="123"/>
      <c r="AR148" s="123">
        <v>0.27500000000000002</v>
      </c>
      <c r="AS148" s="124">
        <v>0.12658</v>
      </c>
      <c r="AT148" s="124">
        <v>1.45</v>
      </c>
      <c r="AU148" s="124"/>
      <c r="AW148" s="118">
        <f t="shared" si="44"/>
        <v>6058229.2933999998</v>
      </c>
      <c r="AX148" s="119"/>
      <c r="AY148" s="118">
        <f t="shared" si="45"/>
        <v>709001.58724681672</v>
      </c>
      <c r="AZ148" s="119"/>
      <c r="BA148" s="118">
        <f t="shared" si="46"/>
        <v>1705000.0000000002</v>
      </c>
      <c r="BB148" s="118">
        <f t="shared" si="54"/>
        <v>7931582.5</v>
      </c>
      <c r="BC148" s="118">
        <f t="shared" si="55"/>
        <v>0</v>
      </c>
      <c r="BD148" s="118">
        <f t="shared" si="47"/>
        <v>1008462.86</v>
      </c>
      <c r="BF148" s="118">
        <f t="shared" si="49"/>
        <v>7775693.7406468168</v>
      </c>
      <c r="BG148" s="122">
        <f t="shared" si="56"/>
        <v>9636582.5</v>
      </c>
      <c r="BH148" s="119">
        <f t="shared" si="48"/>
        <v>13485000</v>
      </c>
      <c r="BI148" s="119"/>
      <c r="BJ148" s="119">
        <f t="shared" si="61"/>
        <v>0</v>
      </c>
      <c r="BK148" s="81"/>
      <c r="BL148" s="81"/>
      <c r="BM148" s="120">
        <f t="shared" si="50"/>
        <v>30897276.240646817</v>
      </c>
      <c r="BN148" s="120">
        <f t="shared" si="51"/>
        <v>30897276.240646817</v>
      </c>
      <c r="BO148" s="121">
        <v>44986</v>
      </c>
      <c r="BP148" s="22">
        <v>31</v>
      </c>
      <c r="BQ148" s="105"/>
      <c r="BR148" s="105"/>
      <c r="BS148" s="105"/>
      <c r="BT148" s="105"/>
      <c r="BX148" s="106"/>
      <c r="BY148" s="106"/>
    </row>
    <row r="149" spans="1:77" s="22" customFormat="1" x14ac:dyDescent="0.25">
      <c r="A149" s="114">
        <v>45017</v>
      </c>
      <c r="B149" s="105">
        <v>59131</v>
      </c>
      <c r="C149" s="105">
        <v>45506</v>
      </c>
      <c r="D149" s="105">
        <v>75000</v>
      </c>
      <c r="E149" s="105">
        <v>30000</v>
      </c>
      <c r="F149" s="105"/>
      <c r="G149" s="105">
        <v>50377.83375314861</v>
      </c>
      <c r="H149" s="105">
        <v>50000</v>
      </c>
      <c r="I149" s="106"/>
      <c r="J149" s="105">
        <f t="shared" si="57"/>
        <v>259637</v>
      </c>
      <c r="K149" s="106">
        <f t="shared" ref="K149:K155" si="67">170000+$K$3</f>
        <v>170000</v>
      </c>
      <c r="L149" s="106"/>
      <c r="M149" s="106"/>
      <c r="N149" s="106">
        <v>155000</v>
      </c>
      <c r="O149" s="106">
        <v>35000</v>
      </c>
      <c r="P149" s="106">
        <v>7000</v>
      </c>
      <c r="Q149" s="106">
        <f t="shared" si="63"/>
        <v>68000</v>
      </c>
      <c r="R149" s="106"/>
      <c r="S149" s="106"/>
      <c r="T149" s="106"/>
      <c r="U149" s="106">
        <v>200000</v>
      </c>
      <c r="V149" s="106">
        <v>257000</v>
      </c>
      <c r="W149" s="106">
        <f t="shared" si="66"/>
        <v>300000</v>
      </c>
      <c r="X149" s="106"/>
      <c r="Y149" s="106"/>
      <c r="Z149" s="123">
        <f t="shared" si="64"/>
        <v>0.53180000000000005</v>
      </c>
      <c r="AA149" s="123">
        <f t="shared" si="64"/>
        <v>0.63180000000000003</v>
      </c>
      <c r="AB149" s="123">
        <v>1.3</v>
      </c>
      <c r="AC149" s="123">
        <v>1.25</v>
      </c>
      <c r="AD149" s="123"/>
      <c r="AE149" s="123">
        <f t="shared" si="65"/>
        <v>0.35473972602739723</v>
      </c>
      <c r="AF149" s="123">
        <v>0.1</v>
      </c>
      <c r="AG149" s="123"/>
      <c r="AH149" s="123">
        <f t="shared" si="60"/>
        <v>0.55000000000000004</v>
      </c>
      <c r="AI149" s="123"/>
      <c r="AJ149" s="123"/>
      <c r="AK149" s="123">
        <v>0.59</v>
      </c>
      <c r="AL149" s="123">
        <v>0.8</v>
      </c>
      <c r="AM149" s="123">
        <v>0.70409999999999995</v>
      </c>
      <c r="AN149" s="123"/>
      <c r="AO149" s="123"/>
      <c r="AP149" s="123"/>
      <c r="AQ149" s="123"/>
      <c r="AR149" s="123">
        <v>0.27500000000000002</v>
      </c>
      <c r="AS149" s="124">
        <v>0.12658</v>
      </c>
      <c r="AT149" s="124">
        <v>1.45</v>
      </c>
      <c r="AU149" s="124"/>
      <c r="AW149" s="118">
        <f t="shared" si="44"/>
        <v>5855896.6980000008</v>
      </c>
      <c r="AX149" s="119"/>
      <c r="AY149" s="118">
        <f t="shared" si="45"/>
        <v>686130.56830337108</v>
      </c>
      <c r="AZ149" s="119"/>
      <c r="BA149" s="118">
        <f t="shared" si="46"/>
        <v>1650000.0000000002</v>
      </c>
      <c r="BB149" s="118">
        <f t="shared" si="54"/>
        <v>7972725</v>
      </c>
      <c r="BC149" s="118">
        <f t="shared" si="55"/>
        <v>0</v>
      </c>
      <c r="BD149" s="118">
        <f t="shared" si="47"/>
        <v>975931.8</v>
      </c>
      <c r="BF149" s="118">
        <f t="shared" si="49"/>
        <v>7517959.0663033715</v>
      </c>
      <c r="BG149" s="122">
        <f t="shared" si="56"/>
        <v>9622725</v>
      </c>
      <c r="BH149" s="119">
        <f t="shared" si="48"/>
        <v>13050000</v>
      </c>
      <c r="BI149" s="119"/>
      <c r="BJ149" s="119">
        <f t="shared" si="61"/>
        <v>0</v>
      </c>
      <c r="BK149" s="81"/>
      <c r="BL149" s="81"/>
      <c r="BM149" s="120">
        <f t="shared" si="50"/>
        <v>30190684.066303372</v>
      </c>
      <c r="BN149" s="120">
        <f t="shared" si="51"/>
        <v>30190684.066303372</v>
      </c>
      <c r="BO149" s="121">
        <v>45017</v>
      </c>
      <c r="BP149" s="22">
        <v>30</v>
      </c>
      <c r="BQ149" s="105"/>
      <c r="BR149" s="105"/>
      <c r="BS149" s="105"/>
      <c r="BT149" s="105"/>
      <c r="BX149" s="106"/>
      <c r="BY149" s="106"/>
    </row>
    <row r="150" spans="1:77" s="22" customFormat="1" x14ac:dyDescent="0.25">
      <c r="A150" s="114">
        <v>45047</v>
      </c>
      <c r="B150" s="105">
        <v>50303</v>
      </c>
      <c r="C150" s="105">
        <v>94506</v>
      </c>
      <c r="D150" s="105">
        <v>75000</v>
      </c>
      <c r="E150" s="105">
        <v>30000</v>
      </c>
      <c r="F150" s="105"/>
      <c r="G150" s="105">
        <v>100755.66750629722</v>
      </c>
      <c r="H150" s="105">
        <v>100000</v>
      </c>
      <c r="I150" s="106"/>
      <c r="J150" s="105">
        <f t="shared" si="57"/>
        <v>349809</v>
      </c>
      <c r="K150" s="106">
        <f t="shared" si="67"/>
        <v>170000</v>
      </c>
      <c r="L150" s="106"/>
      <c r="M150" s="106"/>
      <c r="N150" s="106">
        <v>155000</v>
      </c>
      <c r="O150" s="106">
        <v>35000</v>
      </c>
      <c r="P150" s="106">
        <v>7000</v>
      </c>
      <c r="Q150" s="106">
        <f t="shared" si="63"/>
        <v>68000</v>
      </c>
      <c r="R150" s="106"/>
      <c r="S150" s="106"/>
      <c r="T150" s="106"/>
      <c r="U150" s="106">
        <v>200000</v>
      </c>
      <c r="V150" s="106">
        <v>257000</v>
      </c>
      <c r="W150" s="106">
        <f t="shared" si="66"/>
        <v>300000</v>
      </c>
      <c r="X150" s="106"/>
      <c r="Y150" s="106"/>
      <c r="Z150" s="123">
        <f t="shared" si="64"/>
        <v>0.53180000000000005</v>
      </c>
      <c r="AA150" s="123">
        <f t="shared" si="64"/>
        <v>0.63180000000000003</v>
      </c>
      <c r="AB150" s="123">
        <v>1.3</v>
      </c>
      <c r="AC150" s="123">
        <v>1.25</v>
      </c>
      <c r="AD150" s="123"/>
      <c r="AE150" s="123">
        <f t="shared" si="65"/>
        <v>0.35473972602739723</v>
      </c>
      <c r="AF150" s="123">
        <v>0.63180000000000003</v>
      </c>
      <c r="AG150" s="123"/>
      <c r="AH150" s="123">
        <f t="shared" si="60"/>
        <v>0.55000000000000004</v>
      </c>
      <c r="AI150" s="123"/>
      <c r="AJ150" s="123"/>
      <c r="AK150" s="123">
        <v>0.59</v>
      </c>
      <c r="AL150" s="123">
        <v>0.8</v>
      </c>
      <c r="AM150" s="123">
        <v>0.70409999999999995</v>
      </c>
      <c r="AN150" s="123"/>
      <c r="AO150" s="123"/>
      <c r="AP150" s="123"/>
      <c r="AQ150" s="123"/>
      <c r="AR150" s="123">
        <v>0.27500000000000002</v>
      </c>
      <c r="AS150" s="124">
        <v>0.12658</v>
      </c>
      <c r="AT150" s="124">
        <v>1.45</v>
      </c>
      <c r="AU150" s="124"/>
      <c r="AW150" s="118">
        <f t="shared" si="44"/>
        <v>6865260.8122000005</v>
      </c>
      <c r="AX150" s="119"/>
      <c r="AY150" s="118">
        <f t="shared" si="45"/>
        <v>3066583.1744936332</v>
      </c>
      <c r="AZ150" s="119"/>
      <c r="BA150" s="118">
        <f t="shared" si="46"/>
        <v>1705000.0000000002</v>
      </c>
      <c r="BB150" s="118">
        <f t="shared" si="54"/>
        <v>8238482.5</v>
      </c>
      <c r="BC150" s="118">
        <f t="shared" si="55"/>
        <v>0</v>
      </c>
      <c r="BD150" s="118">
        <f t="shared" si="47"/>
        <v>1008462.86</v>
      </c>
      <c r="BF150" s="118">
        <f t="shared" si="49"/>
        <v>10940306.846693633</v>
      </c>
      <c r="BG150" s="122">
        <f t="shared" si="56"/>
        <v>9943482.5</v>
      </c>
      <c r="BH150" s="119">
        <f t="shared" si="48"/>
        <v>13485000</v>
      </c>
      <c r="BI150" s="119"/>
      <c r="BJ150" s="119">
        <f t="shared" si="61"/>
        <v>0</v>
      </c>
      <c r="BK150" s="81"/>
      <c r="BL150" s="81"/>
      <c r="BM150" s="120">
        <f t="shared" si="50"/>
        <v>34368789.346693635</v>
      </c>
      <c r="BN150" s="120">
        <f t="shared" si="51"/>
        <v>34368789.346693635</v>
      </c>
      <c r="BO150" s="121">
        <v>45047</v>
      </c>
      <c r="BP150" s="22">
        <v>31</v>
      </c>
      <c r="BQ150" s="105"/>
      <c r="BR150" s="105"/>
      <c r="BS150" s="105"/>
      <c r="BT150" s="105"/>
      <c r="BX150" s="106"/>
      <c r="BY150" s="106"/>
    </row>
    <row r="151" spans="1:77" s="22" customFormat="1" x14ac:dyDescent="0.25">
      <c r="A151" s="114">
        <v>45078</v>
      </c>
      <c r="B151" s="105">
        <v>50301</v>
      </c>
      <c r="C151" s="105">
        <v>94506</v>
      </c>
      <c r="D151" s="105">
        <v>75000</v>
      </c>
      <c r="E151" s="105">
        <v>30000</v>
      </c>
      <c r="F151" s="105"/>
      <c r="G151" s="105">
        <v>100755.66750629722</v>
      </c>
      <c r="H151" s="105">
        <v>100000</v>
      </c>
      <c r="I151" s="106"/>
      <c r="J151" s="105">
        <f t="shared" si="57"/>
        <v>349807</v>
      </c>
      <c r="K151" s="106">
        <f t="shared" si="67"/>
        <v>170000</v>
      </c>
      <c r="L151" s="106"/>
      <c r="M151" s="106"/>
      <c r="N151" s="106">
        <v>155000</v>
      </c>
      <c r="O151" s="106">
        <v>35000</v>
      </c>
      <c r="P151" s="106">
        <v>7000</v>
      </c>
      <c r="Q151" s="106">
        <f t="shared" si="63"/>
        <v>68000</v>
      </c>
      <c r="R151" s="106"/>
      <c r="S151" s="106"/>
      <c r="T151" s="106"/>
      <c r="U151" s="106">
        <v>200000</v>
      </c>
      <c r="V151" s="106">
        <v>257000</v>
      </c>
      <c r="W151" s="106">
        <f t="shared" si="66"/>
        <v>300000</v>
      </c>
      <c r="X151" s="106"/>
      <c r="Y151" s="106"/>
      <c r="Z151" s="123">
        <f t="shared" si="64"/>
        <v>0.53180000000000005</v>
      </c>
      <c r="AA151" s="123">
        <f t="shared" si="64"/>
        <v>0.63180000000000003</v>
      </c>
      <c r="AB151" s="123">
        <v>1.3</v>
      </c>
      <c r="AC151" s="123">
        <v>1.25</v>
      </c>
      <c r="AD151" s="123"/>
      <c r="AE151" s="123">
        <f t="shared" si="65"/>
        <v>0.35473972602739723</v>
      </c>
      <c r="AF151" s="123">
        <v>0.63180000000000003</v>
      </c>
      <c r="AG151" s="123"/>
      <c r="AH151" s="123">
        <f t="shared" si="60"/>
        <v>0.55000000000000004</v>
      </c>
      <c r="AI151" s="123"/>
      <c r="AJ151" s="123"/>
      <c r="AK151" s="123">
        <v>0.59</v>
      </c>
      <c r="AL151" s="123">
        <v>0.8</v>
      </c>
      <c r="AM151" s="123">
        <v>0.70409999999999995</v>
      </c>
      <c r="AN151" s="123"/>
      <c r="AO151" s="123"/>
      <c r="AP151" s="123"/>
      <c r="AQ151" s="123"/>
      <c r="AR151" s="123">
        <v>0.27500000000000002</v>
      </c>
      <c r="AS151" s="124">
        <v>0.12658</v>
      </c>
      <c r="AT151" s="124">
        <v>1.45</v>
      </c>
      <c r="AU151" s="124"/>
      <c r="AW151" s="118">
        <f t="shared" si="44"/>
        <v>6643768.8779999996</v>
      </c>
      <c r="AX151" s="119"/>
      <c r="AY151" s="118">
        <f t="shared" si="45"/>
        <v>2967661.1366067417</v>
      </c>
      <c r="AZ151" s="119"/>
      <c r="BA151" s="118">
        <f t="shared" si="46"/>
        <v>1650000.0000000002</v>
      </c>
      <c r="BB151" s="118">
        <f t="shared" si="54"/>
        <v>7972725</v>
      </c>
      <c r="BC151" s="118">
        <f t="shared" si="55"/>
        <v>0</v>
      </c>
      <c r="BD151" s="118">
        <f t="shared" si="47"/>
        <v>975931.8</v>
      </c>
      <c r="BF151" s="118">
        <f t="shared" si="49"/>
        <v>10587361.814606741</v>
      </c>
      <c r="BG151" s="122">
        <f t="shared" si="56"/>
        <v>9622725</v>
      </c>
      <c r="BH151" s="119">
        <f t="shared" si="48"/>
        <v>13050000</v>
      </c>
      <c r="BI151" s="119"/>
      <c r="BJ151" s="119">
        <f t="shared" si="61"/>
        <v>0</v>
      </c>
      <c r="BK151" s="81"/>
      <c r="BL151" s="81"/>
      <c r="BM151" s="120">
        <f t="shared" si="50"/>
        <v>33260086.814606741</v>
      </c>
      <c r="BN151" s="120">
        <f t="shared" si="51"/>
        <v>33260086.814606741</v>
      </c>
      <c r="BO151" s="121">
        <v>45078</v>
      </c>
      <c r="BP151" s="22">
        <v>30</v>
      </c>
      <c r="BQ151" s="105"/>
      <c r="BR151" s="105"/>
      <c r="BS151" s="105"/>
      <c r="BT151" s="105"/>
      <c r="BX151" s="106"/>
      <c r="BY151" s="106"/>
    </row>
    <row r="152" spans="1:77" s="22" customFormat="1" x14ac:dyDescent="0.25">
      <c r="A152" s="114">
        <v>45108</v>
      </c>
      <c r="B152" s="105">
        <v>50316</v>
      </c>
      <c r="C152" s="105">
        <v>94506</v>
      </c>
      <c r="D152" s="105">
        <v>75000</v>
      </c>
      <c r="E152" s="105">
        <v>30000</v>
      </c>
      <c r="F152" s="105"/>
      <c r="G152" s="105">
        <v>100755.66750629722</v>
      </c>
      <c r="H152" s="105">
        <v>100000</v>
      </c>
      <c r="I152" s="106"/>
      <c r="J152" s="105">
        <f t="shared" si="57"/>
        <v>349822</v>
      </c>
      <c r="K152" s="106">
        <f t="shared" si="67"/>
        <v>170000</v>
      </c>
      <c r="L152" s="106"/>
      <c r="M152" s="106"/>
      <c r="N152" s="106">
        <v>155000</v>
      </c>
      <c r="O152" s="106">
        <v>35000</v>
      </c>
      <c r="P152" s="106">
        <v>7000</v>
      </c>
      <c r="Q152" s="106">
        <f t="shared" si="63"/>
        <v>68000</v>
      </c>
      <c r="R152" s="106"/>
      <c r="S152" s="106"/>
      <c r="T152" s="106"/>
      <c r="U152" s="106">
        <v>200000</v>
      </c>
      <c r="V152" s="106">
        <v>257000</v>
      </c>
      <c r="W152" s="106">
        <f t="shared" si="66"/>
        <v>300000</v>
      </c>
      <c r="X152" s="106"/>
      <c r="Y152" s="106"/>
      <c r="Z152" s="123">
        <f t="shared" si="64"/>
        <v>0.53180000000000005</v>
      </c>
      <c r="AA152" s="123">
        <f t="shared" si="64"/>
        <v>0.63180000000000003</v>
      </c>
      <c r="AB152" s="123">
        <v>1.3</v>
      </c>
      <c r="AC152" s="123">
        <v>1.25</v>
      </c>
      <c r="AD152" s="123"/>
      <c r="AE152" s="123">
        <f t="shared" si="65"/>
        <v>0.35473972602739723</v>
      </c>
      <c r="AF152" s="123">
        <v>0.63180000000000003</v>
      </c>
      <c r="AG152" s="123"/>
      <c r="AH152" s="123">
        <f t="shared" si="60"/>
        <v>0.55000000000000004</v>
      </c>
      <c r="AI152" s="123"/>
      <c r="AJ152" s="123"/>
      <c r="AK152" s="123">
        <v>0.59</v>
      </c>
      <c r="AL152" s="123">
        <v>0.8</v>
      </c>
      <c r="AM152" s="123">
        <v>0.70409999999999995</v>
      </c>
      <c r="AN152" s="123"/>
      <c r="AO152" s="123"/>
      <c r="AP152" s="123"/>
      <c r="AQ152" s="123"/>
      <c r="AR152" s="123">
        <v>0.27500000000000002</v>
      </c>
      <c r="AS152" s="124">
        <v>0.12658</v>
      </c>
      <c r="AT152" s="124">
        <v>1.45</v>
      </c>
      <c r="AU152" s="124"/>
      <c r="AW152" s="118">
        <f t="shared" si="44"/>
        <v>6865475.1276000002</v>
      </c>
      <c r="AX152" s="119"/>
      <c r="AY152" s="118">
        <f t="shared" si="45"/>
        <v>3066583.1744936332</v>
      </c>
      <c r="AZ152" s="119"/>
      <c r="BA152" s="118">
        <f t="shared" si="46"/>
        <v>1705000.0000000002</v>
      </c>
      <c r="BB152" s="118">
        <f t="shared" si="54"/>
        <v>8238482.5</v>
      </c>
      <c r="BC152" s="118">
        <f t="shared" si="55"/>
        <v>0</v>
      </c>
      <c r="BD152" s="118">
        <f t="shared" si="47"/>
        <v>1008462.86</v>
      </c>
      <c r="BF152" s="118">
        <f t="shared" si="49"/>
        <v>10940521.162093632</v>
      </c>
      <c r="BG152" s="122">
        <f t="shared" si="56"/>
        <v>9943482.5</v>
      </c>
      <c r="BH152" s="119">
        <f t="shared" si="48"/>
        <v>13485000</v>
      </c>
      <c r="BI152" s="119"/>
      <c r="BJ152" s="119">
        <f t="shared" si="61"/>
        <v>0</v>
      </c>
      <c r="BK152" s="81"/>
      <c r="BL152" s="81"/>
      <c r="BM152" s="120">
        <f t="shared" si="50"/>
        <v>34369003.662093632</v>
      </c>
      <c r="BN152" s="120">
        <f t="shared" si="51"/>
        <v>34369003.662093632</v>
      </c>
      <c r="BO152" s="121">
        <v>45108</v>
      </c>
      <c r="BP152" s="22">
        <v>31</v>
      </c>
      <c r="BQ152" s="105"/>
      <c r="BR152" s="105"/>
      <c r="BS152" s="105"/>
      <c r="BT152" s="105"/>
      <c r="BX152" s="106"/>
      <c r="BY152" s="106"/>
    </row>
    <row r="153" spans="1:77" s="22" customFormat="1" x14ac:dyDescent="0.25">
      <c r="A153" s="114">
        <v>45139</v>
      </c>
      <c r="B153" s="105">
        <v>50351</v>
      </c>
      <c r="C153" s="105">
        <v>94506</v>
      </c>
      <c r="D153" s="105">
        <v>75000</v>
      </c>
      <c r="E153" s="105">
        <v>30000</v>
      </c>
      <c r="F153" s="105"/>
      <c r="G153" s="105">
        <v>100755.66750629722</v>
      </c>
      <c r="H153" s="105">
        <v>100000</v>
      </c>
      <c r="I153" s="106"/>
      <c r="J153" s="105">
        <f t="shared" si="57"/>
        <v>349857</v>
      </c>
      <c r="K153" s="106">
        <f t="shared" si="67"/>
        <v>170000</v>
      </c>
      <c r="L153" s="106"/>
      <c r="M153" s="106"/>
      <c r="N153" s="106">
        <v>155000</v>
      </c>
      <c r="O153" s="106">
        <v>35000</v>
      </c>
      <c r="P153" s="106">
        <v>7000</v>
      </c>
      <c r="Q153" s="106">
        <f t="shared" si="63"/>
        <v>68000</v>
      </c>
      <c r="R153" s="106"/>
      <c r="S153" s="106"/>
      <c r="T153" s="106"/>
      <c r="U153" s="106">
        <v>200000</v>
      </c>
      <c r="V153" s="106">
        <v>257000</v>
      </c>
      <c r="W153" s="106">
        <f t="shared" si="66"/>
        <v>300000</v>
      </c>
      <c r="X153" s="106"/>
      <c r="Y153" s="106"/>
      <c r="Z153" s="123">
        <f t="shared" si="64"/>
        <v>0.53180000000000005</v>
      </c>
      <c r="AA153" s="123">
        <f t="shared" si="64"/>
        <v>0.63180000000000003</v>
      </c>
      <c r="AB153" s="123">
        <v>1.3</v>
      </c>
      <c r="AC153" s="123">
        <v>1.25</v>
      </c>
      <c r="AD153" s="123"/>
      <c r="AE153" s="123">
        <f t="shared" si="65"/>
        <v>0.35473972602739723</v>
      </c>
      <c r="AF153" s="123">
        <v>0.63180000000000003</v>
      </c>
      <c r="AG153" s="123"/>
      <c r="AH153" s="123">
        <f t="shared" si="60"/>
        <v>0.55000000000000004</v>
      </c>
      <c r="AI153" s="123"/>
      <c r="AJ153" s="123"/>
      <c r="AK153" s="123">
        <v>0.59</v>
      </c>
      <c r="AL153" s="123">
        <v>0.8</v>
      </c>
      <c r="AM153" s="123">
        <v>0.70409999999999995</v>
      </c>
      <c r="AN153" s="123"/>
      <c r="AO153" s="123"/>
      <c r="AP153" s="123"/>
      <c r="AQ153" s="123"/>
      <c r="AR153" s="123">
        <v>0.27500000000000002</v>
      </c>
      <c r="AS153" s="124">
        <v>0.12658</v>
      </c>
      <c r="AT153" s="124">
        <v>1.45</v>
      </c>
      <c r="AU153" s="124"/>
      <c r="AW153" s="118">
        <f t="shared" si="44"/>
        <v>6866052.1305999998</v>
      </c>
      <c r="AX153" s="119"/>
      <c r="AY153" s="118">
        <f t="shared" si="45"/>
        <v>3066583.1744936332</v>
      </c>
      <c r="AZ153" s="119"/>
      <c r="BA153" s="118">
        <f t="shared" si="46"/>
        <v>1705000.0000000002</v>
      </c>
      <c r="BB153" s="118">
        <f t="shared" si="54"/>
        <v>8238482.5</v>
      </c>
      <c r="BC153" s="118">
        <f t="shared" si="55"/>
        <v>0</v>
      </c>
      <c r="BD153" s="118">
        <f t="shared" si="47"/>
        <v>1008462.86</v>
      </c>
      <c r="BF153" s="118">
        <f t="shared" si="49"/>
        <v>10941098.165093632</v>
      </c>
      <c r="BG153" s="122">
        <f t="shared" si="56"/>
        <v>9943482.5</v>
      </c>
      <c r="BH153" s="119">
        <f t="shared" si="48"/>
        <v>13485000</v>
      </c>
      <c r="BI153" s="119"/>
      <c r="BJ153" s="119">
        <f t="shared" si="61"/>
        <v>0</v>
      </c>
      <c r="BK153" s="81"/>
      <c r="BL153" s="81"/>
      <c r="BM153" s="120">
        <f t="shared" si="50"/>
        <v>34369580.665093631</v>
      </c>
      <c r="BN153" s="120">
        <f t="shared" si="51"/>
        <v>34369580.665093631</v>
      </c>
      <c r="BO153" s="121">
        <v>45139</v>
      </c>
      <c r="BP153" s="22">
        <v>31</v>
      </c>
      <c r="BQ153" s="105"/>
      <c r="BR153" s="105"/>
      <c r="BS153" s="105"/>
      <c r="BT153" s="105"/>
      <c r="BX153" s="106"/>
      <c r="BY153" s="106"/>
    </row>
    <row r="154" spans="1:77" s="22" customFormat="1" x14ac:dyDescent="0.25">
      <c r="A154" s="114">
        <v>45170</v>
      </c>
      <c r="B154" s="105">
        <v>50743</v>
      </c>
      <c r="C154" s="105">
        <v>94506</v>
      </c>
      <c r="D154" s="105">
        <v>75000</v>
      </c>
      <c r="E154" s="105">
        <v>30000</v>
      </c>
      <c r="F154" s="105"/>
      <c r="G154" s="105">
        <v>100755.66750629722</v>
      </c>
      <c r="H154" s="105">
        <v>100000</v>
      </c>
      <c r="I154" s="106"/>
      <c r="J154" s="105">
        <f t="shared" si="57"/>
        <v>350249</v>
      </c>
      <c r="K154" s="106">
        <f t="shared" si="67"/>
        <v>170000</v>
      </c>
      <c r="L154" s="106"/>
      <c r="M154" s="106"/>
      <c r="N154" s="106">
        <v>155000</v>
      </c>
      <c r="O154" s="106">
        <v>35000</v>
      </c>
      <c r="P154" s="106">
        <v>7000</v>
      </c>
      <c r="Q154" s="106">
        <f t="shared" si="63"/>
        <v>68000</v>
      </c>
      <c r="R154" s="106"/>
      <c r="S154" s="106"/>
      <c r="T154" s="106"/>
      <c r="U154" s="106">
        <v>200000</v>
      </c>
      <c r="V154" s="106">
        <v>257000</v>
      </c>
      <c r="W154" s="106">
        <f t="shared" si="66"/>
        <v>300000</v>
      </c>
      <c r="X154" s="106"/>
      <c r="Y154" s="106"/>
      <c r="Z154" s="123">
        <f t="shared" si="64"/>
        <v>0.53180000000000005</v>
      </c>
      <c r="AA154" s="123">
        <f t="shared" si="64"/>
        <v>0.63180000000000003</v>
      </c>
      <c r="AB154" s="123">
        <v>1.3</v>
      </c>
      <c r="AC154" s="123">
        <v>1.25</v>
      </c>
      <c r="AD154" s="123"/>
      <c r="AE154" s="123">
        <f t="shared" si="65"/>
        <v>0.35473972602739723</v>
      </c>
      <c r="AF154" s="123">
        <v>0.63180000000000003</v>
      </c>
      <c r="AG154" s="123"/>
      <c r="AH154" s="123">
        <f t="shared" si="60"/>
        <v>0.55000000000000004</v>
      </c>
      <c r="AI154" s="123"/>
      <c r="AJ154" s="123"/>
      <c r="AK154" s="123">
        <v>0.59</v>
      </c>
      <c r="AL154" s="123">
        <v>0.8</v>
      </c>
      <c r="AM154" s="123">
        <v>0.70409999999999995</v>
      </c>
      <c r="AN154" s="123"/>
      <c r="AO154" s="123"/>
      <c r="AP154" s="123"/>
      <c r="AQ154" s="123"/>
      <c r="AR154" s="123">
        <v>0.27500000000000002</v>
      </c>
      <c r="AS154" s="124">
        <v>0.12658</v>
      </c>
      <c r="AT154" s="124">
        <v>1.45</v>
      </c>
      <c r="AU154" s="124"/>
      <c r="AW154" s="118">
        <f t="shared" si="44"/>
        <v>6650820.5460000001</v>
      </c>
      <c r="AX154" s="119"/>
      <c r="AY154" s="118">
        <f t="shared" si="45"/>
        <v>2967661.1366067417</v>
      </c>
      <c r="AZ154" s="119"/>
      <c r="BA154" s="118">
        <f t="shared" si="46"/>
        <v>1650000.0000000002</v>
      </c>
      <c r="BB154" s="118">
        <f t="shared" si="54"/>
        <v>7972725</v>
      </c>
      <c r="BC154" s="118">
        <f t="shared" si="55"/>
        <v>0</v>
      </c>
      <c r="BD154" s="118">
        <f t="shared" si="47"/>
        <v>975931.8</v>
      </c>
      <c r="BF154" s="118">
        <f t="shared" si="49"/>
        <v>10594413.482606743</v>
      </c>
      <c r="BG154" s="122">
        <f t="shared" si="56"/>
        <v>9622725</v>
      </c>
      <c r="BH154" s="119">
        <f t="shared" si="48"/>
        <v>13050000</v>
      </c>
      <c r="BI154" s="119"/>
      <c r="BJ154" s="119">
        <f t="shared" si="61"/>
        <v>0</v>
      </c>
      <c r="BK154" s="81"/>
      <c r="BL154" s="81"/>
      <c r="BM154" s="120">
        <f t="shared" si="50"/>
        <v>33267138.482606743</v>
      </c>
      <c r="BN154" s="120">
        <f t="shared" si="51"/>
        <v>33267138.482606743</v>
      </c>
      <c r="BO154" s="121">
        <v>45170</v>
      </c>
      <c r="BP154" s="22">
        <v>30</v>
      </c>
      <c r="BQ154" s="105"/>
      <c r="BR154" s="105"/>
      <c r="BS154" s="105"/>
      <c r="BT154" s="105"/>
      <c r="BX154" s="106"/>
      <c r="BY154" s="106"/>
    </row>
    <row r="155" spans="1:77" s="22" customFormat="1" x14ac:dyDescent="0.25">
      <c r="A155" s="114">
        <v>45200</v>
      </c>
      <c r="B155" s="105">
        <v>50050</v>
      </c>
      <c r="C155" s="105">
        <v>57404</v>
      </c>
      <c r="D155" s="105">
        <v>75000</v>
      </c>
      <c r="E155" s="105">
        <v>30000</v>
      </c>
      <c r="F155" s="105"/>
      <c r="G155" s="105">
        <v>50377.83375314861</v>
      </c>
      <c r="H155" s="105">
        <v>50000</v>
      </c>
      <c r="I155" s="106"/>
      <c r="J155" s="105">
        <f t="shared" si="57"/>
        <v>262454</v>
      </c>
      <c r="K155" s="106">
        <f t="shared" si="67"/>
        <v>170000</v>
      </c>
      <c r="L155" s="106"/>
      <c r="M155" s="106"/>
      <c r="N155" s="106">
        <v>155000</v>
      </c>
      <c r="O155" s="106">
        <v>35000</v>
      </c>
      <c r="P155" s="106">
        <v>7000</v>
      </c>
      <c r="Q155" s="106">
        <f t="shared" si="63"/>
        <v>68000</v>
      </c>
      <c r="R155" s="106"/>
      <c r="S155" s="106"/>
      <c r="T155" s="106"/>
      <c r="U155" s="106">
        <v>200000</v>
      </c>
      <c r="V155" s="106">
        <v>257000</v>
      </c>
      <c r="W155" s="106">
        <f t="shared" si="66"/>
        <v>300000</v>
      </c>
      <c r="X155" s="106"/>
      <c r="Y155" s="106"/>
      <c r="Z155" s="123">
        <f t="shared" si="64"/>
        <v>0.53180000000000005</v>
      </c>
      <c r="AA155" s="123">
        <f t="shared" si="64"/>
        <v>0.63180000000000003</v>
      </c>
      <c r="AB155" s="123">
        <v>1.3</v>
      </c>
      <c r="AC155" s="123">
        <v>1.25</v>
      </c>
      <c r="AD155" s="123"/>
      <c r="AE155" s="123">
        <f t="shared" si="65"/>
        <v>0.35473972602739723</v>
      </c>
      <c r="AF155" s="123">
        <v>0.1</v>
      </c>
      <c r="AG155" s="123"/>
      <c r="AH155" s="123">
        <f t="shared" si="60"/>
        <v>0.55000000000000004</v>
      </c>
      <c r="AI155" s="123"/>
      <c r="AJ155" s="123"/>
      <c r="AK155" s="123">
        <v>0.59</v>
      </c>
      <c r="AL155" s="123">
        <v>0.8</v>
      </c>
      <c r="AM155" s="123">
        <v>0.70409999999999995</v>
      </c>
      <c r="AN155" s="123"/>
      <c r="AO155" s="123"/>
      <c r="AP155" s="123"/>
      <c r="AQ155" s="123"/>
      <c r="AR155" s="123">
        <v>0.27500000000000002</v>
      </c>
      <c r="AS155" s="124">
        <v>0.12658</v>
      </c>
      <c r="AT155" s="124">
        <v>1.45</v>
      </c>
      <c r="AU155" s="124"/>
      <c r="AW155" s="118">
        <f t="shared" si="44"/>
        <v>6134417.5532000009</v>
      </c>
      <c r="AX155" s="119"/>
      <c r="AY155" s="118">
        <f t="shared" si="45"/>
        <v>709001.58724681672</v>
      </c>
      <c r="AZ155" s="119"/>
      <c r="BA155" s="118">
        <f t="shared" si="46"/>
        <v>1705000.0000000002</v>
      </c>
      <c r="BB155" s="118">
        <f t="shared" si="54"/>
        <v>8238482.5</v>
      </c>
      <c r="BC155" s="118">
        <f t="shared" si="55"/>
        <v>0</v>
      </c>
      <c r="BD155" s="118">
        <f t="shared" si="47"/>
        <v>1008462.86</v>
      </c>
      <c r="BF155" s="118">
        <f t="shared" si="49"/>
        <v>7851882.0004468178</v>
      </c>
      <c r="BG155" s="122">
        <f t="shared" si="56"/>
        <v>9943482.5</v>
      </c>
      <c r="BH155" s="119">
        <f t="shared" si="48"/>
        <v>13485000</v>
      </c>
      <c r="BI155" s="119"/>
      <c r="BJ155" s="119">
        <f t="shared" si="61"/>
        <v>0</v>
      </c>
      <c r="BK155" s="81"/>
      <c r="BL155" s="81"/>
      <c r="BM155" s="120">
        <f t="shared" si="50"/>
        <v>31280364.500446819</v>
      </c>
      <c r="BN155" s="120">
        <f t="shared" si="51"/>
        <v>31280364.500446819</v>
      </c>
      <c r="BO155" s="121">
        <v>45200</v>
      </c>
      <c r="BP155" s="22">
        <v>31</v>
      </c>
      <c r="BQ155" s="105"/>
      <c r="BR155" s="105"/>
      <c r="BS155" s="105"/>
      <c r="BT155" s="105"/>
      <c r="BX155" s="106"/>
      <c r="BY155" s="106"/>
    </row>
    <row r="156" spans="1:77" s="22" customFormat="1" x14ac:dyDescent="0.25">
      <c r="A156" s="114">
        <v>45231</v>
      </c>
      <c r="B156" s="105">
        <v>62006</v>
      </c>
      <c r="C156" s="105">
        <v>46059</v>
      </c>
      <c r="D156" s="105">
        <v>75000</v>
      </c>
      <c r="E156" s="105">
        <v>30000</v>
      </c>
      <c r="F156" s="105"/>
      <c r="G156" s="105">
        <v>50377.83375314861</v>
      </c>
      <c r="H156" s="105">
        <v>50000</v>
      </c>
      <c r="I156" s="106"/>
      <c r="J156" s="105">
        <f t="shared" si="57"/>
        <v>263065</v>
      </c>
      <c r="K156" s="106">
        <f>152000+$K$3</f>
        <v>152000</v>
      </c>
      <c r="L156" s="106"/>
      <c r="M156" s="106"/>
      <c r="N156" s="106">
        <v>155000</v>
      </c>
      <c r="O156" s="106">
        <v>35000</v>
      </c>
      <c r="P156" s="106">
        <v>7000</v>
      </c>
      <c r="Q156" s="106">
        <f t="shared" si="63"/>
        <v>68000</v>
      </c>
      <c r="R156" s="106"/>
      <c r="S156" s="106"/>
      <c r="T156" s="106"/>
      <c r="U156" s="106">
        <v>200000</v>
      </c>
      <c r="V156" s="106">
        <v>257000</v>
      </c>
      <c r="W156" s="106">
        <f t="shared" si="66"/>
        <v>300000</v>
      </c>
      <c r="X156" s="106"/>
      <c r="Y156" s="106"/>
      <c r="Z156" s="123">
        <f t="shared" si="64"/>
        <v>0.53180000000000005</v>
      </c>
      <c r="AA156" s="123">
        <f t="shared" si="64"/>
        <v>0.63180000000000003</v>
      </c>
      <c r="AB156" s="123">
        <v>1.3</v>
      </c>
      <c r="AC156" s="123">
        <v>1.25</v>
      </c>
      <c r="AD156" s="123"/>
      <c r="AE156" s="123">
        <f t="shared" si="65"/>
        <v>0.35473972602739723</v>
      </c>
      <c r="AF156" s="123">
        <v>0.1</v>
      </c>
      <c r="AG156" s="123"/>
      <c r="AH156" s="123">
        <f t="shared" si="60"/>
        <v>0.55000000000000004</v>
      </c>
      <c r="AI156" s="123"/>
      <c r="AJ156" s="123"/>
      <c r="AK156" s="123">
        <v>0.59</v>
      </c>
      <c r="AL156" s="123">
        <v>0.8</v>
      </c>
      <c r="AM156" s="123">
        <v>0.70409999999999995</v>
      </c>
      <c r="AN156" s="123"/>
      <c r="AO156" s="123"/>
      <c r="AP156" s="123"/>
      <c r="AQ156" s="123"/>
      <c r="AR156" s="123">
        <v>0.27500000000000002</v>
      </c>
      <c r="AS156" s="124">
        <v>0.12658</v>
      </c>
      <c r="AT156" s="124">
        <v>1.45</v>
      </c>
      <c r="AU156" s="124"/>
      <c r="AW156" s="118">
        <f t="shared" si="44"/>
        <v>5912246.0099999998</v>
      </c>
      <c r="AX156" s="119"/>
      <c r="AY156" s="118">
        <f t="shared" si="45"/>
        <v>686130.56830337108</v>
      </c>
      <c r="AZ156" s="119"/>
      <c r="BA156" s="118">
        <f t="shared" si="46"/>
        <v>1650000.0000000002</v>
      </c>
      <c r="BB156" s="118">
        <f t="shared" si="54"/>
        <v>7675725</v>
      </c>
      <c r="BC156" s="118">
        <f t="shared" si="55"/>
        <v>0</v>
      </c>
      <c r="BD156" s="118">
        <f t="shared" si="47"/>
        <v>975931.8</v>
      </c>
      <c r="BF156" s="118">
        <f t="shared" si="49"/>
        <v>7574308.3783033704</v>
      </c>
      <c r="BG156" s="122">
        <f t="shared" si="56"/>
        <v>9325725</v>
      </c>
      <c r="BH156" s="119">
        <f t="shared" si="48"/>
        <v>13050000</v>
      </c>
      <c r="BI156" s="119"/>
      <c r="BJ156" s="119">
        <f t="shared" si="61"/>
        <v>0</v>
      </c>
      <c r="BK156" s="81"/>
      <c r="BL156" s="81"/>
      <c r="BM156" s="120">
        <f t="shared" si="50"/>
        <v>29950033.378303371</v>
      </c>
      <c r="BN156" s="120">
        <f t="shared" si="51"/>
        <v>29950033.378303371</v>
      </c>
      <c r="BO156" s="121">
        <v>45231</v>
      </c>
      <c r="BP156" s="22">
        <v>30</v>
      </c>
      <c r="BQ156" s="105"/>
      <c r="BR156" s="105"/>
      <c r="BS156" s="105"/>
      <c r="BT156" s="105"/>
      <c r="BX156" s="106"/>
      <c r="BY156" s="106"/>
    </row>
    <row r="157" spans="1:77" s="22" customFormat="1" x14ac:dyDescent="0.25">
      <c r="A157" s="114">
        <v>45261</v>
      </c>
      <c r="B157" s="105">
        <v>62216</v>
      </c>
      <c r="C157" s="105">
        <v>46059</v>
      </c>
      <c r="D157" s="105">
        <v>75000</v>
      </c>
      <c r="E157" s="105">
        <v>30000</v>
      </c>
      <c r="F157" s="105"/>
      <c r="G157" s="105">
        <v>50377.83375314861</v>
      </c>
      <c r="H157" s="105">
        <v>50000</v>
      </c>
      <c r="I157" s="106"/>
      <c r="J157" s="105">
        <f t="shared" si="57"/>
        <v>263275</v>
      </c>
      <c r="K157" s="106">
        <f>152000+$K$3</f>
        <v>152000</v>
      </c>
      <c r="L157" s="106"/>
      <c r="M157" s="106"/>
      <c r="N157" s="106">
        <v>155000</v>
      </c>
      <c r="O157" s="106">
        <v>35000</v>
      </c>
      <c r="P157" s="106">
        <v>7000</v>
      </c>
      <c r="Q157" s="106">
        <f t="shared" si="63"/>
        <v>68000</v>
      </c>
      <c r="R157" s="106"/>
      <c r="S157" s="106"/>
      <c r="T157" s="106"/>
      <c r="U157" s="106">
        <v>200000</v>
      </c>
      <c r="V157" s="106">
        <v>257000</v>
      </c>
      <c r="W157" s="106">
        <f t="shared" si="66"/>
        <v>300000</v>
      </c>
      <c r="X157" s="106"/>
      <c r="Y157" s="106"/>
      <c r="Z157" s="123">
        <f t="shared" ref="Z157:AA170" si="68">+Z156</f>
        <v>0.53180000000000005</v>
      </c>
      <c r="AA157" s="123">
        <f t="shared" si="68"/>
        <v>0.63180000000000003</v>
      </c>
      <c r="AB157" s="123">
        <v>1.3</v>
      </c>
      <c r="AC157" s="123">
        <v>1.25</v>
      </c>
      <c r="AD157" s="123"/>
      <c r="AE157" s="123">
        <f t="shared" si="65"/>
        <v>0.35473972602739723</v>
      </c>
      <c r="AF157" s="123">
        <v>0.1</v>
      </c>
      <c r="AG157" s="123"/>
      <c r="AH157" s="123">
        <f t="shared" si="60"/>
        <v>0.55000000000000004</v>
      </c>
      <c r="AI157" s="123"/>
      <c r="AJ157" s="123"/>
      <c r="AK157" s="123">
        <v>0.59</v>
      </c>
      <c r="AL157" s="123">
        <v>0.8</v>
      </c>
      <c r="AM157" s="123">
        <v>0.70409999999999995</v>
      </c>
      <c r="AN157" s="123"/>
      <c r="AO157" s="123"/>
      <c r="AP157" s="123"/>
      <c r="AQ157" s="123"/>
      <c r="AR157" s="123">
        <v>0.27500000000000002</v>
      </c>
      <c r="AS157" s="124">
        <v>0.12658</v>
      </c>
      <c r="AT157" s="124">
        <v>1.45</v>
      </c>
      <c r="AU157" s="124"/>
      <c r="AW157" s="118">
        <f t="shared" si="44"/>
        <v>6112782.8949999996</v>
      </c>
      <c r="AX157" s="119"/>
      <c r="AY157" s="118">
        <f t="shared" si="45"/>
        <v>709001.58724681672</v>
      </c>
      <c r="AZ157" s="119"/>
      <c r="BA157" s="118">
        <f t="shared" si="46"/>
        <v>1705000.0000000002</v>
      </c>
      <c r="BB157" s="118">
        <f t="shared" si="54"/>
        <v>7931582.5</v>
      </c>
      <c r="BC157" s="118">
        <f t="shared" si="55"/>
        <v>0</v>
      </c>
      <c r="BD157" s="118">
        <f t="shared" si="47"/>
        <v>1008462.86</v>
      </c>
      <c r="BF157" s="118">
        <f t="shared" si="49"/>
        <v>7830247.3422468165</v>
      </c>
      <c r="BG157" s="122">
        <f t="shared" si="56"/>
        <v>9636582.5</v>
      </c>
      <c r="BH157" s="119">
        <f t="shared" si="48"/>
        <v>13485000</v>
      </c>
      <c r="BI157" s="119"/>
      <c r="BJ157" s="119">
        <f t="shared" si="61"/>
        <v>0</v>
      </c>
      <c r="BK157" s="81"/>
      <c r="BL157" s="81"/>
      <c r="BM157" s="120">
        <f t="shared" si="50"/>
        <v>30951829.842246816</v>
      </c>
      <c r="BN157" s="120">
        <f t="shared" si="51"/>
        <v>30951829.842246816</v>
      </c>
      <c r="BO157" s="121">
        <v>45261</v>
      </c>
      <c r="BP157" s="22">
        <v>31</v>
      </c>
      <c r="BQ157" s="105"/>
      <c r="BR157" s="105"/>
      <c r="BS157" s="105"/>
      <c r="BT157" s="105"/>
      <c r="BX157" s="106"/>
      <c r="BY157" s="106"/>
    </row>
    <row r="158" spans="1:77" s="22" customFormat="1" x14ac:dyDescent="0.25">
      <c r="A158" s="190"/>
      <c r="B158" s="191"/>
      <c r="C158" s="191"/>
      <c r="D158" s="191"/>
      <c r="E158" s="191"/>
      <c r="F158" s="191"/>
      <c r="G158" s="191"/>
      <c r="H158" s="191"/>
      <c r="I158" s="192"/>
      <c r="J158" s="191"/>
      <c r="K158" s="192"/>
      <c r="L158" s="192"/>
      <c r="M158" s="192"/>
      <c r="N158" s="192"/>
      <c r="O158" s="192"/>
      <c r="P158" s="192"/>
      <c r="Q158" s="192"/>
      <c r="R158" s="192"/>
      <c r="S158" s="192"/>
      <c r="T158" s="192"/>
      <c r="U158" s="192"/>
      <c r="V158" s="192"/>
      <c r="W158" s="192"/>
      <c r="X158" s="192"/>
      <c r="Y158" s="192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4"/>
      <c r="AT158" s="194"/>
      <c r="AU158" s="194"/>
      <c r="AV158" s="167"/>
      <c r="AW158" s="315">
        <f>SUM(AW146:AW157)</f>
        <v>75588334.457599998</v>
      </c>
      <c r="AX158" s="315"/>
      <c r="AY158" s="315">
        <v>75588334.457599998</v>
      </c>
      <c r="AZ158" s="315"/>
      <c r="BA158" s="315">
        <f>SUM(BA146:BA157)</f>
        <v>20075000.000000004</v>
      </c>
      <c r="BB158" s="315">
        <f>SUM(BB146:BB157)</f>
        <v>95506587.5</v>
      </c>
      <c r="BC158" s="315">
        <f>SUM(BC146:BC157)</f>
        <v>0</v>
      </c>
      <c r="BD158" s="315">
        <f>SUM(BD146:BD157)</f>
        <v>11873836.9</v>
      </c>
      <c r="BE158" s="167"/>
      <c r="BF158" s="315">
        <f>SUM(BF146:BF157)</f>
        <v>107445899.17030485</v>
      </c>
      <c r="BG158" s="315">
        <f>SUM(BG146:BG157)</f>
        <v>115581587.5</v>
      </c>
      <c r="BH158" s="315">
        <f>SUM(BH146:BH157)</f>
        <v>158775000</v>
      </c>
      <c r="BI158" s="315"/>
      <c r="BJ158" s="315">
        <f>SUM(BJ146:BJ157)</f>
        <v>0</v>
      </c>
      <c r="BK158" s="167"/>
      <c r="BL158" s="167"/>
      <c r="BM158" s="315">
        <f>SUM(BM146:BM157)</f>
        <v>381802486.67030483</v>
      </c>
      <c r="BN158" s="316">
        <f>SUM(BN146:BN157)</f>
        <v>381802486.67030483</v>
      </c>
      <c r="BO158" s="168"/>
      <c r="BP158" s="167"/>
      <c r="BQ158" s="105"/>
      <c r="BR158" s="105"/>
      <c r="BS158" s="105"/>
      <c r="BT158" s="105"/>
      <c r="BX158" s="106"/>
      <c r="BY158" s="106"/>
    </row>
    <row r="159" spans="1:77" s="22" customFormat="1" x14ac:dyDescent="0.25">
      <c r="A159" s="114">
        <v>45292</v>
      </c>
      <c r="B159" s="105">
        <v>61849</v>
      </c>
      <c r="C159" s="105">
        <v>46059</v>
      </c>
      <c r="D159" s="105">
        <v>75000</v>
      </c>
      <c r="E159" s="105">
        <v>30000</v>
      </c>
      <c r="F159" s="105"/>
      <c r="G159" s="105">
        <v>50377.83375314861</v>
      </c>
      <c r="H159" s="105">
        <v>50000</v>
      </c>
      <c r="I159" s="106"/>
      <c r="J159" s="105">
        <f t="shared" si="57"/>
        <v>262908</v>
      </c>
      <c r="K159" s="106">
        <f>152000+$K$3</f>
        <v>152000</v>
      </c>
      <c r="L159" s="106"/>
      <c r="M159" s="106"/>
      <c r="N159" s="106">
        <v>155000</v>
      </c>
      <c r="O159" s="106">
        <v>35000</v>
      </c>
      <c r="P159" s="106">
        <v>7000</v>
      </c>
      <c r="Q159" s="106">
        <f>+Q157</f>
        <v>68000</v>
      </c>
      <c r="R159" s="106"/>
      <c r="S159" s="106"/>
      <c r="T159" s="106"/>
      <c r="U159" s="106">
        <v>200000</v>
      </c>
      <c r="V159" s="106">
        <v>257000</v>
      </c>
      <c r="W159" s="106">
        <f>+W157</f>
        <v>300000</v>
      </c>
      <c r="X159" s="106"/>
      <c r="Y159" s="106"/>
      <c r="Z159" s="123">
        <f>+Z157</f>
        <v>0.53180000000000005</v>
      </c>
      <c r="AA159" s="123">
        <f>+AA157</f>
        <v>0.63180000000000003</v>
      </c>
      <c r="AB159" s="123">
        <v>1.3</v>
      </c>
      <c r="AC159" s="123">
        <v>1.25</v>
      </c>
      <c r="AD159" s="123"/>
      <c r="AE159" s="123">
        <f t="shared" si="65"/>
        <v>0.35473972602739723</v>
      </c>
      <c r="AF159" s="123">
        <v>0.1</v>
      </c>
      <c r="AG159" s="123"/>
      <c r="AH159" s="123">
        <f>+AH157</f>
        <v>0.55000000000000004</v>
      </c>
      <c r="AI159" s="123"/>
      <c r="AJ159" s="123"/>
      <c r="AK159" s="123">
        <v>0.59</v>
      </c>
      <c r="AL159" s="123">
        <v>0.8</v>
      </c>
      <c r="AM159" s="123">
        <v>0.70409999999999995</v>
      </c>
      <c r="AN159" s="123"/>
      <c r="AO159" s="123"/>
      <c r="AP159" s="123"/>
      <c r="AQ159" s="123"/>
      <c r="AR159" s="123">
        <v>0.27500000000000002</v>
      </c>
      <c r="AS159" s="124">
        <v>0.12658</v>
      </c>
      <c r="AT159" s="124">
        <v>1.45</v>
      </c>
      <c r="AU159" s="124"/>
      <c r="AW159" s="118">
        <f t="shared" si="44"/>
        <v>6106732.6063999999</v>
      </c>
      <c r="AX159" s="119"/>
      <c r="AY159" s="118">
        <f t="shared" si="45"/>
        <v>709001.58724681672</v>
      </c>
      <c r="AZ159" s="119"/>
      <c r="BA159" s="118">
        <f t="shared" si="46"/>
        <v>1705000.0000000002</v>
      </c>
      <c r="BB159" s="118">
        <f t="shared" si="54"/>
        <v>7931582.5</v>
      </c>
      <c r="BC159" s="118">
        <f t="shared" si="55"/>
        <v>0</v>
      </c>
      <c r="BD159" s="118">
        <f t="shared" si="47"/>
        <v>1008462.86</v>
      </c>
      <c r="BF159" s="118">
        <f t="shared" si="49"/>
        <v>7824197.0536468169</v>
      </c>
      <c r="BG159" s="122">
        <f t="shared" si="56"/>
        <v>9636582.5</v>
      </c>
      <c r="BH159" s="119">
        <f t="shared" si="48"/>
        <v>13485000</v>
      </c>
      <c r="BI159" s="119"/>
      <c r="BJ159" s="119">
        <f t="shared" si="61"/>
        <v>0</v>
      </c>
      <c r="BK159" s="81"/>
      <c r="BL159" s="81"/>
      <c r="BM159" s="120">
        <f t="shared" si="50"/>
        <v>30945779.553646818</v>
      </c>
      <c r="BN159" s="120">
        <f t="shared" si="51"/>
        <v>30945779.553646818</v>
      </c>
      <c r="BO159" s="121">
        <v>45292</v>
      </c>
      <c r="BP159" s="22">
        <v>31</v>
      </c>
      <c r="BQ159" s="227">
        <f>$BQ$171/12</f>
        <v>9125000</v>
      </c>
      <c r="BR159" s="105"/>
      <c r="BS159" s="105"/>
      <c r="BT159" s="227">
        <f>+BN159+BQ159+BR159+BS159</f>
        <v>40070779.553646818</v>
      </c>
      <c r="BX159" s="106"/>
      <c r="BY159" s="106"/>
    </row>
    <row r="160" spans="1:77" s="22" customFormat="1" x14ac:dyDescent="0.25">
      <c r="A160" s="114">
        <v>45323</v>
      </c>
      <c r="B160" s="105">
        <v>61909</v>
      </c>
      <c r="C160" s="105">
        <v>46059</v>
      </c>
      <c r="D160" s="105">
        <v>75000</v>
      </c>
      <c r="E160" s="105">
        <v>30000</v>
      </c>
      <c r="F160" s="105"/>
      <c r="G160" s="105">
        <v>50377.83375314861</v>
      </c>
      <c r="H160" s="105">
        <v>50000</v>
      </c>
      <c r="I160" s="106"/>
      <c r="J160" s="105">
        <f t="shared" si="57"/>
        <v>262968</v>
      </c>
      <c r="K160" s="106">
        <f>152000+$K$3</f>
        <v>152000</v>
      </c>
      <c r="L160" s="106"/>
      <c r="M160" s="106"/>
      <c r="N160" s="106">
        <v>155000</v>
      </c>
      <c r="O160" s="106">
        <v>35000</v>
      </c>
      <c r="P160" s="106">
        <v>7000</v>
      </c>
      <c r="Q160" s="106">
        <f t="shared" si="63"/>
        <v>68000</v>
      </c>
      <c r="R160" s="106"/>
      <c r="S160" s="106"/>
      <c r="T160" s="106"/>
      <c r="U160" s="106">
        <v>200000</v>
      </c>
      <c r="V160" s="106">
        <v>257000</v>
      </c>
      <c r="W160" s="106">
        <f t="shared" si="66"/>
        <v>300000</v>
      </c>
      <c r="X160" s="106"/>
      <c r="Y160" s="106"/>
      <c r="Z160" s="123">
        <f t="shared" si="68"/>
        <v>0.53180000000000005</v>
      </c>
      <c r="AA160" s="123">
        <f t="shared" si="68"/>
        <v>0.63180000000000003</v>
      </c>
      <c r="AB160" s="123">
        <v>1.3</v>
      </c>
      <c r="AC160" s="123">
        <v>1.25</v>
      </c>
      <c r="AD160" s="123"/>
      <c r="AE160" s="123">
        <f t="shared" si="65"/>
        <v>0.35473972602739723</v>
      </c>
      <c r="AF160" s="123">
        <v>0.1</v>
      </c>
      <c r="AG160" s="123"/>
      <c r="AH160" s="123">
        <f t="shared" si="60"/>
        <v>0.55000000000000004</v>
      </c>
      <c r="AI160" s="123"/>
      <c r="AJ160" s="123"/>
      <c r="AK160" s="123">
        <v>0.59</v>
      </c>
      <c r="AL160" s="123">
        <v>0.8</v>
      </c>
      <c r="AM160" s="123">
        <v>0.70409999999999995</v>
      </c>
      <c r="AN160" s="123"/>
      <c r="AO160" s="123"/>
      <c r="AP160" s="123"/>
      <c r="AQ160" s="123"/>
      <c r="AR160" s="123">
        <v>0.27500000000000002</v>
      </c>
      <c r="AS160" s="124">
        <v>0.12658</v>
      </c>
      <c r="AT160" s="124">
        <v>1.45</v>
      </c>
      <c r="AU160" s="124"/>
      <c r="AW160" s="118">
        <f t="shared" si="44"/>
        <v>5713675.1896000002</v>
      </c>
      <c r="AX160" s="119"/>
      <c r="AY160" s="118">
        <f t="shared" si="45"/>
        <v>663259.54935992532</v>
      </c>
      <c r="AZ160" s="119"/>
      <c r="BA160" s="118">
        <f t="shared" si="46"/>
        <v>1595000.0000000002</v>
      </c>
      <c r="BB160" s="118">
        <f t="shared" si="54"/>
        <v>7419867.5</v>
      </c>
      <c r="BC160" s="118">
        <f t="shared" si="55"/>
        <v>0</v>
      </c>
      <c r="BD160" s="118">
        <f t="shared" si="47"/>
        <v>943400.74</v>
      </c>
      <c r="BF160" s="118">
        <f t="shared" si="49"/>
        <v>7320335.4789599255</v>
      </c>
      <c r="BG160" s="122">
        <f t="shared" si="56"/>
        <v>9014867.5</v>
      </c>
      <c r="BH160" s="119">
        <f t="shared" si="48"/>
        <v>12615000</v>
      </c>
      <c r="BI160" s="119"/>
      <c r="BJ160" s="119">
        <f t="shared" si="61"/>
        <v>0</v>
      </c>
      <c r="BK160" s="81"/>
      <c r="BL160" s="81"/>
      <c r="BM160" s="120">
        <f t="shared" si="50"/>
        <v>28950202.978959925</v>
      </c>
      <c r="BN160" s="120">
        <f t="shared" si="51"/>
        <v>28950202.978959925</v>
      </c>
      <c r="BO160" s="121">
        <v>45323</v>
      </c>
      <c r="BP160" s="22">
        <v>29</v>
      </c>
      <c r="BQ160" s="227">
        <f t="shared" ref="BQ160:BQ170" si="69">$BQ$171/12</f>
        <v>9125000</v>
      </c>
      <c r="BR160" s="105"/>
      <c r="BS160" s="105"/>
      <c r="BT160" s="227">
        <f t="shared" ref="BT160:BT170" si="70">+BN160+BQ160+BR160+BS160</f>
        <v>38075202.978959925</v>
      </c>
      <c r="BX160" s="106"/>
      <c r="BY160" s="106"/>
    </row>
    <row r="161" spans="1:77" s="22" customFormat="1" x14ac:dyDescent="0.25">
      <c r="A161" s="114">
        <v>45352</v>
      </c>
      <c r="B161" s="105">
        <v>61795</v>
      </c>
      <c r="C161" s="105">
        <v>43628</v>
      </c>
      <c r="D161" s="105">
        <v>75000</v>
      </c>
      <c r="E161" s="105">
        <v>30000</v>
      </c>
      <c r="F161" s="105"/>
      <c r="G161" s="105">
        <v>50377.83375314861</v>
      </c>
      <c r="H161" s="105">
        <v>50000</v>
      </c>
      <c r="I161" s="106"/>
      <c r="J161" s="105">
        <f t="shared" si="57"/>
        <v>260423</v>
      </c>
      <c r="K161" s="106">
        <f>152000+$K$3</f>
        <v>152000</v>
      </c>
      <c r="L161" s="106"/>
      <c r="M161" s="106"/>
      <c r="N161" s="106">
        <v>155000</v>
      </c>
      <c r="O161" s="106">
        <v>35000</v>
      </c>
      <c r="P161" s="106">
        <v>7000</v>
      </c>
      <c r="Q161" s="106">
        <f t="shared" si="63"/>
        <v>68000</v>
      </c>
      <c r="R161" s="106"/>
      <c r="S161" s="106"/>
      <c r="T161" s="106"/>
      <c r="U161" s="106">
        <v>200000</v>
      </c>
      <c r="V161" s="106">
        <v>257000</v>
      </c>
      <c r="W161" s="106">
        <f t="shared" si="66"/>
        <v>300000</v>
      </c>
      <c r="X161" s="106"/>
      <c r="Y161" s="106"/>
      <c r="Z161" s="123">
        <f t="shared" si="68"/>
        <v>0.53180000000000005</v>
      </c>
      <c r="AA161" s="123">
        <f t="shared" si="68"/>
        <v>0.63180000000000003</v>
      </c>
      <c r="AB161" s="123">
        <v>1.3</v>
      </c>
      <c r="AC161" s="123">
        <v>1.25</v>
      </c>
      <c r="AD161" s="123"/>
      <c r="AE161" s="123">
        <f t="shared" si="65"/>
        <v>0.35473972602739723</v>
      </c>
      <c r="AF161" s="123">
        <v>0.1</v>
      </c>
      <c r="AG161" s="123"/>
      <c r="AH161" s="123">
        <f t="shared" si="60"/>
        <v>0.55000000000000004</v>
      </c>
      <c r="AI161" s="123"/>
      <c r="AJ161" s="123"/>
      <c r="AK161" s="123">
        <v>0.59</v>
      </c>
      <c r="AL161" s="123">
        <v>0.8</v>
      </c>
      <c r="AM161" s="123">
        <v>0.70409999999999995</v>
      </c>
      <c r="AN161" s="123"/>
      <c r="AO161" s="123"/>
      <c r="AP161" s="123"/>
      <c r="AQ161" s="123"/>
      <c r="AR161" s="123">
        <v>0.27500000000000002</v>
      </c>
      <c r="AS161" s="124">
        <v>0.12658</v>
      </c>
      <c r="AT161" s="124">
        <v>1.45</v>
      </c>
      <c r="AU161" s="124"/>
      <c r="AW161" s="118">
        <f t="shared" si="44"/>
        <v>6058229.2933999998</v>
      </c>
      <c r="AX161" s="119"/>
      <c r="AY161" s="118">
        <f t="shared" si="45"/>
        <v>709001.58724681672</v>
      </c>
      <c r="AZ161" s="119"/>
      <c r="BA161" s="118">
        <f t="shared" si="46"/>
        <v>1705000.0000000002</v>
      </c>
      <c r="BB161" s="118">
        <f t="shared" si="54"/>
        <v>7931582.5</v>
      </c>
      <c r="BC161" s="118">
        <f t="shared" si="55"/>
        <v>0</v>
      </c>
      <c r="BD161" s="118">
        <f t="shared" si="47"/>
        <v>1008462.86</v>
      </c>
      <c r="BF161" s="118">
        <f t="shared" si="49"/>
        <v>7775693.7406468168</v>
      </c>
      <c r="BG161" s="122">
        <f t="shared" si="56"/>
        <v>9636582.5</v>
      </c>
      <c r="BH161" s="119">
        <f t="shared" si="48"/>
        <v>13485000</v>
      </c>
      <c r="BI161" s="119"/>
      <c r="BJ161" s="119">
        <f t="shared" si="61"/>
        <v>0</v>
      </c>
      <c r="BK161" s="81"/>
      <c r="BL161" s="81"/>
      <c r="BM161" s="120">
        <f t="shared" si="50"/>
        <v>30897276.240646817</v>
      </c>
      <c r="BN161" s="120">
        <f t="shared" si="51"/>
        <v>30897276.240646817</v>
      </c>
      <c r="BO161" s="121">
        <v>45352</v>
      </c>
      <c r="BP161" s="22">
        <v>31</v>
      </c>
      <c r="BQ161" s="227">
        <f t="shared" si="69"/>
        <v>9125000</v>
      </c>
      <c r="BR161" s="105"/>
      <c r="BS161" s="105"/>
      <c r="BT161" s="227">
        <f t="shared" si="70"/>
        <v>40022276.240646817</v>
      </c>
      <c r="BX161" s="106"/>
      <c r="BY161" s="106"/>
    </row>
    <row r="162" spans="1:77" s="22" customFormat="1" x14ac:dyDescent="0.25">
      <c r="A162" s="114">
        <v>45383</v>
      </c>
      <c r="B162" s="105">
        <v>59131</v>
      </c>
      <c r="C162" s="105">
        <v>45506</v>
      </c>
      <c r="D162" s="105">
        <v>75000</v>
      </c>
      <c r="E162" s="105">
        <v>30000</v>
      </c>
      <c r="F162" s="105"/>
      <c r="G162" s="105">
        <v>50377.83375314861</v>
      </c>
      <c r="H162" s="105">
        <v>50000</v>
      </c>
      <c r="I162" s="106"/>
      <c r="J162" s="105">
        <f t="shared" si="57"/>
        <v>259637</v>
      </c>
      <c r="K162" s="106">
        <f t="shared" ref="K162:K168" si="71">170000+$K$3</f>
        <v>170000</v>
      </c>
      <c r="L162" s="106"/>
      <c r="M162" s="106"/>
      <c r="N162" s="106">
        <v>155000</v>
      </c>
      <c r="O162" s="106">
        <v>35000</v>
      </c>
      <c r="P162" s="106">
        <v>7000</v>
      </c>
      <c r="Q162" s="106">
        <f t="shared" si="63"/>
        <v>68000</v>
      </c>
      <c r="R162" s="106"/>
      <c r="S162" s="106"/>
      <c r="T162" s="106"/>
      <c r="U162" s="106">
        <v>200000</v>
      </c>
      <c r="V162" s="106">
        <v>257000</v>
      </c>
      <c r="W162" s="106">
        <f t="shared" si="66"/>
        <v>300000</v>
      </c>
      <c r="X162" s="106"/>
      <c r="Y162" s="106"/>
      <c r="Z162" s="123">
        <f t="shared" si="68"/>
        <v>0.53180000000000005</v>
      </c>
      <c r="AA162" s="123">
        <f t="shared" si="68"/>
        <v>0.63180000000000003</v>
      </c>
      <c r="AB162" s="123">
        <v>1.3</v>
      </c>
      <c r="AC162" s="123">
        <v>1.25</v>
      </c>
      <c r="AD162" s="123"/>
      <c r="AE162" s="123">
        <f t="shared" si="65"/>
        <v>0.35473972602739723</v>
      </c>
      <c r="AF162" s="123">
        <v>0.1</v>
      </c>
      <c r="AG162" s="123"/>
      <c r="AH162" s="123">
        <f t="shared" si="60"/>
        <v>0.55000000000000004</v>
      </c>
      <c r="AI162" s="123"/>
      <c r="AJ162" s="123"/>
      <c r="AK162" s="123">
        <v>0.59</v>
      </c>
      <c r="AL162" s="123">
        <v>0.8</v>
      </c>
      <c r="AM162" s="123">
        <v>0.70409999999999995</v>
      </c>
      <c r="AN162" s="123"/>
      <c r="AO162" s="123"/>
      <c r="AP162" s="123"/>
      <c r="AQ162" s="123"/>
      <c r="AR162" s="123">
        <v>0.27500000000000002</v>
      </c>
      <c r="AS162" s="124">
        <v>0.12658</v>
      </c>
      <c r="AT162" s="124">
        <v>1.45</v>
      </c>
      <c r="AU162" s="124"/>
      <c r="AW162" s="118">
        <f t="shared" si="44"/>
        <v>5855896.6980000008</v>
      </c>
      <c r="AX162" s="119"/>
      <c r="AY162" s="118">
        <f t="shared" si="45"/>
        <v>686130.56830337108</v>
      </c>
      <c r="AZ162" s="119"/>
      <c r="BA162" s="118">
        <f t="shared" si="46"/>
        <v>1650000.0000000002</v>
      </c>
      <c r="BB162" s="118">
        <f t="shared" si="54"/>
        <v>7972725</v>
      </c>
      <c r="BC162" s="118">
        <f t="shared" si="55"/>
        <v>0</v>
      </c>
      <c r="BD162" s="118">
        <f t="shared" si="47"/>
        <v>975931.8</v>
      </c>
      <c r="BF162" s="118">
        <f t="shared" si="49"/>
        <v>7517959.0663033715</v>
      </c>
      <c r="BG162" s="122">
        <f t="shared" si="56"/>
        <v>9622725</v>
      </c>
      <c r="BH162" s="119">
        <f t="shared" si="48"/>
        <v>13050000</v>
      </c>
      <c r="BI162" s="119"/>
      <c r="BJ162" s="119">
        <f t="shared" si="61"/>
        <v>0</v>
      </c>
      <c r="BK162" s="81"/>
      <c r="BL162" s="81"/>
      <c r="BM162" s="120">
        <f t="shared" si="50"/>
        <v>30190684.066303372</v>
      </c>
      <c r="BN162" s="120">
        <f t="shared" si="51"/>
        <v>30190684.066303372</v>
      </c>
      <c r="BO162" s="121">
        <v>45383</v>
      </c>
      <c r="BP162" s="22">
        <v>30</v>
      </c>
      <c r="BQ162" s="227">
        <f t="shared" si="69"/>
        <v>9125000</v>
      </c>
      <c r="BR162" s="105"/>
      <c r="BS162" s="105"/>
      <c r="BT162" s="227">
        <f t="shared" si="70"/>
        <v>39315684.066303372</v>
      </c>
      <c r="BX162" s="106"/>
      <c r="BY162" s="106"/>
    </row>
    <row r="163" spans="1:77" s="22" customFormat="1" x14ac:dyDescent="0.25">
      <c r="A163" s="114">
        <v>45413</v>
      </c>
      <c r="B163" s="105">
        <v>50303</v>
      </c>
      <c r="C163" s="105">
        <v>94506</v>
      </c>
      <c r="D163" s="105">
        <v>75000</v>
      </c>
      <c r="E163" s="105">
        <v>30000</v>
      </c>
      <c r="F163" s="105"/>
      <c r="G163" s="105">
        <v>100755.66750629722</v>
      </c>
      <c r="H163" s="105">
        <v>100000</v>
      </c>
      <c r="I163" s="106"/>
      <c r="J163" s="105">
        <f t="shared" si="57"/>
        <v>349809</v>
      </c>
      <c r="K163" s="106">
        <f t="shared" si="71"/>
        <v>170000</v>
      </c>
      <c r="L163" s="106"/>
      <c r="M163" s="106"/>
      <c r="N163" s="106">
        <v>155000</v>
      </c>
      <c r="O163" s="106">
        <v>35000</v>
      </c>
      <c r="P163" s="106">
        <v>7000</v>
      </c>
      <c r="Q163" s="106">
        <f t="shared" si="63"/>
        <v>68000</v>
      </c>
      <c r="R163" s="106"/>
      <c r="S163" s="106"/>
      <c r="T163" s="106"/>
      <c r="U163" s="106">
        <v>200000</v>
      </c>
      <c r="V163" s="106">
        <v>257000</v>
      </c>
      <c r="W163" s="106">
        <f t="shared" si="66"/>
        <v>300000</v>
      </c>
      <c r="X163" s="106"/>
      <c r="Y163" s="106"/>
      <c r="Z163" s="123">
        <f t="shared" si="68"/>
        <v>0.53180000000000005</v>
      </c>
      <c r="AA163" s="123">
        <f t="shared" si="68"/>
        <v>0.63180000000000003</v>
      </c>
      <c r="AB163" s="123">
        <v>1.3</v>
      </c>
      <c r="AC163" s="123">
        <v>1.25</v>
      </c>
      <c r="AD163" s="123"/>
      <c r="AE163" s="123">
        <f t="shared" si="65"/>
        <v>0.35473972602739723</v>
      </c>
      <c r="AF163" s="123">
        <v>0.63180000000000003</v>
      </c>
      <c r="AG163" s="123"/>
      <c r="AH163" s="123">
        <f t="shared" si="60"/>
        <v>0.55000000000000004</v>
      </c>
      <c r="AI163" s="123"/>
      <c r="AJ163" s="123"/>
      <c r="AK163" s="123">
        <v>0.59</v>
      </c>
      <c r="AL163" s="123">
        <v>0.8</v>
      </c>
      <c r="AM163" s="123">
        <v>0.70409999999999995</v>
      </c>
      <c r="AN163" s="123"/>
      <c r="AO163" s="123"/>
      <c r="AP163" s="123"/>
      <c r="AQ163" s="123"/>
      <c r="AR163" s="123">
        <v>0.27500000000000002</v>
      </c>
      <c r="AS163" s="124">
        <v>0.12658</v>
      </c>
      <c r="AT163" s="124">
        <v>1.45</v>
      </c>
      <c r="AU163" s="124"/>
      <c r="AW163" s="118">
        <f t="shared" si="44"/>
        <v>6865260.8122000005</v>
      </c>
      <c r="AX163" s="119"/>
      <c r="AY163" s="118">
        <f t="shared" si="45"/>
        <v>3066583.1744936332</v>
      </c>
      <c r="AZ163" s="119"/>
      <c r="BA163" s="118">
        <f t="shared" si="46"/>
        <v>1705000.0000000002</v>
      </c>
      <c r="BB163" s="118">
        <f t="shared" si="54"/>
        <v>8238482.5</v>
      </c>
      <c r="BC163" s="118">
        <f t="shared" si="55"/>
        <v>0</v>
      </c>
      <c r="BD163" s="118">
        <f t="shared" si="47"/>
        <v>1008462.86</v>
      </c>
      <c r="BF163" s="118">
        <f t="shared" si="49"/>
        <v>10940306.846693633</v>
      </c>
      <c r="BG163" s="122">
        <f t="shared" si="56"/>
        <v>9943482.5</v>
      </c>
      <c r="BH163" s="119">
        <f t="shared" si="48"/>
        <v>13485000</v>
      </c>
      <c r="BI163" s="119"/>
      <c r="BJ163" s="119">
        <f t="shared" si="61"/>
        <v>0</v>
      </c>
      <c r="BK163" s="81"/>
      <c r="BL163" s="81"/>
      <c r="BM163" s="120">
        <f t="shared" si="50"/>
        <v>34368789.346693635</v>
      </c>
      <c r="BN163" s="120">
        <f t="shared" si="51"/>
        <v>34368789.346693635</v>
      </c>
      <c r="BO163" s="121">
        <v>45413</v>
      </c>
      <c r="BP163" s="22">
        <v>31</v>
      </c>
      <c r="BQ163" s="227">
        <f t="shared" si="69"/>
        <v>9125000</v>
      </c>
      <c r="BR163" s="105"/>
      <c r="BS163" s="105"/>
      <c r="BT163" s="227">
        <f t="shared" si="70"/>
        <v>43493789.346693635</v>
      </c>
      <c r="BX163" s="106"/>
      <c r="BY163" s="106"/>
    </row>
    <row r="164" spans="1:77" s="22" customFormat="1" x14ac:dyDescent="0.25">
      <c r="A164" s="114">
        <v>45444</v>
      </c>
      <c r="B164" s="105">
        <v>50301</v>
      </c>
      <c r="C164" s="105">
        <v>94506</v>
      </c>
      <c r="D164" s="105">
        <v>75000</v>
      </c>
      <c r="E164" s="105">
        <v>30000</v>
      </c>
      <c r="F164" s="105"/>
      <c r="G164" s="105">
        <v>100755.66750629722</v>
      </c>
      <c r="H164" s="105">
        <v>100000</v>
      </c>
      <c r="I164" s="106"/>
      <c r="J164" s="105">
        <f t="shared" si="57"/>
        <v>349807</v>
      </c>
      <c r="K164" s="106">
        <f t="shared" si="71"/>
        <v>170000</v>
      </c>
      <c r="L164" s="106"/>
      <c r="M164" s="106"/>
      <c r="N164" s="106">
        <v>155000</v>
      </c>
      <c r="O164" s="106">
        <v>35000</v>
      </c>
      <c r="P164" s="106">
        <v>7000</v>
      </c>
      <c r="Q164" s="106">
        <f t="shared" si="63"/>
        <v>68000</v>
      </c>
      <c r="R164" s="106"/>
      <c r="S164" s="106"/>
      <c r="T164" s="106"/>
      <c r="U164" s="106">
        <v>200000</v>
      </c>
      <c r="V164" s="106">
        <v>257000</v>
      </c>
      <c r="W164" s="106">
        <f t="shared" si="66"/>
        <v>300000</v>
      </c>
      <c r="X164" s="106"/>
      <c r="Y164" s="106"/>
      <c r="Z164" s="123">
        <f t="shared" si="68"/>
        <v>0.53180000000000005</v>
      </c>
      <c r="AA164" s="123">
        <f t="shared" si="68"/>
        <v>0.63180000000000003</v>
      </c>
      <c r="AB164" s="123">
        <v>1.3</v>
      </c>
      <c r="AC164" s="123">
        <v>1.25</v>
      </c>
      <c r="AD164" s="123"/>
      <c r="AE164" s="123">
        <f t="shared" si="65"/>
        <v>0.35473972602739723</v>
      </c>
      <c r="AF164" s="123">
        <v>0.63180000000000003</v>
      </c>
      <c r="AG164" s="123"/>
      <c r="AH164" s="123">
        <f t="shared" si="60"/>
        <v>0.55000000000000004</v>
      </c>
      <c r="AI164" s="123"/>
      <c r="AJ164" s="123"/>
      <c r="AK164" s="123">
        <v>0.59</v>
      </c>
      <c r="AL164" s="123">
        <v>0.8</v>
      </c>
      <c r="AM164" s="123">
        <v>0.70409999999999995</v>
      </c>
      <c r="AN164" s="123"/>
      <c r="AO164" s="123"/>
      <c r="AP164" s="123"/>
      <c r="AQ164" s="123"/>
      <c r="AR164" s="123">
        <v>0.27500000000000002</v>
      </c>
      <c r="AS164" s="124">
        <v>0.12658</v>
      </c>
      <c r="AT164" s="124">
        <v>1.45</v>
      </c>
      <c r="AU164" s="124"/>
      <c r="AW164" s="118">
        <f t="shared" si="44"/>
        <v>6643768.8779999996</v>
      </c>
      <c r="AX164" s="119"/>
      <c r="AY164" s="118">
        <f t="shared" si="45"/>
        <v>2967661.1366067417</v>
      </c>
      <c r="AZ164" s="119"/>
      <c r="BA164" s="118">
        <f t="shared" si="46"/>
        <v>1650000.0000000002</v>
      </c>
      <c r="BB164" s="118">
        <f t="shared" si="54"/>
        <v>7972725</v>
      </c>
      <c r="BC164" s="118">
        <f t="shared" si="55"/>
        <v>0</v>
      </c>
      <c r="BD164" s="118">
        <f t="shared" si="47"/>
        <v>975931.8</v>
      </c>
      <c r="BF164" s="118">
        <f t="shared" si="49"/>
        <v>10587361.814606741</v>
      </c>
      <c r="BG164" s="122">
        <f t="shared" si="56"/>
        <v>9622725</v>
      </c>
      <c r="BH164" s="119">
        <f t="shared" si="48"/>
        <v>13050000</v>
      </c>
      <c r="BI164" s="119"/>
      <c r="BJ164" s="119">
        <f t="shared" si="61"/>
        <v>0</v>
      </c>
      <c r="BK164" s="81"/>
      <c r="BL164" s="81"/>
      <c r="BM164" s="120">
        <f t="shared" si="50"/>
        <v>33260086.814606741</v>
      </c>
      <c r="BN164" s="120">
        <f t="shared" si="51"/>
        <v>33260086.814606741</v>
      </c>
      <c r="BO164" s="121">
        <v>45444</v>
      </c>
      <c r="BP164" s="22">
        <v>30</v>
      </c>
      <c r="BQ164" s="227">
        <f t="shared" si="69"/>
        <v>9125000</v>
      </c>
      <c r="BR164" s="105"/>
      <c r="BS164" s="105"/>
      <c r="BT164" s="227">
        <f t="shared" si="70"/>
        <v>42385086.814606741</v>
      </c>
      <c r="BX164" s="106"/>
      <c r="BY164" s="106"/>
    </row>
    <row r="165" spans="1:77" s="22" customFormat="1" x14ac:dyDescent="0.25">
      <c r="A165" s="114">
        <v>45474</v>
      </c>
      <c r="B165" s="105">
        <v>50316</v>
      </c>
      <c r="C165" s="105">
        <v>94506</v>
      </c>
      <c r="D165" s="105">
        <v>75000</v>
      </c>
      <c r="E165" s="105">
        <v>30000</v>
      </c>
      <c r="F165" s="105"/>
      <c r="G165" s="105">
        <v>100755.66750629722</v>
      </c>
      <c r="H165" s="105">
        <v>100000</v>
      </c>
      <c r="I165" s="106"/>
      <c r="J165" s="105">
        <f t="shared" si="57"/>
        <v>349822</v>
      </c>
      <c r="K165" s="106">
        <f t="shared" si="71"/>
        <v>170000</v>
      </c>
      <c r="L165" s="106"/>
      <c r="M165" s="106"/>
      <c r="N165" s="106">
        <v>155000</v>
      </c>
      <c r="O165" s="106">
        <v>35000</v>
      </c>
      <c r="P165" s="106">
        <v>7000</v>
      </c>
      <c r="Q165" s="106">
        <f t="shared" si="63"/>
        <v>68000</v>
      </c>
      <c r="R165" s="106"/>
      <c r="S165" s="106"/>
      <c r="T165" s="106"/>
      <c r="U165" s="106">
        <v>200000</v>
      </c>
      <c r="V165" s="106">
        <v>257000</v>
      </c>
      <c r="W165" s="106">
        <f t="shared" si="66"/>
        <v>300000</v>
      </c>
      <c r="X165" s="106"/>
      <c r="Y165" s="106"/>
      <c r="Z165" s="123">
        <f t="shared" si="68"/>
        <v>0.53180000000000005</v>
      </c>
      <c r="AA165" s="123">
        <f t="shared" si="68"/>
        <v>0.63180000000000003</v>
      </c>
      <c r="AB165" s="123">
        <v>1.3</v>
      </c>
      <c r="AC165" s="123">
        <v>1.25</v>
      </c>
      <c r="AD165" s="123"/>
      <c r="AE165" s="123">
        <f t="shared" si="65"/>
        <v>0.35473972602739723</v>
      </c>
      <c r="AF165" s="123">
        <v>0.63180000000000003</v>
      </c>
      <c r="AG165" s="123"/>
      <c r="AH165" s="123">
        <f t="shared" si="60"/>
        <v>0.55000000000000004</v>
      </c>
      <c r="AI165" s="123"/>
      <c r="AJ165" s="123"/>
      <c r="AK165" s="123">
        <v>0.59</v>
      </c>
      <c r="AL165" s="123">
        <v>0.8</v>
      </c>
      <c r="AM165" s="123">
        <v>0.70409999999999995</v>
      </c>
      <c r="AN165" s="123"/>
      <c r="AO165" s="123"/>
      <c r="AP165" s="123"/>
      <c r="AQ165" s="123"/>
      <c r="AR165" s="123">
        <v>0.27500000000000002</v>
      </c>
      <c r="AS165" s="124">
        <v>0.12658</v>
      </c>
      <c r="AT165" s="124">
        <v>1.45</v>
      </c>
      <c r="AU165" s="124"/>
      <c r="AW165" s="118">
        <f t="shared" si="44"/>
        <v>6865475.1276000002</v>
      </c>
      <c r="AX165" s="119"/>
      <c r="AY165" s="118">
        <f t="shared" si="45"/>
        <v>3066583.1744936332</v>
      </c>
      <c r="AZ165" s="119"/>
      <c r="BA165" s="118">
        <f t="shared" si="46"/>
        <v>1705000.0000000002</v>
      </c>
      <c r="BB165" s="118">
        <f t="shared" si="54"/>
        <v>8238482.5</v>
      </c>
      <c r="BC165" s="118">
        <f t="shared" si="55"/>
        <v>0</v>
      </c>
      <c r="BD165" s="118">
        <f t="shared" si="47"/>
        <v>1008462.86</v>
      </c>
      <c r="BF165" s="118">
        <f t="shared" si="49"/>
        <v>10940521.162093632</v>
      </c>
      <c r="BG165" s="122">
        <f t="shared" si="56"/>
        <v>9943482.5</v>
      </c>
      <c r="BH165" s="119">
        <f t="shared" si="48"/>
        <v>13485000</v>
      </c>
      <c r="BI165" s="119"/>
      <c r="BJ165" s="119">
        <f t="shared" si="61"/>
        <v>0</v>
      </c>
      <c r="BK165" s="81"/>
      <c r="BL165" s="81"/>
      <c r="BM165" s="120">
        <f t="shared" si="50"/>
        <v>34369003.662093632</v>
      </c>
      <c r="BN165" s="120">
        <f t="shared" si="51"/>
        <v>34369003.662093632</v>
      </c>
      <c r="BO165" s="121">
        <v>45474</v>
      </c>
      <c r="BP165" s="22">
        <v>31</v>
      </c>
      <c r="BQ165" s="227">
        <f t="shared" si="69"/>
        <v>9125000</v>
      </c>
      <c r="BR165" s="105"/>
      <c r="BS165" s="105"/>
      <c r="BT165" s="227">
        <f t="shared" si="70"/>
        <v>43494003.662093632</v>
      </c>
      <c r="BX165" s="106"/>
      <c r="BY165" s="106"/>
    </row>
    <row r="166" spans="1:77" s="22" customFormat="1" x14ac:dyDescent="0.25">
      <c r="A166" s="114">
        <v>45505</v>
      </c>
      <c r="B166" s="105">
        <v>50351</v>
      </c>
      <c r="C166" s="105">
        <v>94506</v>
      </c>
      <c r="D166" s="105">
        <v>75000</v>
      </c>
      <c r="E166" s="105">
        <v>30000</v>
      </c>
      <c r="F166" s="105"/>
      <c r="G166" s="105">
        <v>100755.66750629722</v>
      </c>
      <c r="H166" s="105">
        <v>100000</v>
      </c>
      <c r="I166" s="106"/>
      <c r="J166" s="105">
        <f t="shared" si="57"/>
        <v>349857</v>
      </c>
      <c r="K166" s="106">
        <f t="shared" si="71"/>
        <v>170000</v>
      </c>
      <c r="L166" s="106"/>
      <c r="M166" s="106"/>
      <c r="N166" s="106">
        <v>155000</v>
      </c>
      <c r="O166" s="106">
        <v>35000</v>
      </c>
      <c r="P166" s="106">
        <v>7000</v>
      </c>
      <c r="Q166" s="106">
        <f t="shared" si="63"/>
        <v>68000</v>
      </c>
      <c r="R166" s="106"/>
      <c r="S166" s="106"/>
      <c r="T166" s="106"/>
      <c r="U166" s="106">
        <v>200000</v>
      </c>
      <c r="V166" s="106">
        <v>257000</v>
      </c>
      <c r="W166" s="106">
        <f t="shared" si="66"/>
        <v>300000</v>
      </c>
      <c r="X166" s="106"/>
      <c r="Y166" s="106"/>
      <c r="Z166" s="123">
        <f t="shared" si="68"/>
        <v>0.53180000000000005</v>
      </c>
      <c r="AA166" s="123">
        <f t="shared" si="68"/>
        <v>0.63180000000000003</v>
      </c>
      <c r="AB166" s="123">
        <v>1.3</v>
      </c>
      <c r="AC166" s="123">
        <v>1.25</v>
      </c>
      <c r="AD166" s="123"/>
      <c r="AE166" s="123">
        <f t="shared" si="65"/>
        <v>0.35473972602739723</v>
      </c>
      <c r="AF166" s="123">
        <v>0.63180000000000003</v>
      </c>
      <c r="AG166" s="123"/>
      <c r="AH166" s="123">
        <f t="shared" si="60"/>
        <v>0.55000000000000004</v>
      </c>
      <c r="AI166" s="123"/>
      <c r="AJ166" s="123"/>
      <c r="AK166" s="123">
        <v>0.59</v>
      </c>
      <c r="AL166" s="123">
        <v>0.8</v>
      </c>
      <c r="AM166" s="123">
        <v>0.70409999999999995</v>
      </c>
      <c r="AN166" s="123"/>
      <c r="AO166" s="123"/>
      <c r="AP166" s="123"/>
      <c r="AQ166" s="123"/>
      <c r="AR166" s="123">
        <v>0.27500000000000002</v>
      </c>
      <c r="AS166" s="124">
        <v>0.12658</v>
      </c>
      <c r="AT166" s="124">
        <v>1.45</v>
      </c>
      <c r="AU166" s="124"/>
      <c r="AW166" s="118">
        <f t="shared" si="44"/>
        <v>6866052.1305999998</v>
      </c>
      <c r="AX166" s="119"/>
      <c r="AY166" s="118">
        <f t="shared" si="45"/>
        <v>3066583.1744936332</v>
      </c>
      <c r="AZ166" s="119"/>
      <c r="BA166" s="118">
        <f t="shared" si="46"/>
        <v>1705000.0000000002</v>
      </c>
      <c r="BB166" s="118">
        <f t="shared" si="54"/>
        <v>8238482.5</v>
      </c>
      <c r="BC166" s="118">
        <f t="shared" si="55"/>
        <v>0</v>
      </c>
      <c r="BD166" s="118">
        <f t="shared" si="47"/>
        <v>1008462.86</v>
      </c>
      <c r="BF166" s="118">
        <f t="shared" si="49"/>
        <v>10941098.165093632</v>
      </c>
      <c r="BG166" s="122">
        <f t="shared" si="56"/>
        <v>9943482.5</v>
      </c>
      <c r="BH166" s="119">
        <f t="shared" si="48"/>
        <v>13485000</v>
      </c>
      <c r="BI166" s="119"/>
      <c r="BJ166" s="119">
        <f t="shared" si="61"/>
        <v>0</v>
      </c>
      <c r="BK166" s="81"/>
      <c r="BL166" s="81"/>
      <c r="BM166" s="120">
        <f t="shared" si="50"/>
        <v>34369580.665093631</v>
      </c>
      <c r="BN166" s="120">
        <f t="shared" si="51"/>
        <v>34369580.665093631</v>
      </c>
      <c r="BO166" s="121">
        <v>45505</v>
      </c>
      <c r="BP166" s="22">
        <v>31</v>
      </c>
      <c r="BQ166" s="227">
        <f t="shared" si="69"/>
        <v>9125000</v>
      </c>
      <c r="BR166" s="105"/>
      <c r="BS166" s="105"/>
      <c r="BT166" s="227">
        <f t="shared" si="70"/>
        <v>43494580.665093631</v>
      </c>
      <c r="BX166" s="106"/>
      <c r="BY166" s="106"/>
    </row>
    <row r="167" spans="1:77" s="22" customFormat="1" x14ac:dyDescent="0.25">
      <c r="A167" s="114">
        <v>45536</v>
      </c>
      <c r="B167" s="105">
        <v>50743</v>
      </c>
      <c r="C167" s="105">
        <v>94506</v>
      </c>
      <c r="D167" s="105">
        <v>75000</v>
      </c>
      <c r="E167" s="105">
        <v>30000</v>
      </c>
      <c r="F167" s="105"/>
      <c r="G167" s="105">
        <v>100755.66750629722</v>
      </c>
      <c r="H167" s="105">
        <v>100000</v>
      </c>
      <c r="I167" s="106"/>
      <c r="J167" s="105">
        <f t="shared" si="57"/>
        <v>350249</v>
      </c>
      <c r="K167" s="106">
        <f t="shared" si="71"/>
        <v>170000</v>
      </c>
      <c r="L167" s="106"/>
      <c r="M167" s="106"/>
      <c r="N167" s="106">
        <v>155000</v>
      </c>
      <c r="O167" s="106">
        <v>35000</v>
      </c>
      <c r="P167" s="106">
        <v>7000</v>
      </c>
      <c r="Q167" s="106">
        <f t="shared" si="63"/>
        <v>68000</v>
      </c>
      <c r="R167" s="106"/>
      <c r="S167" s="106"/>
      <c r="T167" s="106"/>
      <c r="U167" s="106">
        <v>200000</v>
      </c>
      <c r="V167" s="106">
        <v>257000</v>
      </c>
      <c r="W167" s="106">
        <f t="shared" si="66"/>
        <v>300000</v>
      </c>
      <c r="X167" s="106"/>
      <c r="Y167" s="106"/>
      <c r="Z167" s="123">
        <f t="shared" si="68"/>
        <v>0.53180000000000005</v>
      </c>
      <c r="AA167" s="123">
        <f t="shared" si="68"/>
        <v>0.63180000000000003</v>
      </c>
      <c r="AB167" s="123">
        <v>1.3</v>
      </c>
      <c r="AC167" s="123">
        <v>1.25</v>
      </c>
      <c r="AD167" s="123"/>
      <c r="AE167" s="123">
        <f t="shared" si="65"/>
        <v>0.35473972602739723</v>
      </c>
      <c r="AF167" s="123">
        <v>0.63180000000000003</v>
      </c>
      <c r="AG167" s="123"/>
      <c r="AH167" s="123">
        <f t="shared" si="60"/>
        <v>0.55000000000000004</v>
      </c>
      <c r="AI167" s="123"/>
      <c r="AJ167" s="123"/>
      <c r="AK167" s="123">
        <v>0.59</v>
      </c>
      <c r="AL167" s="123">
        <v>0.8</v>
      </c>
      <c r="AM167" s="123">
        <v>0.70409999999999995</v>
      </c>
      <c r="AN167" s="123"/>
      <c r="AO167" s="123"/>
      <c r="AP167" s="123"/>
      <c r="AQ167" s="123"/>
      <c r="AR167" s="123">
        <v>0.27500000000000002</v>
      </c>
      <c r="AS167" s="124">
        <v>0.12658</v>
      </c>
      <c r="AT167" s="124">
        <v>1.45</v>
      </c>
      <c r="AU167" s="124"/>
      <c r="AW167" s="118">
        <f t="shared" ref="AW167:AW235" si="72">(($B167*$Z167)+($C167*$AA167)+($D167*$AB167)+($E167*$AC167))*BP167</f>
        <v>6650820.5460000001</v>
      </c>
      <c r="AX167" s="119"/>
      <c r="AY167" s="118">
        <f t="shared" ref="AY167:AY235" si="73">(($G167*$AE167)+($H167*$AF167))*BP167</f>
        <v>2967661.1366067417</v>
      </c>
      <c r="AZ167" s="119"/>
      <c r="BA167" s="118">
        <f t="shared" ref="BA167:BA235" si="74">(U167*AR167)*BP167</f>
        <v>1650000.0000000002</v>
      </c>
      <c r="BB167" s="118">
        <f t="shared" si="54"/>
        <v>7972725</v>
      </c>
      <c r="BC167" s="118">
        <f t="shared" si="55"/>
        <v>0</v>
      </c>
      <c r="BD167" s="118">
        <f t="shared" ref="BD167:BD235" si="75">(V167*AS167)*BP167</f>
        <v>975931.8</v>
      </c>
      <c r="BF167" s="118">
        <f t="shared" si="49"/>
        <v>10594413.482606743</v>
      </c>
      <c r="BG167" s="122">
        <f t="shared" si="56"/>
        <v>9622725</v>
      </c>
      <c r="BH167" s="119">
        <f t="shared" ref="BH167:BH235" si="76">(+W167*AT167)*BP167</f>
        <v>13050000</v>
      </c>
      <c r="BI167" s="119"/>
      <c r="BJ167" s="119">
        <f t="shared" si="61"/>
        <v>0</v>
      </c>
      <c r="BK167" s="81"/>
      <c r="BL167" s="81"/>
      <c r="BM167" s="120">
        <f t="shared" si="50"/>
        <v>33267138.482606743</v>
      </c>
      <c r="BN167" s="120">
        <f t="shared" si="51"/>
        <v>33267138.482606743</v>
      </c>
      <c r="BO167" s="121">
        <v>45536</v>
      </c>
      <c r="BP167" s="22">
        <v>30</v>
      </c>
      <c r="BQ167" s="227">
        <f t="shared" si="69"/>
        <v>9125000</v>
      </c>
      <c r="BR167" s="105"/>
      <c r="BS167" s="105"/>
      <c r="BT167" s="227">
        <f t="shared" si="70"/>
        <v>42392138.482606739</v>
      </c>
      <c r="BX167" s="106"/>
      <c r="BY167" s="106"/>
    </row>
    <row r="168" spans="1:77" s="22" customFormat="1" x14ac:dyDescent="0.25">
      <c r="A168" s="114">
        <v>45566</v>
      </c>
      <c r="B168" s="105">
        <v>50050</v>
      </c>
      <c r="C168" s="105">
        <v>57404</v>
      </c>
      <c r="D168" s="105">
        <v>75000</v>
      </c>
      <c r="E168" s="105">
        <v>30000</v>
      </c>
      <c r="F168" s="105"/>
      <c r="G168" s="105">
        <v>50377.83375314861</v>
      </c>
      <c r="H168" s="105">
        <v>50000</v>
      </c>
      <c r="I168" s="106"/>
      <c r="J168" s="105">
        <f t="shared" si="57"/>
        <v>262454</v>
      </c>
      <c r="K168" s="106">
        <f t="shared" si="71"/>
        <v>170000</v>
      </c>
      <c r="L168" s="106"/>
      <c r="M168" s="106"/>
      <c r="N168" s="106">
        <v>155000</v>
      </c>
      <c r="O168" s="106">
        <v>35000</v>
      </c>
      <c r="P168" s="106">
        <v>7000</v>
      </c>
      <c r="Q168" s="106">
        <f t="shared" si="63"/>
        <v>68000</v>
      </c>
      <c r="R168" s="106"/>
      <c r="S168" s="106"/>
      <c r="T168" s="106"/>
      <c r="U168" s="106">
        <v>200000</v>
      </c>
      <c r="V168" s="106">
        <v>257000</v>
      </c>
      <c r="W168" s="106">
        <f t="shared" si="66"/>
        <v>300000</v>
      </c>
      <c r="X168" s="106"/>
      <c r="Y168" s="106"/>
      <c r="Z168" s="123">
        <f t="shared" si="68"/>
        <v>0.53180000000000005</v>
      </c>
      <c r="AA168" s="123">
        <f t="shared" si="68"/>
        <v>0.63180000000000003</v>
      </c>
      <c r="AB168" s="123">
        <v>1.3</v>
      </c>
      <c r="AC168" s="123">
        <v>1.25</v>
      </c>
      <c r="AD168" s="123"/>
      <c r="AE168" s="123">
        <f t="shared" si="65"/>
        <v>0.35473972602739723</v>
      </c>
      <c r="AF168" s="123">
        <v>0.1</v>
      </c>
      <c r="AG168" s="123"/>
      <c r="AH168" s="123">
        <f t="shared" si="60"/>
        <v>0.55000000000000004</v>
      </c>
      <c r="AI168" s="123"/>
      <c r="AJ168" s="123"/>
      <c r="AK168" s="123">
        <v>0.59</v>
      </c>
      <c r="AL168" s="123">
        <v>0.8</v>
      </c>
      <c r="AM168" s="123">
        <v>0.70409999999999995</v>
      </c>
      <c r="AN168" s="123"/>
      <c r="AO168" s="123"/>
      <c r="AP168" s="123"/>
      <c r="AQ168" s="123"/>
      <c r="AR168" s="123">
        <v>0.27500000000000002</v>
      </c>
      <c r="AS168" s="124">
        <v>0.12658</v>
      </c>
      <c r="AT168" s="124">
        <v>1.45</v>
      </c>
      <c r="AU168" s="124"/>
      <c r="AW168" s="118">
        <f t="shared" si="72"/>
        <v>6134417.5532000009</v>
      </c>
      <c r="AX168" s="119"/>
      <c r="AY168" s="118">
        <f t="shared" si="73"/>
        <v>709001.58724681672</v>
      </c>
      <c r="AZ168" s="119"/>
      <c r="BA168" s="118">
        <f t="shared" si="74"/>
        <v>1705000.0000000002</v>
      </c>
      <c r="BB168" s="118">
        <f t="shared" si="54"/>
        <v>8238482.5</v>
      </c>
      <c r="BC168" s="118">
        <f t="shared" si="55"/>
        <v>0</v>
      </c>
      <c r="BD168" s="118">
        <f t="shared" si="75"/>
        <v>1008462.86</v>
      </c>
      <c r="BF168" s="118">
        <f t="shared" ref="BF168:BF237" si="77">AW168+AY168+AZ168+BD168</f>
        <v>7851882.0004468178</v>
      </c>
      <c r="BG168" s="122">
        <f t="shared" si="56"/>
        <v>9943482.5</v>
      </c>
      <c r="BH168" s="119">
        <f t="shared" si="76"/>
        <v>13485000</v>
      </c>
      <c r="BI168" s="119"/>
      <c r="BJ168" s="119">
        <f t="shared" si="61"/>
        <v>0</v>
      </c>
      <c r="BK168" s="81"/>
      <c r="BL168" s="81"/>
      <c r="BM168" s="120">
        <f t="shared" ref="BM168:BM237" si="78">BF168+BG168+BJ168+BH168</f>
        <v>31280364.500446819</v>
      </c>
      <c r="BN168" s="120">
        <f t="shared" ref="BN168:BN237" si="79">BF168+BG168+BJ168+BI168+BH168</f>
        <v>31280364.500446819</v>
      </c>
      <c r="BO168" s="121">
        <v>45566</v>
      </c>
      <c r="BP168" s="22">
        <v>31</v>
      </c>
      <c r="BQ168" s="227">
        <f t="shared" si="69"/>
        <v>9125000</v>
      </c>
      <c r="BR168" s="105"/>
      <c r="BS168" s="105"/>
      <c r="BT168" s="227">
        <f t="shared" si="70"/>
        <v>40405364.500446819</v>
      </c>
      <c r="BX168" s="106"/>
      <c r="BY168" s="106"/>
    </row>
    <row r="169" spans="1:77" s="22" customFormat="1" x14ac:dyDescent="0.25">
      <c r="A169" s="114">
        <v>45597</v>
      </c>
      <c r="B169" s="105">
        <v>62006</v>
      </c>
      <c r="C169" s="105">
        <v>46059</v>
      </c>
      <c r="D169" s="105">
        <v>75000</v>
      </c>
      <c r="E169" s="105">
        <v>30000</v>
      </c>
      <c r="F169" s="105"/>
      <c r="G169" s="105">
        <v>50377.83375314861</v>
      </c>
      <c r="H169" s="105">
        <v>50000</v>
      </c>
      <c r="I169" s="106"/>
      <c r="J169" s="105">
        <f t="shared" si="57"/>
        <v>263065</v>
      </c>
      <c r="K169" s="106">
        <f>152000+$K$3</f>
        <v>152000</v>
      </c>
      <c r="L169" s="106"/>
      <c r="M169" s="106"/>
      <c r="N169" s="106">
        <v>155000</v>
      </c>
      <c r="O169" s="106">
        <v>35000</v>
      </c>
      <c r="P169" s="106">
        <v>7000</v>
      </c>
      <c r="Q169" s="106">
        <f t="shared" si="63"/>
        <v>68000</v>
      </c>
      <c r="R169" s="106"/>
      <c r="S169" s="106"/>
      <c r="T169" s="106"/>
      <c r="U169" s="106">
        <v>200000</v>
      </c>
      <c r="V169" s="106">
        <v>257000</v>
      </c>
      <c r="W169" s="106">
        <f t="shared" si="66"/>
        <v>300000</v>
      </c>
      <c r="X169" s="106"/>
      <c r="Y169" s="106"/>
      <c r="Z169" s="123">
        <f t="shared" si="68"/>
        <v>0.53180000000000005</v>
      </c>
      <c r="AA169" s="123">
        <f t="shared" si="68"/>
        <v>0.63180000000000003</v>
      </c>
      <c r="AB169" s="123">
        <v>1.3</v>
      </c>
      <c r="AC169" s="123">
        <v>1.25</v>
      </c>
      <c r="AD169" s="123"/>
      <c r="AE169" s="123">
        <f t="shared" si="65"/>
        <v>0.35473972602739723</v>
      </c>
      <c r="AF169" s="123">
        <v>0.1</v>
      </c>
      <c r="AG169" s="123"/>
      <c r="AH169" s="123">
        <f t="shared" si="60"/>
        <v>0.55000000000000004</v>
      </c>
      <c r="AI169" s="123"/>
      <c r="AJ169" s="123"/>
      <c r="AK169" s="123">
        <v>0.59</v>
      </c>
      <c r="AL169" s="123">
        <v>0.8</v>
      </c>
      <c r="AM169" s="123">
        <v>0.70409999999999995</v>
      </c>
      <c r="AN169" s="123"/>
      <c r="AO169" s="123"/>
      <c r="AP169" s="123"/>
      <c r="AQ169" s="123"/>
      <c r="AR169" s="123">
        <v>0.27500000000000002</v>
      </c>
      <c r="AS169" s="124">
        <v>0.12658</v>
      </c>
      <c r="AT169" s="124">
        <v>1.45</v>
      </c>
      <c r="AU169" s="124"/>
      <c r="AW169" s="118">
        <f t="shared" si="72"/>
        <v>5912246.0099999998</v>
      </c>
      <c r="AX169" s="119"/>
      <c r="AY169" s="118">
        <f t="shared" si="73"/>
        <v>686130.56830337108</v>
      </c>
      <c r="AZ169" s="119"/>
      <c r="BA169" s="118">
        <f t="shared" si="74"/>
        <v>1650000.0000000002</v>
      </c>
      <c r="BB169" s="118">
        <f t="shared" si="54"/>
        <v>7675725</v>
      </c>
      <c r="BC169" s="118">
        <f t="shared" si="55"/>
        <v>0</v>
      </c>
      <c r="BD169" s="118">
        <f t="shared" si="75"/>
        <v>975931.8</v>
      </c>
      <c r="BF169" s="118">
        <f t="shared" si="77"/>
        <v>7574308.3783033704</v>
      </c>
      <c r="BG169" s="122">
        <f t="shared" si="56"/>
        <v>9325725</v>
      </c>
      <c r="BH169" s="119">
        <f t="shared" si="76"/>
        <v>13050000</v>
      </c>
      <c r="BI169" s="119"/>
      <c r="BJ169" s="119">
        <f t="shared" si="61"/>
        <v>0</v>
      </c>
      <c r="BK169" s="81"/>
      <c r="BL169" s="81"/>
      <c r="BM169" s="120">
        <f t="shared" si="78"/>
        <v>29950033.378303371</v>
      </c>
      <c r="BN169" s="120">
        <f t="shared" si="79"/>
        <v>29950033.378303371</v>
      </c>
      <c r="BO169" s="121">
        <v>45597</v>
      </c>
      <c r="BP169" s="22">
        <v>30</v>
      </c>
      <c r="BQ169" s="227">
        <f t="shared" si="69"/>
        <v>9125000</v>
      </c>
      <c r="BR169" s="105"/>
      <c r="BS169" s="105"/>
      <c r="BT169" s="227">
        <f t="shared" si="70"/>
        <v>39075033.378303371</v>
      </c>
      <c r="BX169" s="106"/>
      <c r="BY169" s="106"/>
    </row>
    <row r="170" spans="1:77" s="22" customFormat="1" x14ac:dyDescent="0.25">
      <c r="A170" s="114">
        <v>45627</v>
      </c>
      <c r="B170" s="105">
        <v>62216</v>
      </c>
      <c r="C170" s="105">
        <v>46059</v>
      </c>
      <c r="D170" s="105">
        <v>75000</v>
      </c>
      <c r="E170" s="105">
        <v>30000</v>
      </c>
      <c r="F170" s="105"/>
      <c r="G170" s="105">
        <v>50377.83375314861</v>
      </c>
      <c r="H170" s="105">
        <v>50000</v>
      </c>
      <c r="I170" s="106"/>
      <c r="J170" s="105">
        <f t="shared" si="57"/>
        <v>263275</v>
      </c>
      <c r="K170" s="106">
        <f>152000+$K$3</f>
        <v>152000</v>
      </c>
      <c r="L170" s="106"/>
      <c r="M170" s="106"/>
      <c r="N170" s="106">
        <v>155000</v>
      </c>
      <c r="O170" s="106">
        <v>35000</v>
      </c>
      <c r="P170" s="106">
        <v>7000</v>
      </c>
      <c r="Q170" s="106">
        <f t="shared" si="63"/>
        <v>68000</v>
      </c>
      <c r="R170" s="106"/>
      <c r="S170" s="106"/>
      <c r="T170" s="106"/>
      <c r="U170" s="106">
        <v>200000</v>
      </c>
      <c r="V170" s="106">
        <v>257000</v>
      </c>
      <c r="W170" s="106">
        <f t="shared" si="66"/>
        <v>300000</v>
      </c>
      <c r="X170" s="106"/>
      <c r="Y170" s="106"/>
      <c r="Z170" s="123">
        <f t="shared" si="68"/>
        <v>0.53180000000000005</v>
      </c>
      <c r="AA170" s="123">
        <f t="shared" si="68"/>
        <v>0.63180000000000003</v>
      </c>
      <c r="AB170" s="123">
        <v>1.3</v>
      </c>
      <c r="AC170" s="123">
        <v>1.25</v>
      </c>
      <c r="AD170" s="123"/>
      <c r="AE170" s="123">
        <f t="shared" si="65"/>
        <v>0.35473972602739723</v>
      </c>
      <c r="AF170" s="123">
        <v>0.1</v>
      </c>
      <c r="AG170" s="123"/>
      <c r="AH170" s="123">
        <f t="shared" si="60"/>
        <v>0.55000000000000004</v>
      </c>
      <c r="AI170" s="123"/>
      <c r="AJ170" s="123"/>
      <c r="AK170" s="123">
        <v>0.59</v>
      </c>
      <c r="AL170" s="123">
        <v>0.8</v>
      </c>
      <c r="AM170" s="123">
        <v>0.70409999999999995</v>
      </c>
      <c r="AN170" s="123"/>
      <c r="AO170" s="123"/>
      <c r="AP170" s="123"/>
      <c r="AQ170" s="123"/>
      <c r="AR170" s="123">
        <v>0.27500000000000002</v>
      </c>
      <c r="AS170" s="124">
        <v>0.12658</v>
      </c>
      <c r="AT170" s="124">
        <v>1.45</v>
      </c>
      <c r="AU170" s="124"/>
      <c r="AW170" s="118">
        <f t="shared" si="72"/>
        <v>6112782.8949999996</v>
      </c>
      <c r="AX170" s="119"/>
      <c r="AY170" s="118">
        <f t="shared" si="73"/>
        <v>709001.58724681672</v>
      </c>
      <c r="AZ170" s="119"/>
      <c r="BA170" s="118">
        <f t="shared" si="74"/>
        <v>1705000.0000000002</v>
      </c>
      <c r="BB170" s="118">
        <f t="shared" si="54"/>
        <v>7931582.5</v>
      </c>
      <c r="BC170" s="118">
        <f t="shared" si="55"/>
        <v>0</v>
      </c>
      <c r="BD170" s="118">
        <f t="shared" si="75"/>
        <v>1008462.86</v>
      </c>
      <c r="BF170" s="118">
        <f t="shared" si="77"/>
        <v>7830247.3422468165</v>
      </c>
      <c r="BG170" s="122">
        <f t="shared" si="56"/>
        <v>9636582.5</v>
      </c>
      <c r="BH170" s="119">
        <f t="shared" si="76"/>
        <v>13485000</v>
      </c>
      <c r="BI170" s="119"/>
      <c r="BJ170" s="119">
        <f t="shared" si="61"/>
        <v>0</v>
      </c>
      <c r="BK170" s="81"/>
      <c r="BL170" s="81"/>
      <c r="BM170" s="120">
        <f t="shared" si="78"/>
        <v>30951829.842246816</v>
      </c>
      <c r="BN170" s="120">
        <f t="shared" si="79"/>
        <v>30951829.842246816</v>
      </c>
      <c r="BO170" s="121">
        <v>45627</v>
      </c>
      <c r="BP170" s="22">
        <v>31</v>
      </c>
      <c r="BQ170" s="227">
        <f t="shared" si="69"/>
        <v>9125000</v>
      </c>
      <c r="BR170" s="105"/>
      <c r="BS170" s="105"/>
      <c r="BT170" s="227">
        <f t="shared" si="70"/>
        <v>40076829.842246816</v>
      </c>
      <c r="BX170" s="106"/>
      <c r="BY170" s="106"/>
    </row>
    <row r="171" spans="1:77" s="22" customFormat="1" x14ac:dyDescent="0.25">
      <c r="A171" s="190"/>
      <c r="B171" s="191"/>
      <c r="C171" s="191"/>
      <c r="D171" s="191"/>
      <c r="E171" s="191"/>
      <c r="F171" s="191"/>
      <c r="G171" s="191"/>
      <c r="H171" s="191"/>
      <c r="I171" s="192"/>
      <c r="J171" s="191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4"/>
      <c r="AT171" s="194"/>
      <c r="AU171" s="194"/>
      <c r="AV171" s="167"/>
      <c r="AW171" s="315">
        <f>SUM(AW159:AW170)</f>
        <v>75785357.739999995</v>
      </c>
      <c r="AX171" s="315"/>
      <c r="AY171" s="315">
        <f>SUM(AY159:AY170)</f>
        <v>20006598.83164832</v>
      </c>
      <c r="AZ171" s="315"/>
      <c r="BA171" s="315">
        <f>SUM(BA159:BA170)</f>
        <v>20130000.000000004</v>
      </c>
      <c r="BB171" s="315">
        <f>SUM(BB159:BB170)</f>
        <v>95762445</v>
      </c>
      <c r="BC171" s="315">
        <f>SUM(BC159:BC170)</f>
        <v>0</v>
      </c>
      <c r="BD171" s="315">
        <f>SUM(BD159:BD170)</f>
        <v>11906367.960000001</v>
      </c>
      <c r="BE171" s="167"/>
      <c r="BF171" s="315">
        <f>SUM(BF159:BF170)</f>
        <v>107698324.53164831</v>
      </c>
      <c r="BG171" s="315">
        <f>SUM(BG159:BG170)</f>
        <v>115892445</v>
      </c>
      <c r="BH171" s="315">
        <f>SUM(BH159:BH170)</f>
        <v>159210000</v>
      </c>
      <c r="BI171" s="315"/>
      <c r="BJ171" s="315">
        <f>SUM(BJ159:BJ170)</f>
        <v>0</v>
      </c>
      <c r="BK171" s="167"/>
      <c r="BL171" s="167"/>
      <c r="BM171" s="315">
        <f>SUM(BM159:BM170)</f>
        <v>382800769.53164828</v>
      </c>
      <c r="BN171" s="316">
        <f>SUM(BN159:BN170)</f>
        <v>382800769.53164828</v>
      </c>
      <c r="BO171" s="168"/>
      <c r="BP171" s="167"/>
      <c r="BQ171" s="228">
        <f>365*1.5*200000</f>
        <v>109500000</v>
      </c>
      <c r="BR171" s="105"/>
      <c r="BS171" s="105"/>
      <c r="BT171" s="317">
        <f>SUM(BT159:BT170)</f>
        <v>492300769.53164828</v>
      </c>
      <c r="BX171" s="106"/>
      <c r="BY171" s="106"/>
    </row>
    <row r="172" spans="1:77" s="22" customFormat="1" x14ac:dyDescent="0.25">
      <c r="A172" s="114">
        <v>45658</v>
      </c>
      <c r="B172" s="105">
        <v>61849</v>
      </c>
      <c r="C172" s="105">
        <v>46059</v>
      </c>
      <c r="D172" s="105">
        <v>75000</v>
      </c>
      <c r="E172" s="105">
        <v>30000</v>
      </c>
      <c r="F172" s="105"/>
      <c r="G172" s="105">
        <v>50377.83375314861</v>
      </c>
      <c r="H172" s="105">
        <v>50000</v>
      </c>
      <c r="I172" s="106"/>
      <c r="J172" s="105">
        <f t="shared" si="57"/>
        <v>262908</v>
      </c>
      <c r="K172" s="106">
        <f>152000+$K$3</f>
        <v>152000</v>
      </c>
      <c r="L172" s="106"/>
      <c r="M172" s="106"/>
      <c r="N172" s="106">
        <v>155000</v>
      </c>
      <c r="O172" s="106">
        <v>35000</v>
      </c>
      <c r="P172" s="106">
        <v>7000</v>
      </c>
      <c r="Q172" s="106">
        <f>+Q170</f>
        <v>68000</v>
      </c>
      <c r="R172" s="106"/>
      <c r="S172" s="106"/>
      <c r="T172" s="106"/>
      <c r="U172" s="106">
        <v>200000</v>
      </c>
      <c r="V172" s="106">
        <v>257000</v>
      </c>
      <c r="W172" s="106">
        <f>+W170</f>
        <v>300000</v>
      </c>
      <c r="X172" s="106"/>
      <c r="Y172" s="106"/>
      <c r="Z172" s="123">
        <f>+Z170</f>
        <v>0.53180000000000005</v>
      </c>
      <c r="AA172" s="123">
        <f>+AA170</f>
        <v>0.63180000000000003</v>
      </c>
      <c r="AB172" s="123">
        <v>1.3</v>
      </c>
      <c r="AC172" s="123">
        <v>1.25</v>
      </c>
      <c r="AD172" s="123"/>
      <c r="AE172" s="123">
        <f t="shared" si="65"/>
        <v>0.35473972602739723</v>
      </c>
      <c r="AF172" s="123">
        <v>0.1</v>
      </c>
      <c r="AG172" s="123"/>
      <c r="AH172" s="123">
        <f>+AH170</f>
        <v>0.55000000000000004</v>
      </c>
      <c r="AI172" s="123"/>
      <c r="AJ172" s="123"/>
      <c r="AK172" s="123">
        <v>0.59</v>
      </c>
      <c r="AL172" s="123">
        <v>0.8</v>
      </c>
      <c r="AM172" s="123">
        <v>0.70409999999999995</v>
      </c>
      <c r="AN172" s="123"/>
      <c r="AO172" s="123"/>
      <c r="AP172" s="123"/>
      <c r="AQ172" s="123"/>
      <c r="AR172" s="123">
        <v>0.27500000000000002</v>
      </c>
      <c r="AS172" s="124">
        <v>0.12658</v>
      </c>
      <c r="AT172" s="124">
        <v>1.45</v>
      </c>
      <c r="AU172" s="124"/>
      <c r="AW172" s="118">
        <f t="shared" si="72"/>
        <v>6106732.6063999999</v>
      </c>
      <c r="AX172" s="119"/>
      <c r="AY172" s="118">
        <f t="shared" si="73"/>
        <v>709001.58724681672</v>
      </c>
      <c r="AZ172" s="119"/>
      <c r="BA172" s="118">
        <f t="shared" si="74"/>
        <v>1705000.0000000002</v>
      </c>
      <c r="BB172" s="118">
        <f t="shared" si="54"/>
        <v>7931582.5</v>
      </c>
      <c r="BC172" s="118">
        <f t="shared" si="55"/>
        <v>0</v>
      </c>
      <c r="BD172" s="118">
        <f t="shared" si="75"/>
        <v>1008462.86</v>
      </c>
      <c r="BF172" s="118">
        <f t="shared" si="77"/>
        <v>7824197.0536468169</v>
      </c>
      <c r="BG172" s="122">
        <f t="shared" si="56"/>
        <v>9636582.5</v>
      </c>
      <c r="BH172" s="119">
        <f t="shared" si="76"/>
        <v>13485000</v>
      </c>
      <c r="BI172" s="119"/>
      <c r="BJ172" s="119">
        <f t="shared" si="61"/>
        <v>0</v>
      </c>
      <c r="BK172" s="81"/>
      <c r="BL172" s="81"/>
      <c r="BM172" s="120">
        <f t="shared" si="78"/>
        <v>30945779.553646818</v>
      </c>
      <c r="BN172" s="120">
        <f t="shared" si="79"/>
        <v>30945779.553646818</v>
      </c>
      <c r="BO172" s="121">
        <v>45658</v>
      </c>
      <c r="BP172" s="22">
        <v>31</v>
      </c>
      <c r="BQ172" s="227">
        <f>$BQ$184/12</f>
        <v>9125000</v>
      </c>
      <c r="BR172" s="105"/>
      <c r="BS172" s="105"/>
      <c r="BT172" s="227">
        <f t="shared" ref="BT172:BT183" si="80">+BN172+BQ172+BR172+BS172</f>
        <v>40070779.553646818</v>
      </c>
      <c r="BX172" s="106"/>
      <c r="BY172" s="106"/>
    </row>
    <row r="173" spans="1:77" s="22" customFormat="1" x14ac:dyDescent="0.25">
      <c r="A173" s="114">
        <v>45689</v>
      </c>
      <c r="B173" s="105">
        <v>61909</v>
      </c>
      <c r="C173" s="105">
        <v>46059</v>
      </c>
      <c r="D173" s="105">
        <v>75000</v>
      </c>
      <c r="E173" s="105">
        <v>30000</v>
      </c>
      <c r="F173" s="105"/>
      <c r="G173" s="105">
        <v>50377.83375314861</v>
      </c>
      <c r="H173" s="105">
        <v>50000</v>
      </c>
      <c r="I173" s="106"/>
      <c r="J173" s="105">
        <f t="shared" si="57"/>
        <v>262968</v>
      </c>
      <c r="K173" s="106">
        <f>152000+$K$3</f>
        <v>152000</v>
      </c>
      <c r="L173" s="106"/>
      <c r="M173" s="106"/>
      <c r="N173" s="106">
        <v>155000</v>
      </c>
      <c r="O173" s="106">
        <v>35000</v>
      </c>
      <c r="P173" s="106">
        <v>7000</v>
      </c>
      <c r="Q173" s="106">
        <f t="shared" si="63"/>
        <v>68000</v>
      </c>
      <c r="R173" s="106"/>
      <c r="S173" s="106"/>
      <c r="T173" s="106"/>
      <c r="U173" s="106">
        <v>200000</v>
      </c>
      <c r="V173" s="106">
        <v>257000</v>
      </c>
      <c r="W173" s="106">
        <f t="shared" si="66"/>
        <v>300000</v>
      </c>
      <c r="X173" s="106"/>
      <c r="Y173" s="106"/>
      <c r="Z173" s="123">
        <f t="shared" ref="Z173:AA188" si="81">+Z172</f>
        <v>0.53180000000000005</v>
      </c>
      <c r="AA173" s="123">
        <f t="shared" si="81"/>
        <v>0.63180000000000003</v>
      </c>
      <c r="AB173" s="123">
        <v>1.3</v>
      </c>
      <c r="AC173" s="123">
        <v>1.25</v>
      </c>
      <c r="AD173" s="123"/>
      <c r="AE173" s="123">
        <f t="shared" si="65"/>
        <v>0.35473972602739723</v>
      </c>
      <c r="AF173" s="123">
        <v>0.1</v>
      </c>
      <c r="AG173" s="123"/>
      <c r="AH173" s="123">
        <f t="shared" si="60"/>
        <v>0.55000000000000004</v>
      </c>
      <c r="AI173" s="123"/>
      <c r="AJ173" s="123"/>
      <c r="AK173" s="123">
        <v>0.59</v>
      </c>
      <c r="AL173" s="123">
        <v>0.8</v>
      </c>
      <c r="AM173" s="123">
        <v>0.70409999999999995</v>
      </c>
      <c r="AN173" s="123"/>
      <c r="AO173" s="123"/>
      <c r="AP173" s="123"/>
      <c r="AQ173" s="123"/>
      <c r="AR173" s="123">
        <v>0.27500000000000002</v>
      </c>
      <c r="AS173" s="124">
        <v>0.12658</v>
      </c>
      <c r="AT173" s="124">
        <v>1.45</v>
      </c>
      <c r="AU173" s="124"/>
      <c r="AW173" s="118">
        <f t="shared" si="72"/>
        <v>5516651.9072000002</v>
      </c>
      <c r="AX173" s="119"/>
      <c r="AY173" s="118">
        <f t="shared" si="73"/>
        <v>640388.53041647968</v>
      </c>
      <c r="AZ173" s="119"/>
      <c r="BA173" s="118">
        <f t="shared" si="74"/>
        <v>1540000.0000000002</v>
      </c>
      <c r="BB173" s="118">
        <f t="shared" si="54"/>
        <v>7164010</v>
      </c>
      <c r="BC173" s="118">
        <f t="shared" si="55"/>
        <v>0</v>
      </c>
      <c r="BD173" s="118">
        <f t="shared" si="75"/>
        <v>910869.68</v>
      </c>
      <c r="BF173" s="118">
        <f t="shared" si="77"/>
        <v>7067910.1176164793</v>
      </c>
      <c r="BG173" s="122">
        <f t="shared" si="56"/>
        <v>8704010</v>
      </c>
      <c r="BH173" s="119">
        <f t="shared" si="76"/>
        <v>12180000</v>
      </c>
      <c r="BI173" s="119"/>
      <c r="BJ173" s="119">
        <f t="shared" si="61"/>
        <v>0</v>
      </c>
      <c r="BK173" s="81"/>
      <c r="BL173" s="81"/>
      <c r="BM173" s="120">
        <f t="shared" si="78"/>
        <v>27951920.117616478</v>
      </c>
      <c r="BN173" s="120">
        <f t="shared" si="79"/>
        <v>27951920.117616478</v>
      </c>
      <c r="BO173" s="121">
        <v>45689</v>
      </c>
      <c r="BP173" s="22">
        <v>28</v>
      </c>
      <c r="BQ173" s="227">
        <f t="shared" ref="BQ173:BQ183" si="82">$BQ$184/12</f>
        <v>9125000</v>
      </c>
      <c r="BR173" s="105"/>
      <c r="BS173" s="105"/>
      <c r="BT173" s="227">
        <f t="shared" si="80"/>
        <v>37076920.117616475</v>
      </c>
      <c r="BX173" s="106"/>
      <c r="BY173" s="106"/>
    </row>
    <row r="174" spans="1:77" s="22" customFormat="1" x14ac:dyDescent="0.25">
      <c r="A174" s="114">
        <v>45717</v>
      </c>
      <c r="B174" s="105">
        <v>61795</v>
      </c>
      <c r="C174" s="105">
        <v>43628</v>
      </c>
      <c r="D174" s="105">
        <v>75000</v>
      </c>
      <c r="E174" s="105">
        <v>30000</v>
      </c>
      <c r="F174" s="105"/>
      <c r="G174" s="105">
        <v>50377.83375314861</v>
      </c>
      <c r="H174" s="105">
        <v>50000</v>
      </c>
      <c r="I174" s="106"/>
      <c r="J174" s="105">
        <f t="shared" si="57"/>
        <v>260423</v>
      </c>
      <c r="K174" s="106">
        <f>152000+$K$3</f>
        <v>152000</v>
      </c>
      <c r="L174" s="106"/>
      <c r="M174" s="106"/>
      <c r="N174" s="106">
        <v>155000</v>
      </c>
      <c r="O174" s="106">
        <v>35000</v>
      </c>
      <c r="P174" s="106">
        <v>7000</v>
      </c>
      <c r="Q174" s="106">
        <f t="shared" si="63"/>
        <v>68000</v>
      </c>
      <c r="R174" s="106"/>
      <c r="S174" s="106"/>
      <c r="T174" s="106"/>
      <c r="U174" s="106">
        <v>200000</v>
      </c>
      <c r="V174" s="106">
        <v>257000</v>
      </c>
      <c r="W174" s="106">
        <f t="shared" si="66"/>
        <v>300000</v>
      </c>
      <c r="X174" s="106"/>
      <c r="Y174" s="106"/>
      <c r="Z174" s="123">
        <f t="shared" si="81"/>
        <v>0.53180000000000005</v>
      </c>
      <c r="AA174" s="123">
        <f t="shared" si="81"/>
        <v>0.63180000000000003</v>
      </c>
      <c r="AB174" s="123">
        <v>1.3</v>
      </c>
      <c r="AC174" s="123">
        <v>1.25</v>
      </c>
      <c r="AD174" s="123"/>
      <c r="AE174" s="123">
        <f t="shared" si="65"/>
        <v>0.35473972602739723</v>
      </c>
      <c r="AF174" s="123">
        <v>0.1</v>
      </c>
      <c r="AG174" s="123"/>
      <c r="AH174" s="123">
        <f t="shared" si="60"/>
        <v>0.55000000000000004</v>
      </c>
      <c r="AI174" s="123"/>
      <c r="AJ174" s="123"/>
      <c r="AK174" s="123">
        <v>0.59</v>
      </c>
      <c r="AL174" s="123">
        <v>0.8</v>
      </c>
      <c r="AM174" s="123">
        <v>0.70409999999999995</v>
      </c>
      <c r="AN174" s="123"/>
      <c r="AO174" s="123"/>
      <c r="AP174" s="123"/>
      <c r="AQ174" s="123"/>
      <c r="AR174" s="123">
        <v>0.27500000000000002</v>
      </c>
      <c r="AS174" s="124">
        <v>0.12658</v>
      </c>
      <c r="AT174" s="124">
        <v>1.45</v>
      </c>
      <c r="AU174" s="124"/>
      <c r="AW174" s="118">
        <f t="shared" si="72"/>
        <v>6058229.2933999998</v>
      </c>
      <c r="AX174" s="119"/>
      <c r="AY174" s="118">
        <f t="shared" si="73"/>
        <v>709001.58724681672</v>
      </c>
      <c r="AZ174" s="119"/>
      <c r="BA174" s="118">
        <f t="shared" si="74"/>
        <v>1705000.0000000002</v>
      </c>
      <c r="BB174" s="118">
        <f t="shared" si="54"/>
        <v>7931582.5</v>
      </c>
      <c r="BC174" s="118">
        <f t="shared" si="55"/>
        <v>0</v>
      </c>
      <c r="BD174" s="118">
        <f t="shared" si="75"/>
        <v>1008462.86</v>
      </c>
      <c r="BF174" s="118">
        <f t="shared" si="77"/>
        <v>7775693.7406468168</v>
      </c>
      <c r="BG174" s="122">
        <f t="shared" si="56"/>
        <v>9636582.5</v>
      </c>
      <c r="BH174" s="119">
        <f t="shared" si="76"/>
        <v>13485000</v>
      </c>
      <c r="BI174" s="119"/>
      <c r="BJ174" s="119">
        <f t="shared" si="61"/>
        <v>0</v>
      </c>
      <c r="BK174" s="81"/>
      <c r="BL174" s="81"/>
      <c r="BM174" s="120">
        <f t="shared" si="78"/>
        <v>30897276.240646817</v>
      </c>
      <c r="BN174" s="120">
        <f t="shared" si="79"/>
        <v>30897276.240646817</v>
      </c>
      <c r="BO174" s="121">
        <v>45717</v>
      </c>
      <c r="BP174" s="22">
        <v>31</v>
      </c>
      <c r="BQ174" s="227">
        <f t="shared" si="82"/>
        <v>9125000</v>
      </c>
      <c r="BR174" s="105"/>
      <c r="BS174" s="105"/>
      <c r="BT174" s="227">
        <f t="shared" si="80"/>
        <v>40022276.240646817</v>
      </c>
      <c r="BX174" s="106"/>
      <c r="BY174" s="106"/>
    </row>
    <row r="175" spans="1:77" s="22" customFormat="1" x14ac:dyDescent="0.25">
      <c r="A175" s="114">
        <v>45748</v>
      </c>
      <c r="B175" s="105">
        <v>59131</v>
      </c>
      <c r="C175" s="105">
        <v>45506</v>
      </c>
      <c r="D175" s="105">
        <v>75000</v>
      </c>
      <c r="E175" s="105">
        <v>30000</v>
      </c>
      <c r="F175" s="105"/>
      <c r="G175" s="105">
        <v>50377.83375314861</v>
      </c>
      <c r="H175" s="105">
        <v>50000</v>
      </c>
      <c r="I175" s="106"/>
      <c r="J175" s="105">
        <f t="shared" si="57"/>
        <v>259637</v>
      </c>
      <c r="K175" s="106">
        <f t="shared" ref="K175:K181" si="83">170000+$K$3</f>
        <v>170000</v>
      </c>
      <c r="L175" s="106"/>
      <c r="M175" s="106"/>
      <c r="N175" s="106">
        <v>155000</v>
      </c>
      <c r="O175" s="106">
        <v>35000</v>
      </c>
      <c r="P175" s="106">
        <v>7000</v>
      </c>
      <c r="Q175" s="106">
        <f t="shared" si="63"/>
        <v>68000</v>
      </c>
      <c r="R175" s="106"/>
      <c r="S175" s="106"/>
      <c r="T175" s="106"/>
      <c r="U175" s="106">
        <v>200000</v>
      </c>
      <c r="V175" s="106">
        <v>257000</v>
      </c>
      <c r="W175" s="106">
        <f t="shared" si="66"/>
        <v>300000</v>
      </c>
      <c r="X175" s="106"/>
      <c r="Y175" s="106"/>
      <c r="Z175" s="123">
        <f t="shared" si="81"/>
        <v>0.53180000000000005</v>
      </c>
      <c r="AA175" s="123">
        <f t="shared" si="81"/>
        <v>0.63180000000000003</v>
      </c>
      <c r="AB175" s="123">
        <v>1.3</v>
      </c>
      <c r="AC175" s="123">
        <v>1.25</v>
      </c>
      <c r="AD175" s="123"/>
      <c r="AE175" s="123">
        <f t="shared" si="65"/>
        <v>0.35473972602739723</v>
      </c>
      <c r="AF175" s="123">
        <v>0.1</v>
      </c>
      <c r="AG175" s="123"/>
      <c r="AH175" s="123">
        <f t="shared" si="60"/>
        <v>0.55000000000000004</v>
      </c>
      <c r="AI175" s="123"/>
      <c r="AJ175" s="123"/>
      <c r="AK175" s="123">
        <v>0.59</v>
      </c>
      <c r="AL175" s="123">
        <v>0.8</v>
      </c>
      <c r="AM175" s="123">
        <v>0.70409999999999995</v>
      </c>
      <c r="AN175" s="123"/>
      <c r="AO175" s="123"/>
      <c r="AP175" s="123"/>
      <c r="AQ175" s="123"/>
      <c r="AR175" s="123">
        <v>0.27500000000000002</v>
      </c>
      <c r="AS175" s="124">
        <v>0.12658</v>
      </c>
      <c r="AT175" s="124">
        <v>1.45</v>
      </c>
      <c r="AU175" s="124"/>
      <c r="AW175" s="118">
        <f t="shared" si="72"/>
        <v>5855896.6980000008</v>
      </c>
      <c r="AX175" s="119"/>
      <c r="AY175" s="118">
        <f t="shared" si="73"/>
        <v>686130.56830337108</v>
      </c>
      <c r="AZ175" s="119"/>
      <c r="BA175" s="118">
        <f t="shared" si="74"/>
        <v>1650000.0000000002</v>
      </c>
      <c r="BB175" s="118">
        <f t="shared" si="54"/>
        <v>7972725</v>
      </c>
      <c r="BC175" s="118">
        <f t="shared" si="55"/>
        <v>0</v>
      </c>
      <c r="BD175" s="118">
        <f t="shared" si="75"/>
        <v>975931.8</v>
      </c>
      <c r="BF175" s="118">
        <f t="shared" si="77"/>
        <v>7517959.0663033715</v>
      </c>
      <c r="BG175" s="122">
        <f t="shared" si="56"/>
        <v>9622725</v>
      </c>
      <c r="BH175" s="119">
        <f t="shared" si="76"/>
        <v>13050000</v>
      </c>
      <c r="BI175" s="119"/>
      <c r="BJ175" s="119">
        <f t="shared" si="61"/>
        <v>0</v>
      </c>
      <c r="BK175" s="81"/>
      <c r="BL175" s="81"/>
      <c r="BM175" s="120">
        <f t="shared" si="78"/>
        <v>30190684.066303372</v>
      </c>
      <c r="BN175" s="120">
        <f t="shared" si="79"/>
        <v>30190684.066303372</v>
      </c>
      <c r="BO175" s="121">
        <v>45748</v>
      </c>
      <c r="BP175" s="22">
        <v>30</v>
      </c>
      <c r="BQ175" s="227">
        <f t="shared" si="82"/>
        <v>9125000</v>
      </c>
      <c r="BR175" s="105"/>
      <c r="BS175" s="105"/>
      <c r="BT175" s="227">
        <f t="shared" si="80"/>
        <v>39315684.066303372</v>
      </c>
      <c r="BX175" s="106"/>
      <c r="BY175" s="106"/>
    </row>
    <row r="176" spans="1:77" s="22" customFormat="1" x14ac:dyDescent="0.25">
      <c r="A176" s="114">
        <v>45778</v>
      </c>
      <c r="B176" s="105">
        <v>50303</v>
      </c>
      <c r="C176" s="105">
        <v>94506</v>
      </c>
      <c r="D176" s="105">
        <v>75000</v>
      </c>
      <c r="E176" s="105">
        <v>30000</v>
      </c>
      <c r="F176" s="105"/>
      <c r="G176" s="105">
        <v>100755.66750629722</v>
      </c>
      <c r="H176" s="105">
        <v>100000</v>
      </c>
      <c r="I176" s="106"/>
      <c r="J176" s="105">
        <f t="shared" si="57"/>
        <v>349809</v>
      </c>
      <c r="K176" s="106">
        <f t="shared" si="83"/>
        <v>170000</v>
      </c>
      <c r="L176" s="106"/>
      <c r="M176" s="106"/>
      <c r="N176" s="106">
        <v>155000</v>
      </c>
      <c r="O176" s="106">
        <v>35000</v>
      </c>
      <c r="P176" s="106">
        <v>7000</v>
      </c>
      <c r="Q176" s="106">
        <f t="shared" si="63"/>
        <v>68000</v>
      </c>
      <c r="R176" s="106"/>
      <c r="S176" s="106"/>
      <c r="T176" s="106"/>
      <c r="U176" s="106">
        <v>200000</v>
      </c>
      <c r="V176" s="106">
        <v>257000</v>
      </c>
      <c r="W176" s="106">
        <f t="shared" si="66"/>
        <v>300000</v>
      </c>
      <c r="X176" s="106"/>
      <c r="Y176" s="106"/>
      <c r="Z176" s="123">
        <f t="shared" si="81"/>
        <v>0.53180000000000005</v>
      </c>
      <c r="AA176" s="123">
        <f t="shared" si="81"/>
        <v>0.63180000000000003</v>
      </c>
      <c r="AB176" s="123">
        <v>1.3</v>
      </c>
      <c r="AC176" s="123">
        <v>1.25</v>
      </c>
      <c r="AD176" s="123"/>
      <c r="AE176" s="123">
        <f t="shared" si="65"/>
        <v>0.35473972602739723</v>
      </c>
      <c r="AF176" s="123">
        <v>0.63180000000000003</v>
      </c>
      <c r="AG176" s="123"/>
      <c r="AH176" s="123">
        <f t="shared" si="60"/>
        <v>0.55000000000000004</v>
      </c>
      <c r="AI176" s="123"/>
      <c r="AJ176" s="123"/>
      <c r="AK176" s="123">
        <v>0.59</v>
      </c>
      <c r="AL176" s="123">
        <v>0.8</v>
      </c>
      <c r="AM176" s="123">
        <v>0.70409999999999995</v>
      </c>
      <c r="AN176" s="123"/>
      <c r="AO176" s="123"/>
      <c r="AP176" s="123"/>
      <c r="AQ176" s="123"/>
      <c r="AR176" s="123">
        <v>0.27500000000000002</v>
      </c>
      <c r="AS176" s="124">
        <v>0.12658</v>
      </c>
      <c r="AT176" s="124">
        <v>1.45</v>
      </c>
      <c r="AU176" s="124"/>
      <c r="AW176" s="118">
        <f t="shared" si="72"/>
        <v>6865260.8122000005</v>
      </c>
      <c r="AX176" s="119"/>
      <c r="AY176" s="118">
        <f t="shared" si="73"/>
        <v>3066583.1744936332</v>
      </c>
      <c r="AZ176" s="119"/>
      <c r="BA176" s="118">
        <f t="shared" si="74"/>
        <v>1705000.0000000002</v>
      </c>
      <c r="BB176" s="118">
        <f t="shared" si="54"/>
        <v>8238482.5</v>
      </c>
      <c r="BC176" s="118">
        <f t="shared" si="55"/>
        <v>0</v>
      </c>
      <c r="BD176" s="118">
        <f t="shared" si="75"/>
        <v>1008462.86</v>
      </c>
      <c r="BF176" s="118">
        <f t="shared" si="77"/>
        <v>10940306.846693633</v>
      </c>
      <c r="BG176" s="122">
        <f t="shared" si="56"/>
        <v>9943482.5</v>
      </c>
      <c r="BH176" s="119">
        <f t="shared" si="76"/>
        <v>13485000</v>
      </c>
      <c r="BI176" s="119"/>
      <c r="BJ176" s="119">
        <f t="shared" si="61"/>
        <v>0</v>
      </c>
      <c r="BK176" s="81"/>
      <c r="BL176" s="81"/>
      <c r="BM176" s="120">
        <f t="shared" si="78"/>
        <v>34368789.346693635</v>
      </c>
      <c r="BN176" s="120">
        <f t="shared" si="79"/>
        <v>34368789.346693635</v>
      </c>
      <c r="BO176" s="121">
        <v>45778</v>
      </c>
      <c r="BP176" s="22">
        <v>31</v>
      </c>
      <c r="BQ176" s="227">
        <f t="shared" si="82"/>
        <v>9125000</v>
      </c>
      <c r="BR176" s="105"/>
      <c r="BS176" s="105"/>
      <c r="BT176" s="227">
        <f t="shared" si="80"/>
        <v>43493789.346693635</v>
      </c>
      <c r="BX176" s="106"/>
      <c r="BY176" s="106"/>
    </row>
    <row r="177" spans="1:77" s="22" customFormat="1" x14ac:dyDescent="0.25">
      <c r="A177" s="114">
        <v>45809</v>
      </c>
      <c r="B177" s="105">
        <v>50301</v>
      </c>
      <c r="C177" s="105">
        <v>94506</v>
      </c>
      <c r="D177" s="105">
        <v>75000</v>
      </c>
      <c r="E177" s="105">
        <v>30000</v>
      </c>
      <c r="F177" s="105"/>
      <c r="G177" s="105">
        <v>100755.66750629722</v>
      </c>
      <c r="H177" s="105">
        <v>100000</v>
      </c>
      <c r="I177" s="106"/>
      <c r="J177" s="105">
        <f t="shared" si="57"/>
        <v>349807</v>
      </c>
      <c r="K177" s="106">
        <f t="shared" si="83"/>
        <v>170000</v>
      </c>
      <c r="L177" s="106"/>
      <c r="M177" s="106"/>
      <c r="N177" s="106">
        <v>155000</v>
      </c>
      <c r="O177" s="106">
        <v>35000</v>
      </c>
      <c r="P177" s="106">
        <v>7000</v>
      </c>
      <c r="Q177" s="106">
        <f t="shared" si="63"/>
        <v>68000</v>
      </c>
      <c r="R177" s="106"/>
      <c r="S177" s="106"/>
      <c r="T177" s="106"/>
      <c r="U177" s="106">
        <v>200000</v>
      </c>
      <c r="V177" s="106">
        <v>257000</v>
      </c>
      <c r="W177" s="106">
        <f t="shared" si="66"/>
        <v>300000</v>
      </c>
      <c r="X177" s="106"/>
      <c r="Y177" s="106"/>
      <c r="Z177" s="123">
        <f t="shared" si="81"/>
        <v>0.53180000000000005</v>
      </c>
      <c r="AA177" s="123">
        <f t="shared" si="81"/>
        <v>0.63180000000000003</v>
      </c>
      <c r="AB177" s="123">
        <v>1.3</v>
      </c>
      <c r="AC177" s="123">
        <v>1.25</v>
      </c>
      <c r="AD177" s="123"/>
      <c r="AE177" s="123">
        <f t="shared" si="65"/>
        <v>0.35473972602739723</v>
      </c>
      <c r="AF177" s="123">
        <v>0.63180000000000003</v>
      </c>
      <c r="AG177" s="123"/>
      <c r="AH177" s="123">
        <f t="shared" si="60"/>
        <v>0.55000000000000004</v>
      </c>
      <c r="AI177" s="123"/>
      <c r="AJ177" s="123"/>
      <c r="AK177" s="123">
        <v>0.59</v>
      </c>
      <c r="AL177" s="123">
        <v>0.8</v>
      </c>
      <c r="AM177" s="123">
        <v>0.70409999999999995</v>
      </c>
      <c r="AN177" s="123"/>
      <c r="AO177" s="123"/>
      <c r="AP177" s="123"/>
      <c r="AQ177" s="123"/>
      <c r="AR177" s="123">
        <v>0.27500000000000002</v>
      </c>
      <c r="AS177" s="124">
        <v>0.12658</v>
      </c>
      <c r="AT177" s="124">
        <v>1.45</v>
      </c>
      <c r="AU177" s="124"/>
      <c r="AW177" s="118">
        <f t="shared" si="72"/>
        <v>6643768.8779999996</v>
      </c>
      <c r="AX177" s="119"/>
      <c r="AY177" s="118">
        <f t="shared" si="73"/>
        <v>2967661.1366067417</v>
      </c>
      <c r="AZ177" s="119"/>
      <c r="BA177" s="118">
        <f t="shared" si="74"/>
        <v>1650000.0000000002</v>
      </c>
      <c r="BB177" s="118">
        <f t="shared" si="54"/>
        <v>7972725</v>
      </c>
      <c r="BC177" s="118">
        <f t="shared" si="55"/>
        <v>0</v>
      </c>
      <c r="BD177" s="118">
        <f t="shared" si="75"/>
        <v>975931.8</v>
      </c>
      <c r="BF177" s="118">
        <f t="shared" si="77"/>
        <v>10587361.814606741</v>
      </c>
      <c r="BG177" s="122">
        <f t="shared" si="56"/>
        <v>9622725</v>
      </c>
      <c r="BH177" s="119">
        <f t="shared" si="76"/>
        <v>13050000</v>
      </c>
      <c r="BI177" s="119"/>
      <c r="BJ177" s="119">
        <f t="shared" si="61"/>
        <v>0</v>
      </c>
      <c r="BK177" s="81"/>
      <c r="BL177" s="81"/>
      <c r="BM177" s="120">
        <f t="shared" si="78"/>
        <v>33260086.814606741</v>
      </c>
      <c r="BN177" s="120">
        <f t="shared" si="79"/>
        <v>33260086.814606741</v>
      </c>
      <c r="BO177" s="121">
        <v>45809</v>
      </c>
      <c r="BP177" s="22">
        <v>30</v>
      </c>
      <c r="BQ177" s="227">
        <f t="shared" si="82"/>
        <v>9125000</v>
      </c>
      <c r="BR177" s="105"/>
      <c r="BS177" s="105"/>
      <c r="BT177" s="227">
        <f t="shared" si="80"/>
        <v>42385086.814606741</v>
      </c>
      <c r="BX177" s="106"/>
      <c r="BY177" s="106"/>
    </row>
    <row r="178" spans="1:77" s="22" customFormat="1" x14ac:dyDescent="0.25">
      <c r="A178" s="114">
        <v>45839</v>
      </c>
      <c r="B178" s="105">
        <v>50316</v>
      </c>
      <c r="C178" s="105">
        <v>94506</v>
      </c>
      <c r="D178" s="105">
        <v>75000</v>
      </c>
      <c r="E178" s="105">
        <v>30000</v>
      </c>
      <c r="F178" s="105"/>
      <c r="G178" s="105">
        <v>100755.66750629722</v>
      </c>
      <c r="H178" s="105">
        <v>100000</v>
      </c>
      <c r="I178" s="106"/>
      <c r="J178" s="105">
        <f t="shared" si="57"/>
        <v>349822</v>
      </c>
      <c r="K178" s="106">
        <f t="shared" si="83"/>
        <v>170000</v>
      </c>
      <c r="L178" s="106"/>
      <c r="M178" s="106"/>
      <c r="N178" s="106">
        <v>155000</v>
      </c>
      <c r="O178" s="106">
        <v>35000</v>
      </c>
      <c r="P178" s="106">
        <v>7000</v>
      </c>
      <c r="Q178" s="106">
        <f t="shared" si="63"/>
        <v>68000</v>
      </c>
      <c r="R178" s="106"/>
      <c r="S178" s="106"/>
      <c r="T178" s="106"/>
      <c r="U178" s="106">
        <v>200000</v>
      </c>
      <c r="V178" s="106">
        <v>257000</v>
      </c>
      <c r="W178" s="106">
        <f t="shared" si="66"/>
        <v>300000</v>
      </c>
      <c r="X178" s="106"/>
      <c r="Y178" s="106"/>
      <c r="Z178" s="123">
        <f t="shared" si="81"/>
        <v>0.53180000000000005</v>
      </c>
      <c r="AA178" s="123">
        <f t="shared" si="81"/>
        <v>0.63180000000000003</v>
      </c>
      <c r="AB178" s="123">
        <v>1.3</v>
      </c>
      <c r="AC178" s="123">
        <v>1.25</v>
      </c>
      <c r="AD178" s="123"/>
      <c r="AE178" s="123">
        <f t="shared" si="65"/>
        <v>0.35473972602739723</v>
      </c>
      <c r="AF178" s="123">
        <v>0.63180000000000003</v>
      </c>
      <c r="AG178" s="123"/>
      <c r="AH178" s="123">
        <f t="shared" si="60"/>
        <v>0.55000000000000004</v>
      </c>
      <c r="AI178" s="123"/>
      <c r="AJ178" s="123"/>
      <c r="AK178" s="123">
        <v>0.59</v>
      </c>
      <c r="AL178" s="123">
        <v>0.8</v>
      </c>
      <c r="AM178" s="123">
        <v>0.70409999999999995</v>
      </c>
      <c r="AN178" s="123"/>
      <c r="AO178" s="123"/>
      <c r="AP178" s="123"/>
      <c r="AQ178" s="123"/>
      <c r="AR178" s="123">
        <v>0.27500000000000002</v>
      </c>
      <c r="AS178" s="124">
        <v>0.12658</v>
      </c>
      <c r="AT178" s="124">
        <v>1.45</v>
      </c>
      <c r="AU178" s="124"/>
      <c r="AW178" s="118">
        <f t="shared" si="72"/>
        <v>6865475.1276000002</v>
      </c>
      <c r="AX178" s="119"/>
      <c r="AY178" s="118">
        <f t="shared" si="73"/>
        <v>3066583.1744936332</v>
      </c>
      <c r="AZ178" s="119"/>
      <c r="BA178" s="118">
        <f t="shared" si="74"/>
        <v>1705000.0000000002</v>
      </c>
      <c r="BB178" s="118">
        <f t="shared" si="54"/>
        <v>8238482.5</v>
      </c>
      <c r="BC178" s="118">
        <f t="shared" si="55"/>
        <v>0</v>
      </c>
      <c r="BD178" s="118">
        <f t="shared" si="75"/>
        <v>1008462.86</v>
      </c>
      <c r="BF178" s="118">
        <f t="shared" si="77"/>
        <v>10940521.162093632</v>
      </c>
      <c r="BG178" s="122">
        <f t="shared" si="56"/>
        <v>9943482.5</v>
      </c>
      <c r="BH178" s="119">
        <f t="shared" si="76"/>
        <v>13485000</v>
      </c>
      <c r="BI178" s="119"/>
      <c r="BJ178" s="119">
        <f t="shared" si="61"/>
        <v>0</v>
      </c>
      <c r="BK178" s="81"/>
      <c r="BL178" s="81"/>
      <c r="BM178" s="120">
        <f t="shared" si="78"/>
        <v>34369003.662093632</v>
      </c>
      <c r="BN178" s="120">
        <f t="shared" si="79"/>
        <v>34369003.662093632</v>
      </c>
      <c r="BO178" s="121">
        <v>45839</v>
      </c>
      <c r="BP178" s="22">
        <v>31</v>
      </c>
      <c r="BQ178" s="227">
        <f t="shared" si="82"/>
        <v>9125000</v>
      </c>
      <c r="BR178" s="105"/>
      <c r="BS178" s="105"/>
      <c r="BT178" s="227">
        <f t="shared" si="80"/>
        <v>43494003.662093632</v>
      </c>
      <c r="BX178" s="106"/>
      <c r="BY178" s="106"/>
    </row>
    <row r="179" spans="1:77" s="22" customFormat="1" x14ac:dyDescent="0.25">
      <c r="A179" s="114">
        <v>45870</v>
      </c>
      <c r="B179" s="105">
        <v>50351</v>
      </c>
      <c r="C179" s="105">
        <v>94506</v>
      </c>
      <c r="D179" s="105">
        <v>75000</v>
      </c>
      <c r="E179" s="105">
        <v>30000</v>
      </c>
      <c r="F179" s="105"/>
      <c r="G179" s="105">
        <v>100755.66750629722</v>
      </c>
      <c r="H179" s="105">
        <v>100000</v>
      </c>
      <c r="I179" s="106"/>
      <c r="J179" s="105">
        <f t="shared" si="57"/>
        <v>349857</v>
      </c>
      <c r="K179" s="106">
        <f t="shared" si="83"/>
        <v>170000</v>
      </c>
      <c r="L179" s="106"/>
      <c r="M179" s="106"/>
      <c r="N179" s="106">
        <v>155000</v>
      </c>
      <c r="O179" s="106">
        <v>35000</v>
      </c>
      <c r="P179" s="106">
        <v>7000</v>
      </c>
      <c r="Q179" s="106">
        <f t="shared" si="63"/>
        <v>68000</v>
      </c>
      <c r="R179" s="106"/>
      <c r="S179" s="106"/>
      <c r="T179" s="106"/>
      <c r="U179" s="106">
        <v>200000</v>
      </c>
      <c r="V179" s="106">
        <v>257000</v>
      </c>
      <c r="W179" s="106">
        <f t="shared" si="66"/>
        <v>300000</v>
      </c>
      <c r="X179" s="106"/>
      <c r="Y179" s="106"/>
      <c r="Z179" s="123">
        <f t="shared" si="81"/>
        <v>0.53180000000000005</v>
      </c>
      <c r="AA179" s="123">
        <f t="shared" si="81"/>
        <v>0.63180000000000003</v>
      </c>
      <c r="AB179" s="123">
        <v>1.3</v>
      </c>
      <c r="AC179" s="123">
        <v>1.25</v>
      </c>
      <c r="AD179" s="123"/>
      <c r="AE179" s="123">
        <f t="shared" si="65"/>
        <v>0.35473972602739723</v>
      </c>
      <c r="AF179" s="123">
        <v>0.63180000000000003</v>
      </c>
      <c r="AG179" s="123"/>
      <c r="AH179" s="123">
        <f t="shared" si="60"/>
        <v>0.55000000000000004</v>
      </c>
      <c r="AI179" s="123"/>
      <c r="AJ179" s="123"/>
      <c r="AK179" s="123">
        <v>0.59</v>
      </c>
      <c r="AL179" s="123">
        <v>0.8</v>
      </c>
      <c r="AM179" s="123">
        <v>0.70409999999999995</v>
      </c>
      <c r="AN179" s="123"/>
      <c r="AO179" s="123"/>
      <c r="AP179" s="123"/>
      <c r="AQ179" s="123"/>
      <c r="AR179" s="123">
        <v>0.27500000000000002</v>
      </c>
      <c r="AS179" s="124">
        <v>0.12658</v>
      </c>
      <c r="AT179" s="124">
        <v>1.45</v>
      </c>
      <c r="AU179" s="124"/>
      <c r="AW179" s="118">
        <f t="shared" si="72"/>
        <v>6866052.1305999998</v>
      </c>
      <c r="AX179" s="119"/>
      <c r="AY179" s="118">
        <f t="shared" si="73"/>
        <v>3066583.1744936332</v>
      </c>
      <c r="AZ179" s="119"/>
      <c r="BA179" s="118">
        <f t="shared" si="74"/>
        <v>1705000.0000000002</v>
      </c>
      <c r="BB179" s="118">
        <f t="shared" si="54"/>
        <v>8238482.5</v>
      </c>
      <c r="BC179" s="118">
        <f t="shared" si="55"/>
        <v>0</v>
      </c>
      <c r="BD179" s="118">
        <f t="shared" si="75"/>
        <v>1008462.86</v>
      </c>
      <c r="BF179" s="118">
        <f t="shared" si="77"/>
        <v>10941098.165093632</v>
      </c>
      <c r="BG179" s="122">
        <f t="shared" si="56"/>
        <v>9943482.5</v>
      </c>
      <c r="BH179" s="119">
        <f t="shared" si="76"/>
        <v>13485000</v>
      </c>
      <c r="BI179" s="119"/>
      <c r="BJ179" s="119">
        <f t="shared" si="61"/>
        <v>0</v>
      </c>
      <c r="BK179" s="81"/>
      <c r="BL179" s="81"/>
      <c r="BM179" s="120">
        <f t="shared" si="78"/>
        <v>34369580.665093631</v>
      </c>
      <c r="BN179" s="120">
        <f t="shared" si="79"/>
        <v>34369580.665093631</v>
      </c>
      <c r="BO179" s="121">
        <v>45870</v>
      </c>
      <c r="BP179" s="22">
        <v>31</v>
      </c>
      <c r="BQ179" s="227">
        <f t="shared" si="82"/>
        <v>9125000</v>
      </c>
      <c r="BR179" s="105"/>
      <c r="BS179" s="105"/>
      <c r="BT179" s="227">
        <f t="shared" si="80"/>
        <v>43494580.665093631</v>
      </c>
      <c r="BX179" s="106"/>
      <c r="BY179" s="106"/>
    </row>
    <row r="180" spans="1:77" s="22" customFormat="1" x14ac:dyDescent="0.25">
      <c r="A180" s="114">
        <v>45901</v>
      </c>
      <c r="B180" s="105">
        <v>50743</v>
      </c>
      <c r="C180" s="105">
        <v>94506</v>
      </c>
      <c r="D180" s="105">
        <v>75000</v>
      </c>
      <c r="E180" s="105">
        <v>30000</v>
      </c>
      <c r="F180" s="105"/>
      <c r="G180" s="105">
        <v>100755.66750629722</v>
      </c>
      <c r="H180" s="105">
        <v>100000</v>
      </c>
      <c r="I180" s="106"/>
      <c r="J180" s="105">
        <f t="shared" si="57"/>
        <v>350249</v>
      </c>
      <c r="K180" s="106">
        <f t="shared" si="83"/>
        <v>170000</v>
      </c>
      <c r="L180" s="106"/>
      <c r="M180" s="106"/>
      <c r="N180" s="106">
        <v>155000</v>
      </c>
      <c r="O180" s="106">
        <v>35000</v>
      </c>
      <c r="P180" s="106">
        <v>7000</v>
      </c>
      <c r="Q180" s="106">
        <f t="shared" si="63"/>
        <v>68000</v>
      </c>
      <c r="R180" s="106"/>
      <c r="S180" s="106"/>
      <c r="T180" s="106"/>
      <c r="U180" s="106">
        <v>200000</v>
      </c>
      <c r="V180" s="106">
        <v>257000</v>
      </c>
      <c r="W180" s="106">
        <f t="shared" si="66"/>
        <v>300000</v>
      </c>
      <c r="X180" s="106"/>
      <c r="Y180" s="106"/>
      <c r="Z180" s="123">
        <f t="shared" si="81"/>
        <v>0.53180000000000005</v>
      </c>
      <c r="AA180" s="123">
        <f t="shared" si="81"/>
        <v>0.63180000000000003</v>
      </c>
      <c r="AB180" s="123">
        <v>1.3</v>
      </c>
      <c r="AC180" s="123">
        <v>1.25</v>
      </c>
      <c r="AD180" s="123"/>
      <c r="AE180" s="123">
        <f t="shared" si="65"/>
        <v>0.35473972602739723</v>
      </c>
      <c r="AF180" s="123">
        <v>0.63180000000000003</v>
      </c>
      <c r="AG180" s="123"/>
      <c r="AH180" s="123">
        <f t="shared" si="60"/>
        <v>0.55000000000000004</v>
      </c>
      <c r="AI180" s="123"/>
      <c r="AJ180" s="123"/>
      <c r="AK180" s="123">
        <v>0.59</v>
      </c>
      <c r="AL180" s="123">
        <v>0.8</v>
      </c>
      <c r="AM180" s="123">
        <v>0.70409999999999995</v>
      </c>
      <c r="AN180" s="123"/>
      <c r="AO180" s="123"/>
      <c r="AP180" s="123"/>
      <c r="AQ180" s="123"/>
      <c r="AR180" s="123">
        <v>0.27500000000000002</v>
      </c>
      <c r="AS180" s="124">
        <v>0.12658</v>
      </c>
      <c r="AT180" s="124">
        <v>1.45</v>
      </c>
      <c r="AU180" s="124"/>
      <c r="AW180" s="118">
        <f t="shared" si="72"/>
        <v>6650820.5460000001</v>
      </c>
      <c r="AX180" s="119"/>
      <c r="AY180" s="118">
        <f t="shared" si="73"/>
        <v>2967661.1366067417</v>
      </c>
      <c r="AZ180" s="119"/>
      <c r="BA180" s="118">
        <f t="shared" si="74"/>
        <v>1650000.0000000002</v>
      </c>
      <c r="BB180" s="118">
        <f t="shared" ref="BB180:BB248" si="84">((($K180*$AH180)+(L180*AI180)+(M180*AJ180)+(N180*AK180)+(O180*AL180)+(P180*AM180)+(Q180*AM180))*BP180)</f>
        <v>7972725</v>
      </c>
      <c r="BC180" s="118">
        <f t="shared" ref="BC180:BC248" si="85">((+AU180*365)/12)*X180</f>
        <v>0</v>
      </c>
      <c r="BD180" s="118">
        <f t="shared" si="75"/>
        <v>975931.8</v>
      </c>
      <c r="BF180" s="118">
        <f t="shared" si="77"/>
        <v>10594413.482606743</v>
      </c>
      <c r="BG180" s="122">
        <f t="shared" si="56"/>
        <v>9622725</v>
      </c>
      <c r="BH180" s="119">
        <f t="shared" si="76"/>
        <v>13050000</v>
      </c>
      <c r="BI180" s="119"/>
      <c r="BJ180" s="119">
        <f t="shared" si="61"/>
        <v>0</v>
      </c>
      <c r="BK180" s="81"/>
      <c r="BL180" s="81"/>
      <c r="BM180" s="120">
        <f t="shared" si="78"/>
        <v>33267138.482606743</v>
      </c>
      <c r="BN180" s="120">
        <f t="shared" si="79"/>
        <v>33267138.482606743</v>
      </c>
      <c r="BO180" s="121">
        <v>45901</v>
      </c>
      <c r="BP180" s="22">
        <v>30</v>
      </c>
      <c r="BQ180" s="227">
        <f t="shared" si="82"/>
        <v>9125000</v>
      </c>
      <c r="BR180" s="105"/>
      <c r="BS180" s="105"/>
      <c r="BT180" s="227">
        <f t="shared" si="80"/>
        <v>42392138.482606739</v>
      </c>
      <c r="BX180" s="106"/>
      <c r="BY180" s="106"/>
    </row>
    <row r="181" spans="1:77" s="22" customFormat="1" x14ac:dyDescent="0.25">
      <c r="A181" s="114">
        <v>45931</v>
      </c>
      <c r="B181" s="105">
        <v>50050</v>
      </c>
      <c r="C181" s="105">
        <v>57404</v>
      </c>
      <c r="D181" s="105">
        <v>75000</v>
      </c>
      <c r="E181" s="105">
        <v>30000</v>
      </c>
      <c r="F181" s="105"/>
      <c r="G181" s="105">
        <v>50377.83375314861</v>
      </c>
      <c r="H181" s="105">
        <v>50000</v>
      </c>
      <c r="I181" s="106"/>
      <c r="J181" s="105">
        <f t="shared" si="57"/>
        <v>262454</v>
      </c>
      <c r="K181" s="106">
        <f t="shared" si="83"/>
        <v>170000</v>
      </c>
      <c r="L181" s="106"/>
      <c r="M181" s="106"/>
      <c r="N181" s="106">
        <v>155000</v>
      </c>
      <c r="O181" s="106">
        <v>35000</v>
      </c>
      <c r="P181" s="106">
        <v>7000</v>
      </c>
      <c r="Q181" s="106">
        <f t="shared" si="63"/>
        <v>68000</v>
      </c>
      <c r="R181" s="106"/>
      <c r="S181" s="106"/>
      <c r="T181" s="106"/>
      <c r="U181" s="106">
        <v>200000</v>
      </c>
      <c r="V181" s="106">
        <v>257000</v>
      </c>
      <c r="W181" s="106">
        <f t="shared" si="66"/>
        <v>300000</v>
      </c>
      <c r="X181" s="106"/>
      <c r="Y181" s="106"/>
      <c r="Z181" s="123">
        <f t="shared" si="81"/>
        <v>0.53180000000000005</v>
      </c>
      <c r="AA181" s="123">
        <f t="shared" si="81"/>
        <v>0.63180000000000003</v>
      </c>
      <c r="AB181" s="123">
        <v>1.3</v>
      </c>
      <c r="AC181" s="123">
        <v>1.25</v>
      </c>
      <c r="AD181" s="123"/>
      <c r="AE181" s="123">
        <f t="shared" si="65"/>
        <v>0.35473972602739723</v>
      </c>
      <c r="AF181" s="123">
        <v>0.1</v>
      </c>
      <c r="AG181" s="123"/>
      <c r="AH181" s="123">
        <f t="shared" si="60"/>
        <v>0.55000000000000004</v>
      </c>
      <c r="AI181" s="123"/>
      <c r="AJ181" s="123"/>
      <c r="AK181" s="123">
        <v>0.59</v>
      </c>
      <c r="AL181" s="123">
        <v>0.8</v>
      </c>
      <c r="AM181" s="123">
        <v>0.70409999999999995</v>
      </c>
      <c r="AN181" s="123"/>
      <c r="AO181" s="123"/>
      <c r="AP181" s="123"/>
      <c r="AQ181" s="123"/>
      <c r="AR181" s="123">
        <v>0.27500000000000002</v>
      </c>
      <c r="AS181" s="124">
        <v>0.12658</v>
      </c>
      <c r="AT181" s="124">
        <v>1.45</v>
      </c>
      <c r="AU181" s="124"/>
      <c r="AW181" s="118">
        <f t="shared" si="72"/>
        <v>6134417.5532000009</v>
      </c>
      <c r="AX181" s="119"/>
      <c r="AY181" s="118">
        <f t="shared" si="73"/>
        <v>709001.58724681672</v>
      </c>
      <c r="AZ181" s="119"/>
      <c r="BA181" s="118">
        <f t="shared" si="74"/>
        <v>1705000.0000000002</v>
      </c>
      <c r="BB181" s="118">
        <f t="shared" si="84"/>
        <v>8238482.5</v>
      </c>
      <c r="BC181" s="118">
        <f t="shared" si="85"/>
        <v>0</v>
      </c>
      <c r="BD181" s="118">
        <f t="shared" si="75"/>
        <v>1008462.86</v>
      </c>
      <c r="BF181" s="118">
        <f t="shared" si="77"/>
        <v>7851882.0004468178</v>
      </c>
      <c r="BG181" s="122">
        <f t="shared" ref="BG181:BG250" si="86">+BC181+BB181+BA181</f>
        <v>9943482.5</v>
      </c>
      <c r="BH181" s="119">
        <f t="shared" si="76"/>
        <v>13485000</v>
      </c>
      <c r="BI181" s="119"/>
      <c r="BJ181" s="119">
        <f t="shared" si="61"/>
        <v>0</v>
      </c>
      <c r="BK181" s="81"/>
      <c r="BL181" s="81"/>
      <c r="BM181" s="120">
        <f t="shared" si="78"/>
        <v>31280364.500446819</v>
      </c>
      <c r="BN181" s="120">
        <f t="shared" si="79"/>
        <v>31280364.500446819</v>
      </c>
      <c r="BO181" s="121">
        <v>45931</v>
      </c>
      <c r="BP181" s="22">
        <v>31</v>
      </c>
      <c r="BQ181" s="227">
        <f t="shared" si="82"/>
        <v>9125000</v>
      </c>
      <c r="BR181" s="105"/>
      <c r="BS181" s="105"/>
      <c r="BT181" s="227">
        <f t="shared" si="80"/>
        <v>40405364.500446819</v>
      </c>
      <c r="BX181" s="106"/>
      <c r="BY181" s="106"/>
    </row>
    <row r="182" spans="1:77" s="22" customFormat="1" x14ac:dyDescent="0.25">
      <c r="A182" s="114">
        <v>45962</v>
      </c>
      <c r="B182" s="105">
        <v>62006</v>
      </c>
      <c r="C182" s="105">
        <v>46059</v>
      </c>
      <c r="D182" s="105">
        <v>75000</v>
      </c>
      <c r="E182" s="105">
        <v>30000</v>
      </c>
      <c r="F182" s="105"/>
      <c r="G182" s="105">
        <v>50377.83375314861</v>
      </c>
      <c r="H182" s="105">
        <v>50000</v>
      </c>
      <c r="I182" s="106"/>
      <c r="J182" s="105">
        <f t="shared" si="57"/>
        <v>263065</v>
      </c>
      <c r="K182" s="106">
        <f>152000+$K$3</f>
        <v>152000</v>
      </c>
      <c r="L182" s="106"/>
      <c r="M182" s="106"/>
      <c r="N182" s="106">
        <v>155000</v>
      </c>
      <c r="O182" s="106">
        <v>35000</v>
      </c>
      <c r="P182" s="106">
        <v>7000</v>
      </c>
      <c r="Q182" s="106">
        <f t="shared" si="63"/>
        <v>68000</v>
      </c>
      <c r="R182" s="106"/>
      <c r="S182" s="106"/>
      <c r="T182" s="106"/>
      <c r="U182" s="106">
        <v>200000</v>
      </c>
      <c r="V182" s="106">
        <v>257000</v>
      </c>
      <c r="W182" s="106">
        <f t="shared" si="66"/>
        <v>300000</v>
      </c>
      <c r="X182" s="106"/>
      <c r="Y182" s="106"/>
      <c r="Z182" s="123">
        <f t="shared" si="81"/>
        <v>0.53180000000000005</v>
      </c>
      <c r="AA182" s="123">
        <f t="shared" si="81"/>
        <v>0.63180000000000003</v>
      </c>
      <c r="AB182" s="123">
        <v>1.3</v>
      </c>
      <c r="AC182" s="123">
        <v>1.25</v>
      </c>
      <c r="AD182" s="123"/>
      <c r="AE182" s="123">
        <f t="shared" si="65"/>
        <v>0.35473972602739723</v>
      </c>
      <c r="AF182" s="123">
        <v>0.1</v>
      </c>
      <c r="AG182" s="123"/>
      <c r="AH182" s="123">
        <f t="shared" si="60"/>
        <v>0.55000000000000004</v>
      </c>
      <c r="AI182" s="123"/>
      <c r="AJ182" s="123"/>
      <c r="AK182" s="123">
        <v>0.59</v>
      </c>
      <c r="AL182" s="123">
        <v>0.8</v>
      </c>
      <c r="AM182" s="123">
        <v>0.70409999999999995</v>
      </c>
      <c r="AN182" s="123"/>
      <c r="AO182" s="123"/>
      <c r="AP182" s="123"/>
      <c r="AQ182" s="123"/>
      <c r="AR182" s="123">
        <v>0.27500000000000002</v>
      </c>
      <c r="AS182" s="124">
        <v>0.12658</v>
      </c>
      <c r="AT182" s="124">
        <v>1.45</v>
      </c>
      <c r="AU182" s="124"/>
      <c r="AW182" s="118">
        <f t="shared" si="72"/>
        <v>5912246.0099999998</v>
      </c>
      <c r="AX182" s="119"/>
      <c r="AY182" s="118">
        <f t="shared" si="73"/>
        <v>686130.56830337108</v>
      </c>
      <c r="AZ182" s="119"/>
      <c r="BA182" s="118">
        <f t="shared" si="74"/>
        <v>1650000.0000000002</v>
      </c>
      <c r="BB182" s="118">
        <f t="shared" si="84"/>
        <v>7675725</v>
      </c>
      <c r="BC182" s="118">
        <f t="shared" si="85"/>
        <v>0</v>
      </c>
      <c r="BD182" s="118">
        <f t="shared" si="75"/>
        <v>975931.8</v>
      </c>
      <c r="BF182" s="118">
        <f t="shared" si="77"/>
        <v>7574308.3783033704</v>
      </c>
      <c r="BG182" s="122">
        <f t="shared" si="86"/>
        <v>9325725</v>
      </c>
      <c r="BH182" s="119">
        <f t="shared" si="76"/>
        <v>13050000</v>
      </c>
      <c r="BI182" s="119"/>
      <c r="BJ182" s="119">
        <f t="shared" si="61"/>
        <v>0</v>
      </c>
      <c r="BK182" s="81"/>
      <c r="BL182" s="81"/>
      <c r="BM182" s="120">
        <f t="shared" si="78"/>
        <v>29950033.378303371</v>
      </c>
      <c r="BN182" s="120">
        <f t="shared" si="79"/>
        <v>29950033.378303371</v>
      </c>
      <c r="BO182" s="121">
        <v>45962</v>
      </c>
      <c r="BP182" s="22">
        <v>30</v>
      </c>
      <c r="BQ182" s="227">
        <f t="shared" si="82"/>
        <v>9125000</v>
      </c>
      <c r="BR182" s="105"/>
      <c r="BS182" s="105"/>
      <c r="BT182" s="227">
        <f t="shared" si="80"/>
        <v>39075033.378303371</v>
      </c>
      <c r="BX182" s="106"/>
      <c r="BY182" s="106"/>
    </row>
    <row r="183" spans="1:77" s="22" customFormat="1" x14ac:dyDescent="0.25">
      <c r="A183" s="114">
        <v>45992</v>
      </c>
      <c r="B183" s="105">
        <v>62216</v>
      </c>
      <c r="C183" s="105">
        <v>46059</v>
      </c>
      <c r="D183" s="105">
        <v>75000</v>
      </c>
      <c r="E183" s="105">
        <v>30000</v>
      </c>
      <c r="F183" s="105"/>
      <c r="G183" s="105">
        <v>50377.83375314861</v>
      </c>
      <c r="H183" s="105">
        <v>50000</v>
      </c>
      <c r="I183" s="106"/>
      <c r="J183" s="105">
        <f t="shared" si="57"/>
        <v>263275</v>
      </c>
      <c r="K183" s="106">
        <f>152000+$K$3</f>
        <v>152000</v>
      </c>
      <c r="L183" s="106"/>
      <c r="M183" s="106"/>
      <c r="N183" s="106">
        <v>155000</v>
      </c>
      <c r="O183" s="106">
        <v>35000</v>
      </c>
      <c r="P183" s="106">
        <v>7000</v>
      </c>
      <c r="Q183" s="106">
        <f t="shared" si="63"/>
        <v>68000</v>
      </c>
      <c r="R183" s="106"/>
      <c r="S183" s="106"/>
      <c r="T183" s="106"/>
      <c r="U183" s="106">
        <v>200000</v>
      </c>
      <c r="V183" s="106">
        <v>257000</v>
      </c>
      <c r="W183" s="106">
        <f t="shared" si="66"/>
        <v>300000</v>
      </c>
      <c r="X183" s="106"/>
      <c r="Y183" s="106"/>
      <c r="Z183" s="123">
        <f t="shared" si="81"/>
        <v>0.53180000000000005</v>
      </c>
      <c r="AA183" s="123">
        <f t="shared" si="81"/>
        <v>0.63180000000000003</v>
      </c>
      <c r="AB183" s="123">
        <v>1.3</v>
      </c>
      <c r="AC183" s="123">
        <v>1.25</v>
      </c>
      <c r="AD183" s="123"/>
      <c r="AE183" s="123">
        <f t="shared" si="65"/>
        <v>0.35473972602739723</v>
      </c>
      <c r="AF183" s="123">
        <v>0.1</v>
      </c>
      <c r="AG183" s="123"/>
      <c r="AH183" s="123">
        <f t="shared" si="60"/>
        <v>0.55000000000000004</v>
      </c>
      <c r="AI183" s="123"/>
      <c r="AJ183" s="123"/>
      <c r="AK183" s="123">
        <v>0.59</v>
      </c>
      <c r="AL183" s="123">
        <v>0.8</v>
      </c>
      <c r="AM183" s="123">
        <v>0.70409999999999995</v>
      </c>
      <c r="AN183" s="123"/>
      <c r="AO183" s="123"/>
      <c r="AP183" s="123"/>
      <c r="AQ183" s="123"/>
      <c r="AR183" s="123">
        <v>0.27500000000000002</v>
      </c>
      <c r="AS183" s="124">
        <v>0.12658</v>
      </c>
      <c r="AT183" s="124">
        <v>1.45</v>
      </c>
      <c r="AU183" s="124"/>
      <c r="AW183" s="118">
        <f t="shared" si="72"/>
        <v>6112782.8949999996</v>
      </c>
      <c r="AX183" s="119"/>
      <c r="AY183" s="118">
        <f t="shared" si="73"/>
        <v>709001.58724681672</v>
      </c>
      <c r="AZ183" s="119"/>
      <c r="BA183" s="118">
        <f t="shared" si="74"/>
        <v>1705000.0000000002</v>
      </c>
      <c r="BB183" s="118">
        <f t="shared" si="84"/>
        <v>7931582.5</v>
      </c>
      <c r="BC183" s="118">
        <f t="shared" si="85"/>
        <v>0</v>
      </c>
      <c r="BD183" s="118">
        <f t="shared" si="75"/>
        <v>1008462.86</v>
      </c>
      <c r="BF183" s="118">
        <f t="shared" si="77"/>
        <v>7830247.3422468165</v>
      </c>
      <c r="BG183" s="122">
        <f t="shared" si="86"/>
        <v>9636582.5</v>
      </c>
      <c r="BH183" s="119">
        <f t="shared" si="76"/>
        <v>13485000</v>
      </c>
      <c r="BI183" s="119"/>
      <c r="BJ183" s="119">
        <f t="shared" si="61"/>
        <v>0</v>
      </c>
      <c r="BK183" s="81"/>
      <c r="BL183" s="81"/>
      <c r="BM183" s="120">
        <f t="shared" si="78"/>
        <v>30951829.842246816</v>
      </c>
      <c r="BN183" s="120">
        <f t="shared" si="79"/>
        <v>30951829.842246816</v>
      </c>
      <c r="BO183" s="121">
        <v>45992</v>
      </c>
      <c r="BP183" s="22">
        <v>31</v>
      </c>
      <c r="BQ183" s="227">
        <f t="shared" si="82"/>
        <v>9125000</v>
      </c>
      <c r="BR183" s="105"/>
      <c r="BS183" s="105"/>
      <c r="BT183" s="227">
        <f t="shared" si="80"/>
        <v>40076829.842246816</v>
      </c>
      <c r="BX183" s="106"/>
      <c r="BY183" s="106"/>
    </row>
    <row r="184" spans="1:77" s="22" customFormat="1" x14ac:dyDescent="0.25">
      <c r="A184" s="190"/>
      <c r="B184" s="191"/>
      <c r="C184" s="191"/>
      <c r="D184" s="191"/>
      <c r="E184" s="191"/>
      <c r="F184" s="191"/>
      <c r="G184" s="191"/>
      <c r="H184" s="191"/>
      <c r="I184" s="192"/>
      <c r="J184" s="191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4"/>
      <c r="AT184" s="194"/>
      <c r="AU184" s="194"/>
      <c r="AV184" s="167"/>
      <c r="AW184" s="315">
        <f>SUM(AW172:AW183)</f>
        <v>75588334.457599998</v>
      </c>
      <c r="AX184" s="315"/>
      <c r="AY184" s="315">
        <v>75588334.457599998</v>
      </c>
      <c r="AZ184" s="315"/>
      <c r="BA184" s="315">
        <f>SUM(BA172:BA183)</f>
        <v>20075000.000000004</v>
      </c>
      <c r="BB184" s="315">
        <f>SUM(BB172:BB183)</f>
        <v>95506587.5</v>
      </c>
      <c r="BC184" s="315">
        <f>SUM(BC172:BC183)</f>
        <v>0</v>
      </c>
      <c r="BD184" s="315">
        <f>SUM(BD172:BD183)</f>
        <v>11873836.9</v>
      </c>
      <c r="BE184" s="167"/>
      <c r="BF184" s="315">
        <f>SUM(BF172:BF183)</f>
        <v>107445899.17030485</v>
      </c>
      <c r="BG184" s="315">
        <f>SUM(BG172:BG183)</f>
        <v>115581587.5</v>
      </c>
      <c r="BH184" s="315">
        <f>SUM(BH172:BH183)</f>
        <v>158775000</v>
      </c>
      <c r="BI184" s="315"/>
      <c r="BJ184" s="315">
        <f>SUM(BJ172:BJ183)</f>
        <v>0</v>
      </c>
      <c r="BK184" s="167"/>
      <c r="BL184" s="167"/>
      <c r="BM184" s="315">
        <f>SUM(BM172:BM183)</f>
        <v>381802486.67030483</v>
      </c>
      <c r="BN184" s="316">
        <f>SUM(BN172:BN183)</f>
        <v>381802486.67030483</v>
      </c>
      <c r="BO184" s="168"/>
      <c r="BP184" s="167"/>
      <c r="BQ184" s="228">
        <f>365*1.5*200000</f>
        <v>109500000</v>
      </c>
      <c r="BR184" s="105"/>
      <c r="BS184" s="105"/>
      <c r="BT184" s="318">
        <f>SUM(BT172:BT183)</f>
        <v>491302486.67030489</v>
      </c>
      <c r="BX184" s="106"/>
      <c r="BY184" s="106"/>
    </row>
    <row r="185" spans="1:77" s="22" customFormat="1" x14ac:dyDescent="0.25">
      <c r="A185" s="114">
        <v>46023</v>
      </c>
      <c r="B185" s="105">
        <v>61849</v>
      </c>
      <c r="C185" s="105">
        <v>46059</v>
      </c>
      <c r="D185" s="105">
        <v>75000</v>
      </c>
      <c r="E185" s="105">
        <v>30000</v>
      </c>
      <c r="F185" s="105"/>
      <c r="G185" s="105">
        <v>50377.83375314861</v>
      </c>
      <c r="H185" s="105">
        <v>50000</v>
      </c>
      <c r="I185" s="106"/>
      <c r="J185" s="105">
        <f t="shared" si="57"/>
        <v>262908</v>
      </c>
      <c r="K185" s="106">
        <f>152000+$K$3</f>
        <v>152000</v>
      </c>
      <c r="L185" s="106"/>
      <c r="M185" s="106"/>
      <c r="N185" s="106">
        <v>155000</v>
      </c>
      <c r="O185" s="106">
        <v>35000</v>
      </c>
      <c r="P185" s="106">
        <v>7000</v>
      </c>
      <c r="Q185" s="106">
        <f>+Q183</f>
        <v>68000</v>
      </c>
      <c r="R185" s="106"/>
      <c r="S185" s="106"/>
      <c r="T185" s="106"/>
      <c r="U185" s="106">
        <v>200000</v>
      </c>
      <c r="V185" s="106">
        <v>257000</v>
      </c>
      <c r="W185" s="106">
        <f>+W183</f>
        <v>300000</v>
      </c>
      <c r="X185" s="106"/>
      <c r="Y185" s="106"/>
      <c r="Z185" s="123">
        <f>+Z183</f>
        <v>0.53180000000000005</v>
      </c>
      <c r="AA185" s="123">
        <f>+AA183</f>
        <v>0.63180000000000003</v>
      </c>
      <c r="AB185" s="123">
        <v>1.3</v>
      </c>
      <c r="AC185" s="123">
        <v>1.25</v>
      </c>
      <c r="AD185" s="123"/>
      <c r="AE185" s="123">
        <f t="shared" si="65"/>
        <v>0.35473972602739723</v>
      </c>
      <c r="AF185" s="123">
        <v>0.1</v>
      </c>
      <c r="AG185" s="123"/>
      <c r="AH185" s="123">
        <f>+AH183</f>
        <v>0.55000000000000004</v>
      </c>
      <c r="AI185" s="123"/>
      <c r="AJ185" s="123"/>
      <c r="AK185" s="123">
        <v>0.59</v>
      </c>
      <c r="AL185" s="123">
        <v>0.8</v>
      </c>
      <c r="AM185" s="123">
        <v>0.70409999999999995</v>
      </c>
      <c r="AN185" s="123"/>
      <c r="AO185" s="123"/>
      <c r="AP185" s="123"/>
      <c r="AQ185" s="123"/>
      <c r="AR185" s="123">
        <v>0.27500000000000002</v>
      </c>
      <c r="AS185" s="124">
        <v>0.12658</v>
      </c>
      <c r="AT185" s="124">
        <v>1.45</v>
      </c>
      <c r="AU185" s="124"/>
      <c r="AW185" s="118">
        <f t="shared" si="72"/>
        <v>6106732.6063999999</v>
      </c>
      <c r="AX185" s="119"/>
      <c r="AY185" s="118">
        <f t="shared" si="73"/>
        <v>709001.58724681672</v>
      </c>
      <c r="AZ185" s="119"/>
      <c r="BA185" s="118">
        <f t="shared" si="74"/>
        <v>1705000.0000000002</v>
      </c>
      <c r="BB185" s="118">
        <f t="shared" si="84"/>
        <v>7931582.5</v>
      </c>
      <c r="BC185" s="118">
        <f t="shared" si="85"/>
        <v>0</v>
      </c>
      <c r="BD185" s="118">
        <f t="shared" si="75"/>
        <v>1008462.86</v>
      </c>
      <c r="BF185" s="118">
        <f t="shared" si="77"/>
        <v>7824197.0536468169</v>
      </c>
      <c r="BG185" s="122">
        <f t="shared" si="86"/>
        <v>9636582.5</v>
      </c>
      <c r="BH185" s="119">
        <f t="shared" si="76"/>
        <v>13485000</v>
      </c>
      <c r="BI185" s="119"/>
      <c r="BJ185" s="119">
        <f t="shared" si="61"/>
        <v>0</v>
      </c>
      <c r="BK185" s="81"/>
      <c r="BL185" s="81"/>
      <c r="BM185" s="120">
        <f t="shared" si="78"/>
        <v>30945779.553646818</v>
      </c>
      <c r="BN185" s="120">
        <f t="shared" si="79"/>
        <v>30945779.553646818</v>
      </c>
      <c r="BO185" s="121">
        <v>46023</v>
      </c>
      <c r="BP185" s="22">
        <v>31</v>
      </c>
      <c r="BQ185" s="227">
        <f>$BQ$197/12</f>
        <v>9125000</v>
      </c>
      <c r="BR185" s="227">
        <f>$BR$197/12</f>
        <v>9125000</v>
      </c>
      <c r="BS185" s="105"/>
      <c r="BT185" s="227">
        <f t="shared" ref="BT185:BT196" si="87">+BN185+BQ185+BR185+BS185</f>
        <v>49195779.553646818</v>
      </c>
      <c r="BX185" s="106"/>
      <c r="BY185" s="106"/>
    </row>
    <row r="186" spans="1:77" s="22" customFormat="1" x14ac:dyDescent="0.25">
      <c r="A186" s="114">
        <v>46054</v>
      </c>
      <c r="B186" s="105">
        <v>61909</v>
      </c>
      <c r="C186" s="105">
        <v>46059</v>
      </c>
      <c r="D186" s="105">
        <v>75000</v>
      </c>
      <c r="E186" s="105">
        <v>30000</v>
      </c>
      <c r="F186" s="105"/>
      <c r="G186" s="105">
        <v>50377.83375314861</v>
      </c>
      <c r="H186" s="105">
        <v>50000</v>
      </c>
      <c r="I186" s="106"/>
      <c r="J186" s="105">
        <f t="shared" si="57"/>
        <v>262968</v>
      </c>
      <c r="K186" s="106">
        <f>152000+$K$3</f>
        <v>152000</v>
      </c>
      <c r="L186" s="106"/>
      <c r="M186" s="106"/>
      <c r="N186" s="106">
        <v>155000</v>
      </c>
      <c r="O186" s="106">
        <v>35000</v>
      </c>
      <c r="P186" s="106">
        <v>7000</v>
      </c>
      <c r="Q186" s="106">
        <f t="shared" si="63"/>
        <v>68000</v>
      </c>
      <c r="R186" s="106"/>
      <c r="S186" s="106"/>
      <c r="T186" s="106"/>
      <c r="U186" s="106">
        <v>200000</v>
      </c>
      <c r="V186" s="106">
        <v>257000</v>
      </c>
      <c r="W186" s="106">
        <f t="shared" si="66"/>
        <v>300000</v>
      </c>
      <c r="X186" s="106"/>
      <c r="Y186" s="106"/>
      <c r="Z186" s="123">
        <f t="shared" si="81"/>
        <v>0.53180000000000005</v>
      </c>
      <c r="AA186" s="123">
        <f t="shared" si="81"/>
        <v>0.63180000000000003</v>
      </c>
      <c r="AB186" s="123">
        <v>1.3</v>
      </c>
      <c r="AC186" s="123">
        <v>1.25</v>
      </c>
      <c r="AD186" s="123"/>
      <c r="AE186" s="123">
        <f t="shared" si="65"/>
        <v>0.35473972602739723</v>
      </c>
      <c r="AF186" s="123">
        <v>0.1</v>
      </c>
      <c r="AG186" s="123"/>
      <c r="AH186" s="123">
        <f t="shared" si="60"/>
        <v>0.55000000000000004</v>
      </c>
      <c r="AI186" s="123"/>
      <c r="AJ186" s="123"/>
      <c r="AK186" s="123">
        <v>0.59</v>
      </c>
      <c r="AL186" s="123">
        <v>0.8</v>
      </c>
      <c r="AM186" s="123">
        <v>0.70409999999999995</v>
      </c>
      <c r="AN186" s="123"/>
      <c r="AO186" s="123"/>
      <c r="AP186" s="123"/>
      <c r="AQ186" s="123"/>
      <c r="AR186" s="123">
        <v>0.27500000000000002</v>
      </c>
      <c r="AS186" s="124">
        <v>0.12658</v>
      </c>
      <c r="AT186" s="124">
        <v>1.45</v>
      </c>
      <c r="AU186" s="124"/>
      <c r="AW186" s="118">
        <f t="shared" si="72"/>
        <v>5516651.9072000002</v>
      </c>
      <c r="AX186" s="119"/>
      <c r="AY186" s="118">
        <f t="shared" si="73"/>
        <v>640388.53041647968</v>
      </c>
      <c r="AZ186" s="119"/>
      <c r="BA186" s="118">
        <f t="shared" si="74"/>
        <v>1540000.0000000002</v>
      </c>
      <c r="BB186" s="118">
        <f t="shared" si="84"/>
        <v>7164010</v>
      </c>
      <c r="BC186" s="118">
        <f t="shared" si="85"/>
        <v>0</v>
      </c>
      <c r="BD186" s="118">
        <f t="shared" si="75"/>
        <v>910869.68</v>
      </c>
      <c r="BF186" s="118">
        <f t="shared" si="77"/>
        <v>7067910.1176164793</v>
      </c>
      <c r="BG186" s="122">
        <f t="shared" si="86"/>
        <v>8704010</v>
      </c>
      <c r="BH186" s="119">
        <f t="shared" si="76"/>
        <v>12180000</v>
      </c>
      <c r="BI186" s="119"/>
      <c r="BJ186" s="119">
        <f t="shared" si="61"/>
        <v>0</v>
      </c>
      <c r="BK186" s="81"/>
      <c r="BL186" s="81"/>
      <c r="BM186" s="120">
        <f t="shared" si="78"/>
        <v>27951920.117616478</v>
      </c>
      <c r="BN186" s="120">
        <f t="shared" si="79"/>
        <v>27951920.117616478</v>
      </c>
      <c r="BO186" s="121">
        <v>46054</v>
      </c>
      <c r="BP186" s="22">
        <v>28</v>
      </c>
      <c r="BQ186" s="227">
        <f t="shared" ref="BQ186:BQ196" si="88">$BQ$197/12</f>
        <v>9125000</v>
      </c>
      <c r="BR186" s="227">
        <f t="shared" ref="BR186:BR196" si="89">$BR$197/12</f>
        <v>9125000</v>
      </c>
      <c r="BS186" s="105"/>
      <c r="BT186" s="227">
        <f t="shared" si="87"/>
        <v>46201920.117616475</v>
      </c>
      <c r="BX186" s="106"/>
      <c r="BY186" s="106"/>
    </row>
    <row r="187" spans="1:77" s="22" customFormat="1" x14ac:dyDescent="0.25">
      <c r="A187" s="114">
        <v>46082</v>
      </c>
      <c r="B187" s="105">
        <v>61795</v>
      </c>
      <c r="C187" s="105">
        <v>43628</v>
      </c>
      <c r="D187" s="105">
        <v>75000</v>
      </c>
      <c r="E187" s="105">
        <v>30000</v>
      </c>
      <c r="F187" s="105"/>
      <c r="G187" s="105">
        <v>50377.83375314861</v>
      </c>
      <c r="H187" s="105">
        <v>50000</v>
      </c>
      <c r="I187" s="106"/>
      <c r="J187" s="105">
        <f t="shared" si="57"/>
        <v>260423</v>
      </c>
      <c r="K187" s="106">
        <f>152000+$K$3</f>
        <v>152000</v>
      </c>
      <c r="L187" s="106"/>
      <c r="M187" s="106"/>
      <c r="N187" s="106">
        <v>155000</v>
      </c>
      <c r="O187" s="106">
        <v>35000</v>
      </c>
      <c r="P187" s="106">
        <v>7000</v>
      </c>
      <c r="Q187" s="106">
        <f t="shared" si="63"/>
        <v>68000</v>
      </c>
      <c r="R187" s="106"/>
      <c r="S187" s="106"/>
      <c r="T187" s="106"/>
      <c r="U187" s="106">
        <v>200000</v>
      </c>
      <c r="V187" s="106">
        <v>257000</v>
      </c>
      <c r="W187" s="106">
        <f t="shared" si="66"/>
        <v>300000</v>
      </c>
      <c r="X187" s="106"/>
      <c r="Y187" s="106"/>
      <c r="Z187" s="123">
        <f t="shared" si="81"/>
        <v>0.53180000000000005</v>
      </c>
      <c r="AA187" s="123">
        <f t="shared" si="81"/>
        <v>0.63180000000000003</v>
      </c>
      <c r="AB187" s="123">
        <v>1.3</v>
      </c>
      <c r="AC187" s="123">
        <v>1.25</v>
      </c>
      <c r="AD187" s="123"/>
      <c r="AE187" s="123">
        <f t="shared" si="65"/>
        <v>0.35473972602739723</v>
      </c>
      <c r="AF187" s="123">
        <v>0.1</v>
      </c>
      <c r="AG187" s="123"/>
      <c r="AH187" s="123">
        <f t="shared" si="60"/>
        <v>0.55000000000000004</v>
      </c>
      <c r="AI187" s="123"/>
      <c r="AJ187" s="123"/>
      <c r="AK187" s="123">
        <v>0.59</v>
      </c>
      <c r="AL187" s="123">
        <v>0.8</v>
      </c>
      <c r="AM187" s="123">
        <v>0.70409999999999995</v>
      </c>
      <c r="AN187" s="123"/>
      <c r="AO187" s="123"/>
      <c r="AP187" s="123"/>
      <c r="AQ187" s="123"/>
      <c r="AR187" s="123">
        <v>0.27500000000000002</v>
      </c>
      <c r="AS187" s="124">
        <v>0.12658</v>
      </c>
      <c r="AT187" s="124">
        <v>1.45</v>
      </c>
      <c r="AU187" s="124"/>
      <c r="AW187" s="118">
        <f t="shared" si="72"/>
        <v>6058229.2933999998</v>
      </c>
      <c r="AX187" s="119"/>
      <c r="AY187" s="118">
        <f t="shared" si="73"/>
        <v>709001.58724681672</v>
      </c>
      <c r="AZ187" s="119"/>
      <c r="BA187" s="118">
        <f t="shared" si="74"/>
        <v>1705000.0000000002</v>
      </c>
      <c r="BB187" s="118">
        <f t="shared" si="84"/>
        <v>7931582.5</v>
      </c>
      <c r="BC187" s="118">
        <f t="shared" si="85"/>
        <v>0</v>
      </c>
      <c r="BD187" s="118">
        <f t="shared" si="75"/>
        <v>1008462.86</v>
      </c>
      <c r="BF187" s="118">
        <f t="shared" si="77"/>
        <v>7775693.7406468168</v>
      </c>
      <c r="BG187" s="122">
        <f t="shared" si="86"/>
        <v>9636582.5</v>
      </c>
      <c r="BH187" s="119">
        <f t="shared" si="76"/>
        <v>13485000</v>
      </c>
      <c r="BI187" s="119"/>
      <c r="BJ187" s="119">
        <f t="shared" si="61"/>
        <v>0</v>
      </c>
      <c r="BK187" s="81"/>
      <c r="BL187" s="81"/>
      <c r="BM187" s="120">
        <f t="shared" si="78"/>
        <v>30897276.240646817</v>
      </c>
      <c r="BN187" s="120">
        <f t="shared" si="79"/>
        <v>30897276.240646817</v>
      </c>
      <c r="BO187" s="121">
        <v>46082</v>
      </c>
      <c r="BP187" s="22">
        <v>31</v>
      </c>
      <c r="BQ187" s="227">
        <f t="shared" si="88"/>
        <v>9125000</v>
      </c>
      <c r="BR187" s="227">
        <f t="shared" si="89"/>
        <v>9125000</v>
      </c>
      <c r="BS187" s="105"/>
      <c r="BT187" s="227">
        <f t="shared" si="87"/>
        <v>49147276.240646817</v>
      </c>
      <c r="BX187" s="106"/>
      <c r="BY187" s="106"/>
    </row>
    <row r="188" spans="1:77" s="22" customFormat="1" x14ac:dyDescent="0.25">
      <c r="A188" s="114">
        <v>46113</v>
      </c>
      <c r="B188" s="105">
        <v>59131</v>
      </c>
      <c r="C188" s="105">
        <v>45506</v>
      </c>
      <c r="D188" s="105">
        <v>75000</v>
      </c>
      <c r="E188" s="105">
        <v>30000</v>
      </c>
      <c r="F188" s="105"/>
      <c r="G188" s="105">
        <v>50377.83375314861</v>
      </c>
      <c r="H188" s="105">
        <v>50000</v>
      </c>
      <c r="I188" s="106"/>
      <c r="J188" s="105">
        <f t="shared" si="57"/>
        <v>259637</v>
      </c>
      <c r="K188" s="106">
        <f t="shared" ref="K188:K194" si="90">170000+$K$3</f>
        <v>170000</v>
      </c>
      <c r="L188" s="106"/>
      <c r="M188" s="106"/>
      <c r="N188" s="106">
        <v>155000</v>
      </c>
      <c r="O188" s="106">
        <v>35000</v>
      </c>
      <c r="P188" s="106">
        <v>7000</v>
      </c>
      <c r="Q188" s="106">
        <f t="shared" si="63"/>
        <v>68000</v>
      </c>
      <c r="R188" s="106"/>
      <c r="S188" s="106"/>
      <c r="T188" s="106"/>
      <c r="U188" s="106">
        <v>200000</v>
      </c>
      <c r="V188" s="106">
        <v>257000</v>
      </c>
      <c r="W188" s="106">
        <f t="shared" si="66"/>
        <v>300000</v>
      </c>
      <c r="X188" s="106"/>
      <c r="Y188" s="106"/>
      <c r="Z188" s="123">
        <f t="shared" si="81"/>
        <v>0.53180000000000005</v>
      </c>
      <c r="AA188" s="123">
        <f t="shared" si="81"/>
        <v>0.63180000000000003</v>
      </c>
      <c r="AB188" s="123">
        <v>1.3</v>
      </c>
      <c r="AC188" s="123">
        <v>1.25</v>
      </c>
      <c r="AD188" s="123"/>
      <c r="AE188" s="123">
        <f t="shared" si="65"/>
        <v>0.35473972602739723</v>
      </c>
      <c r="AF188" s="123">
        <v>0.1</v>
      </c>
      <c r="AG188" s="123"/>
      <c r="AH188" s="123">
        <f t="shared" si="60"/>
        <v>0.55000000000000004</v>
      </c>
      <c r="AI188" s="123"/>
      <c r="AJ188" s="123"/>
      <c r="AK188" s="123">
        <v>0.59</v>
      </c>
      <c r="AL188" s="123">
        <v>0.8</v>
      </c>
      <c r="AM188" s="123">
        <v>0.70409999999999995</v>
      </c>
      <c r="AN188" s="123"/>
      <c r="AO188" s="123"/>
      <c r="AP188" s="123"/>
      <c r="AQ188" s="123"/>
      <c r="AR188" s="123">
        <v>0.27500000000000002</v>
      </c>
      <c r="AS188" s="124">
        <v>0.12658</v>
      </c>
      <c r="AT188" s="124">
        <v>1.45</v>
      </c>
      <c r="AU188" s="124"/>
      <c r="AW188" s="118">
        <f t="shared" si="72"/>
        <v>5855896.6980000008</v>
      </c>
      <c r="AX188" s="119"/>
      <c r="AY188" s="118">
        <f t="shared" si="73"/>
        <v>686130.56830337108</v>
      </c>
      <c r="AZ188" s="119"/>
      <c r="BA188" s="118">
        <f t="shared" si="74"/>
        <v>1650000.0000000002</v>
      </c>
      <c r="BB188" s="118">
        <f t="shared" si="84"/>
        <v>7972725</v>
      </c>
      <c r="BC188" s="118">
        <f t="shared" si="85"/>
        <v>0</v>
      </c>
      <c r="BD188" s="118">
        <f t="shared" si="75"/>
        <v>975931.8</v>
      </c>
      <c r="BF188" s="118">
        <f t="shared" si="77"/>
        <v>7517959.0663033715</v>
      </c>
      <c r="BG188" s="122">
        <f t="shared" si="86"/>
        <v>9622725</v>
      </c>
      <c r="BH188" s="119">
        <f t="shared" si="76"/>
        <v>13050000</v>
      </c>
      <c r="BI188" s="119"/>
      <c r="BJ188" s="119">
        <f t="shared" si="61"/>
        <v>0</v>
      </c>
      <c r="BK188" s="81"/>
      <c r="BL188" s="81"/>
      <c r="BM188" s="120">
        <f t="shared" si="78"/>
        <v>30190684.066303372</v>
      </c>
      <c r="BN188" s="120">
        <f t="shared" si="79"/>
        <v>30190684.066303372</v>
      </c>
      <c r="BO188" s="121">
        <v>46113</v>
      </c>
      <c r="BP188" s="22">
        <v>30</v>
      </c>
      <c r="BQ188" s="227">
        <f t="shared" si="88"/>
        <v>9125000</v>
      </c>
      <c r="BR188" s="227">
        <f t="shared" si="89"/>
        <v>9125000</v>
      </c>
      <c r="BS188" s="105"/>
      <c r="BT188" s="227">
        <f t="shared" si="87"/>
        <v>48440684.066303372</v>
      </c>
      <c r="BX188" s="106"/>
      <c r="BY188" s="106"/>
    </row>
    <row r="189" spans="1:77" s="22" customFormat="1" x14ac:dyDescent="0.25">
      <c r="A189" s="114">
        <v>46143</v>
      </c>
      <c r="B189" s="105">
        <v>50303</v>
      </c>
      <c r="C189" s="105">
        <v>94506</v>
      </c>
      <c r="D189" s="105">
        <v>75000</v>
      </c>
      <c r="E189" s="105">
        <v>30000</v>
      </c>
      <c r="F189" s="105"/>
      <c r="G189" s="105">
        <v>100755.66750629722</v>
      </c>
      <c r="H189" s="105">
        <v>100000</v>
      </c>
      <c r="I189" s="106"/>
      <c r="J189" s="105">
        <f t="shared" ref="J189:J209" si="91">B189+C189+H189+I189+D189+E189</f>
        <v>349809</v>
      </c>
      <c r="K189" s="106">
        <f t="shared" si="90"/>
        <v>170000</v>
      </c>
      <c r="L189" s="106"/>
      <c r="M189" s="106"/>
      <c r="N189" s="106">
        <v>155000</v>
      </c>
      <c r="O189" s="106">
        <v>35000</v>
      </c>
      <c r="P189" s="106">
        <v>7000</v>
      </c>
      <c r="Q189" s="106">
        <f t="shared" si="63"/>
        <v>68000</v>
      </c>
      <c r="R189" s="106"/>
      <c r="S189" s="106"/>
      <c r="T189" s="106"/>
      <c r="U189" s="106">
        <v>200000</v>
      </c>
      <c r="V189" s="106">
        <v>257000</v>
      </c>
      <c r="W189" s="106">
        <f t="shared" si="66"/>
        <v>300000</v>
      </c>
      <c r="X189" s="106"/>
      <c r="Y189" s="106"/>
      <c r="Z189" s="123">
        <f t="shared" ref="Z189:AA204" si="92">+Z188</f>
        <v>0.53180000000000005</v>
      </c>
      <c r="AA189" s="123">
        <f t="shared" si="92"/>
        <v>0.63180000000000003</v>
      </c>
      <c r="AB189" s="123">
        <v>1.3</v>
      </c>
      <c r="AC189" s="123">
        <v>1.25</v>
      </c>
      <c r="AD189" s="123"/>
      <c r="AE189" s="123">
        <f t="shared" si="65"/>
        <v>0.35473972602739723</v>
      </c>
      <c r="AF189" s="123">
        <v>0.63180000000000003</v>
      </c>
      <c r="AG189" s="123"/>
      <c r="AH189" s="123">
        <f t="shared" ref="AH189:AH252" si="93">+AH188</f>
        <v>0.55000000000000004</v>
      </c>
      <c r="AI189" s="123"/>
      <c r="AJ189" s="123"/>
      <c r="AK189" s="123">
        <v>0.59</v>
      </c>
      <c r="AL189" s="123">
        <v>0.8</v>
      </c>
      <c r="AM189" s="123">
        <v>0.70409999999999995</v>
      </c>
      <c r="AN189" s="123"/>
      <c r="AO189" s="123"/>
      <c r="AP189" s="123"/>
      <c r="AQ189" s="123"/>
      <c r="AR189" s="123">
        <v>0.27500000000000002</v>
      </c>
      <c r="AS189" s="124">
        <v>0.12658</v>
      </c>
      <c r="AT189" s="124">
        <v>1.45</v>
      </c>
      <c r="AU189" s="124"/>
      <c r="AW189" s="118">
        <f t="shared" si="72"/>
        <v>6865260.8122000005</v>
      </c>
      <c r="AX189" s="119"/>
      <c r="AY189" s="118">
        <f t="shared" si="73"/>
        <v>3066583.1744936332</v>
      </c>
      <c r="AZ189" s="119"/>
      <c r="BA189" s="118">
        <f t="shared" si="74"/>
        <v>1705000.0000000002</v>
      </c>
      <c r="BB189" s="118">
        <f t="shared" si="84"/>
        <v>8238482.5</v>
      </c>
      <c r="BC189" s="118">
        <f t="shared" si="85"/>
        <v>0</v>
      </c>
      <c r="BD189" s="118">
        <f t="shared" si="75"/>
        <v>1008462.86</v>
      </c>
      <c r="BF189" s="118">
        <f t="shared" si="77"/>
        <v>10940306.846693633</v>
      </c>
      <c r="BG189" s="122">
        <f t="shared" si="86"/>
        <v>9943482.5</v>
      </c>
      <c r="BH189" s="119">
        <f t="shared" si="76"/>
        <v>13485000</v>
      </c>
      <c r="BI189" s="119"/>
      <c r="BJ189" s="119">
        <f t="shared" si="61"/>
        <v>0</v>
      </c>
      <c r="BK189" s="81"/>
      <c r="BL189" s="81"/>
      <c r="BM189" s="120">
        <f t="shared" si="78"/>
        <v>34368789.346693635</v>
      </c>
      <c r="BN189" s="120">
        <f t="shared" si="79"/>
        <v>34368789.346693635</v>
      </c>
      <c r="BO189" s="121">
        <v>46143</v>
      </c>
      <c r="BP189" s="22">
        <v>31</v>
      </c>
      <c r="BQ189" s="227">
        <f t="shared" si="88"/>
        <v>9125000</v>
      </c>
      <c r="BR189" s="227">
        <f t="shared" si="89"/>
        <v>9125000</v>
      </c>
      <c r="BS189" s="105"/>
      <c r="BT189" s="227">
        <f t="shared" si="87"/>
        <v>52618789.346693635</v>
      </c>
      <c r="BX189" s="106"/>
      <c r="BY189" s="106"/>
    </row>
    <row r="190" spans="1:77" s="22" customFormat="1" x14ac:dyDescent="0.25">
      <c r="A190" s="114">
        <v>46174</v>
      </c>
      <c r="B190" s="105">
        <v>50301</v>
      </c>
      <c r="C190" s="105">
        <v>94506</v>
      </c>
      <c r="D190" s="105">
        <v>75000</v>
      </c>
      <c r="E190" s="105">
        <v>30000</v>
      </c>
      <c r="F190" s="105"/>
      <c r="G190" s="105">
        <v>100755.66750629722</v>
      </c>
      <c r="H190" s="105">
        <v>100000</v>
      </c>
      <c r="I190" s="106"/>
      <c r="J190" s="105">
        <f t="shared" si="91"/>
        <v>349807</v>
      </c>
      <c r="K190" s="106">
        <f t="shared" si="90"/>
        <v>170000</v>
      </c>
      <c r="L190" s="106"/>
      <c r="M190" s="106"/>
      <c r="N190" s="106">
        <v>155000</v>
      </c>
      <c r="O190" s="106">
        <v>35000</v>
      </c>
      <c r="P190" s="106">
        <v>7000</v>
      </c>
      <c r="Q190" s="106">
        <f t="shared" si="63"/>
        <v>68000</v>
      </c>
      <c r="R190" s="106"/>
      <c r="S190" s="106"/>
      <c r="T190" s="106"/>
      <c r="U190" s="106">
        <v>200000</v>
      </c>
      <c r="V190" s="106">
        <v>257000</v>
      </c>
      <c r="W190" s="106">
        <f t="shared" si="66"/>
        <v>300000</v>
      </c>
      <c r="X190" s="106"/>
      <c r="Y190" s="106"/>
      <c r="Z190" s="123">
        <f t="shared" si="92"/>
        <v>0.53180000000000005</v>
      </c>
      <c r="AA190" s="123">
        <f t="shared" si="92"/>
        <v>0.63180000000000003</v>
      </c>
      <c r="AB190" s="123">
        <v>1.3</v>
      </c>
      <c r="AC190" s="123">
        <v>1.25</v>
      </c>
      <c r="AD190" s="123"/>
      <c r="AE190" s="123">
        <f t="shared" si="65"/>
        <v>0.35473972602739723</v>
      </c>
      <c r="AF190" s="123">
        <v>0.63180000000000003</v>
      </c>
      <c r="AG190" s="123"/>
      <c r="AH190" s="123">
        <f t="shared" si="93"/>
        <v>0.55000000000000004</v>
      </c>
      <c r="AI190" s="123"/>
      <c r="AJ190" s="123"/>
      <c r="AK190" s="123">
        <v>0.59</v>
      </c>
      <c r="AL190" s="123">
        <v>0.8</v>
      </c>
      <c r="AM190" s="123">
        <v>0.70409999999999995</v>
      </c>
      <c r="AN190" s="123"/>
      <c r="AO190" s="123"/>
      <c r="AP190" s="123"/>
      <c r="AQ190" s="123"/>
      <c r="AR190" s="123">
        <v>0.27500000000000002</v>
      </c>
      <c r="AS190" s="124">
        <v>0.12658</v>
      </c>
      <c r="AT190" s="124">
        <v>1.45</v>
      </c>
      <c r="AU190" s="124"/>
      <c r="AW190" s="118">
        <f t="shared" si="72"/>
        <v>6643768.8779999996</v>
      </c>
      <c r="AX190" s="119"/>
      <c r="AY190" s="118">
        <f t="shared" si="73"/>
        <v>2967661.1366067417</v>
      </c>
      <c r="AZ190" s="119"/>
      <c r="BA190" s="118">
        <f t="shared" si="74"/>
        <v>1650000.0000000002</v>
      </c>
      <c r="BB190" s="118">
        <f t="shared" si="84"/>
        <v>7972725</v>
      </c>
      <c r="BC190" s="118">
        <f t="shared" si="85"/>
        <v>0</v>
      </c>
      <c r="BD190" s="118">
        <f t="shared" si="75"/>
        <v>975931.8</v>
      </c>
      <c r="BF190" s="118">
        <f t="shared" si="77"/>
        <v>10587361.814606741</v>
      </c>
      <c r="BG190" s="122">
        <f t="shared" si="86"/>
        <v>9622725</v>
      </c>
      <c r="BH190" s="119">
        <f t="shared" si="76"/>
        <v>13050000</v>
      </c>
      <c r="BI190" s="119"/>
      <c r="BJ190" s="119">
        <f t="shared" si="61"/>
        <v>0</v>
      </c>
      <c r="BK190" s="81"/>
      <c r="BL190" s="81"/>
      <c r="BM190" s="120">
        <f t="shared" si="78"/>
        <v>33260086.814606741</v>
      </c>
      <c r="BN190" s="120">
        <f t="shared" si="79"/>
        <v>33260086.814606741</v>
      </c>
      <c r="BO190" s="121">
        <v>46174</v>
      </c>
      <c r="BP190" s="22">
        <v>30</v>
      </c>
      <c r="BQ190" s="227">
        <f t="shared" si="88"/>
        <v>9125000</v>
      </c>
      <c r="BR190" s="227">
        <f t="shared" si="89"/>
        <v>9125000</v>
      </c>
      <c r="BS190" s="105"/>
      <c r="BT190" s="227">
        <f t="shared" si="87"/>
        <v>51510086.814606741</v>
      </c>
      <c r="BX190" s="106"/>
      <c r="BY190" s="106"/>
    </row>
    <row r="191" spans="1:77" s="22" customFormat="1" x14ac:dyDescent="0.25">
      <c r="A191" s="114">
        <v>46204</v>
      </c>
      <c r="B191" s="105">
        <v>50316</v>
      </c>
      <c r="C191" s="105">
        <v>94506</v>
      </c>
      <c r="D191" s="105">
        <v>75000</v>
      </c>
      <c r="E191" s="105">
        <v>30000</v>
      </c>
      <c r="F191" s="105"/>
      <c r="G191" s="105">
        <v>100755.66750629722</v>
      </c>
      <c r="H191" s="105">
        <v>100000</v>
      </c>
      <c r="I191" s="106"/>
      <c r="J191" s="105">
        <f t="shared" si="91"/>
        <v>349822</v>
      </c>
      <c r="K191" s="106">
        <f t="shared" si="90"/>
        <v>170000</v>
      </c>
      <c r="L191" s="106"/>
      <c r="M191" s="106"/>
      <c r="N191" s="106">
        <v>155000</v>
      </c>
      <c r="O191" s="106">
        <v>35000</v>
      </c>
      <c r="P191" s="106">
        <v>7000</v>
      </c>
      <c r="Q191" s="106">
        <f t="shared" si="63"/>
        <v>68000</v>
      </c>
      <c r="R191" s="106"/>
      <c r="S191" s="106"/>
      <c r="T191" s="106"/>
      <c r="U191" s="106">
        <v>200000</v>
      </c>
      <c r="V191" s="106">
        <v>257000</v>
      </c>
      <c r="W191" s="106">
        <f t="shared" si="66"/>
        <v>300000</v>
      </c>
      <c r="X191" s="106"/>
      <c r="Y191" s="106"/>
      <c r="Z191" s="123">
        <f t="shared" si="92"/>
        <v>0.53180000000000005</v>
      </c>
      <c r="AA191" s="123">
        <f t="shared" si="92"/>
        <v>0.63180000000000003</v>
      </c>
      <c r="AB191" s="123">
        <v>1.3</v>
      </c>
      <c r="AC191" s="123">
        <v>1.25</v>
      </c>
      <c r="AD191" s="123"/>
      <c r="AE191" s="123">
        <f t="shared" si="65"/>
        <v>0.35473972602739723</v>
      </c>
      <c r="AF191" s="123">
        <v>0.63180000000000003</v>
      </c>
      <c r="AG191" s="123"/>
      <c r="AH191" s="123">
        <f t="shared" si="93"/>
        <v>0.55000000000000004</v>
      </c>
      <c r="AI191" s="123"/>
      <c r="AJ191" s="123"/>
      <c r="AK191" s="123">
        <v>0.59</v>
      </c>
      <c r="AL191" s="123">
        <v>0.8</v>
      </c>
      <c r="AM191" s="123">
        <v>0.70409999999999995</v>
      </c>
      <c r="AN191" s="123"/>
      <c r="AO191" s="123"/>
      <c r="AP191" s="123"/>
      <c r="AQ191" s="123"/>
      <c r="AR191" s="123">
        <v>0.27500000000000002</v>
      </c>
      <c r="AS191" s="124">
        <v>0.12658</v>
      </c>
      <c r="AT191" s="124">
        <v>1.45</v>
      </c>
      <c r="AU191" s="124"/>
      <c r="AW191" s="118">
        <f t="shared" si="72"/>
        <v>6865475.1276000002</v>
      </c>
      <c r="AX191" s="119"/>
      <c r="AY191" s="118">
        <f t="shared" si="73"/>
        <v>3066583.1744936332</v>
      </c>
      <c r="AZ191" s="119"/>
      <c r="BA191" s="118">
        <f t="shared" si="74"/>
        <v>1705000.0000000002</v>
      </c>
      <c r="BB191" s="118">
        <f t="shared" si="84"/>
        <v>8238482.5</v>
      </c>
      <c r="BC191" s="118">
        <f t="shared" si="85"/>
        <v>0</v>
      </c>
      <c r="BD191" s="118">
        <f t="shared" si="75"/>
        <v>1008462.86</v>
      </c>
      <c r="BF191" s="118">
        <f t="shared" si="77"/>
        <v>10940521.162093632</v>
      </c>
      <c r="BG191" s="122">
        <f t="shared" si="86"/>
        <v>9943482.5</v>
      </c>
      <c r="BH191" s="119">
        <f t="shared" si="76"/>
        <v>13485000</v>
      </c>
      <c r="BI191" s="119"/>
      <c r="BJ191" s="119">
        <f t="shared" si="61"/>
        <v>0</v>
      </c>
      <c r="BK191" s="81"/>
      <c r="BL191" s="81"/>
      <c r="BM191" s="120">
        <f t="shared" si="78"/>
        <v>34369003.662093632</v>
      </c>
      <c r="BN191" s="120">
        <f t="shared" si="79"/>
        <v>34369003.662093632</v>
      </c>
      <c r="BO191" s="121">
        <v>46204</v>
      </c>
      <c r="BP191" s="22">
        <v>31</v>
      </c>
      <c r="BQ191" s="227">
        <f t="shared" si="88"/>
        <v>9125000</v>
      </c>
      <c r="BR191" s="227">
        <f t="shared" si="89"/>
        <v>9125000</v>
      </c>
      <c r="BS191" s="105"/>
      <c r="BT191" s="227">
        <f t="shared" si="87"/>
        <v>52619003.662093632</v>
      </c>
      <c r="BX191" s="106"/>
      <c r="BY191" s="106"/>
    </row>
    <row r="192" spans="1:77" s="22" customFormat="1" x14ac:dyDescent="0.25">
      <c r="A192" s="114">
        <v>46235</v>
      </c>
      <c r="B192" s="105">
        <v>50351</v>
      </c>
      <c r="C192" s="105">
        <v>94506</v>
      </c>
      <c r="D192" s="105">
        <v>75000</v>
      </c>
      <c r="E192" s="105">
        <v>30000</v>
      </c>
      <c r="F192" s="105"/>
      <c r="G192" s="105">
        <v>100755.66750629722</v>
      </c>
      <c r="H192" s="105">
        <v>100000</v>
      </c>
      <c r="I192" s="106"/>
      <c r="J192" s="105">
        <f t="shared" si="91"/>
        <v>349857</v>
      </c>
      <c r="K192" s="106">
        <f t="shared" si="90"/>
        <v>170000</v>
      </c>
      <c r="L192" s="106"/>
      <c r="M192" s="106"/>
      <c r="N192" s="106">
        <v>155000</v>
      </c>
      <c r="O192" s="106">
        <v>35000</v>
      </c>
      <c r="P192" s="106">
        <v>7000</v>
      </c>
      <c r="Q192" s="106">
        <f t="shared" si="63"/>
        <v>68000</v>
      </c>
      <c r="R192" s="106"/>
      <c r="S192" s="106"/>
      <c r="T192" s="106"/>
      <c r="U192" s="106">
        <v>200000</v>
      </c>
      <c r="V192" s="106">
        <v>257000</v>
      </c>
      <c r="W192" s="106">
        <f t="shared" si="66"/>
        <v>300000</v>
      </c>
      <c r="X192" s="106"/>
      <c r="Y192" s="106"/>
      <c r="Z192" s="123">
        <f t="shared" si="92"/>
        <v>0.53180000000000005</v>
      </c>
      <c r="AA192" s="123">
        <f t="shared" si="92"/>
        <v>0.63180000000000003</v>
      </c>
      <c r="AB192" s="123">
        <v>1.3</v>
      </c>
      <c r="AC192" s="123">
        <v>1.25</v>
      </c>
      <c r="AD192" s="123"/>
      <c r="AE192" s="123">
        <f t="shared" si="65"/>
        <v>0.35473972602739723</v>
      </c>
      <c r="AF192" s="123">
        <v>0.63180000000000003</v>
      </c>
      <c r="AG192" s="123"/>
      <c r="AH192" s="123">
        <f t="shared" si="93"/>
        <v>0.55000000000000004</v>
      </c>
      <c r="AI192" s="123"/>
      <c r="AJ192" s="123"/>
      <c r="AK192" s="123">
        <v>0.59</v>
      </c>
      <c r="AL192" s="123">
        <v>0.8</v>
      </c>
      <c r="AM192" s="123">
        <v>0.70409999999999995</v>
      </c>
      <c r="AN192" s="123"/>
      <c r="AO192" s="123"/>
      <c r="AP192" s="123"/>
      <c r="AQ192" s="123"/>
      <c r="AR192" s="123">
        <v>0.27500000000000002</v>
      </c>
      <c r="AS192" s="124">
        <v>0.12658</v>
      </c>
      <c r="AT192" s="124">
        <v>1.45</v>
      </c>
      <c r="AU192" s="124"/>
      <c r="AW192" s="118">
        <f t="shared" si="72"/>
        <v>6866052.1305999998</v>
      </c>
      <c r="AX192" s="119"/>
      <c r="AY192" s="118">
        <f t="shared" si="73"/>
        <v>3066583.1744936332</v>
      </c>
      <c r="AZ192" s="119"/>
      <c r="BA192" s="118">
        <f t="shared" si="74"/>
        <v>1705000.0000000002</v>
      </c>
      <c r="BB192" s="118">
        <f t="shared" si="84"/>
        <v>8238482.5</v>
      </c>
      <c r="BC192" s="118">
        <f t="shared" si="85"/>
        <v>0</v>
      </c>
      <c r="BD192" s="118">
        <f t="shared" si="75"/>
        <v>1008462.86</v>
      </c>
      <c r="BF192" s="118">
        <f t="shared" si="77"/>
        <v>10941098.165093632</v>
      </c>
      <c r="BG192" s="122">
        <f t="shared" si="86"/>
        <v>9943482.5</v>
      </c>
      <c r="BH192" s="119">
        <f t="shared" si="76"/>
        <v>13485000</v>
      </c>
      <c r="BI192" s="119"/>
      <c r="BJ192" s="119">
        <f t="shared" si="61"/>
        <v>0</v>
      </c>
      <c r="BK192" s="81"/>
      <c r="BL192" s="81"/>
      <c r="BM192" s="120">
        <f t="shared" si="78"/>
        <v>34369580.665093631</v>
      </c>
      <c r="BN192" s="120">
        <f t="shared" si="79"/>
        <v>34369580.665093631</v>
      </c>
      <c r="BO192" s="121">
        <v>46235</v>
      </c>
      <c r="BP192" s="22">
        <v>31</v>
      </c>
      <c r="BQ192" s="227">
        <f t="shared" si="88"/>
        <v>9125000</v>
      </c>
      <c r="BR192" s="227">
        <f t="shared" si="89"/>
        <v>9125000</v>
      </c>
      <c r="BS192" s="105"/>
      <c r="BT192" s="227">
        <f t="shared" si="87"/>
        <v>52619580.665093631</v>
      </c>
      <c r="BX192" s="106"/>
      <c r="BY192" s="106"/>
    </row>
    <row r="193" spans="1:77" s="22" customFormat="1" x14ac:dyDescent="0.25">
      <c r="A193" s="114">
        <v>46266</v>
      </c>
      <c r="B193" s="105">
        <v>50743</v>
      </c>
      <c r="C193" s="105">
        <v>94506</v>
      </c>
      <c r="D193" s="105">
        <v>75000</v>
      </c>
      <c r="E193" s="105">
        <v>30000</v>
      </c>
      <c r="F193" s="105"/>
      <c r="G193" s="105">
        <v>100755.66750629722</v>
      </c>
      <c r="H193" s="105">
        <v>100000</v>
      </c>
      <c r="I193" s="106"/>
      <c r="J193" s="105">
        <f t="shared" si="91"/>
        <v>350249</v>
      </c>
      <c r="K193" s="106">
        <f t="shared" si="90"/>
        <v>170000</v>
      </c>
      <c r="L193" s="106"/>
      <c r="M193" s="106"/>
      <c r="N193" s="106">
        <v>155000</v>
      </c>
      <c r="O193" s="106">
        <v>35000</v>
      </c>
      <c r="P193" s="106">
        <v>7000</v>
      </c>
      <c r="Q193" s="106">
        <f t="shared" si="63"/>
        <v>68000</v>
      </c>
      <c r="R193" s="106"/>
      <c r="S193" s="106"/>
      <c r="T193" s="106"/>
      <c r="U193" s="106">
        <v>200000</v>
      </c>
      <c r="V193" s="106">
        <v>257000</v>
      </c>
      <c r="W193" s="106">
        <f t="shared" si="66"/>
        <v>300000</v>
      </c>
      <c r="X193" s="106"/>
      <c r="Y193" s="106"/>
      <c r="Z193" s="123">
        <f t="shared" si="92"/>
        <v>0.53180000000000005</v>
      </c>
      <c r="AA193" s="123">
        <f t="shared" si="92"/>
        <v>0.63180000000000003</v>
      </c>
      <c r="AB193" s="123">
        <v>1.3</v>
      </c>
      <c r="AC193" s="123">
        <v>1.25</v>
      </c>
      <c r="AD193" s="123"/>
      <c r="AE193" s="123">
        <f t="shared" si="65"/>
        <v>0.35473972602739723</v>
      </c>
      <c r="AF193" s="123">
        <v>0.63180000000000003</v>
      </c>
      <c r="AG193" s="123"/>
      <c r="AH193" s="123">
        <f t="shared" si="93"/>
        <v>0.55000000000000004</v>
      </c>
      <c r="AI193" s="123"/>
      <c r="AJ193" s="123"/>
      <c r="AK193" s="123">
        <v>0.59</v>
      </c>
      <c r="AL193" s="123">
        <v>0.8</v>
      </c>
      <c r="AM193" s="123">
        <v>0.70409999999999995</v>
      </c>
      <c r="AN193" s="123"/>
      <c r="AO193" s="123"/>
      <c r="AP193" s="123"/>
      <c r="AQ193" s="123"/>
      <c r="AR193" s="123">
        <v>0.27500000000000002</v>
      </c>
      <c r="AS193" s="124">
        <v>0.12658</v>
      </c>
      <c r="AT193" s="124">
        <v>1.45</v>
      </c>
      <c r="AU193" s="124"/>
      <c r="AW193" s="118">
        <f t="shared" si="72"/>
        <v>6650820.5460000001</v>
      </c>
      <c r="AX193" s="119"/>
      <c r="AY193" s="118">
        <f t="shared" si="73"/>
        <v>2967661.1366067417</v>
      </c>
      <c r="AZ193" s="119"/>
      <c r="BA193" s="118">
        <f t="shared" si="74"/>
        <v>1650000.0000000002</v>
      </c>
      <c r="BB193" s="118">
        <f t="shared" si="84"/>
        <v>7972725</v>
      </c>
      <c r="BC193" s="118">
        <f t="shared" si="85"/>
        <v>0</v>
      </c>
      <c r="BD193" s="118">
        <f t="shared" si="75"/>
        <v>975931.8</v>
      </c>
      <c r="BF193" s="118">
        <f t="shared" si="77"/>
        <v>10594413.482606743</v>
      </c>
      <c r="BG193" s="122">
        <f t="shared" si="86"/>
        <v>9622725</v>
      </c>
      <c r="BH193" s="119">
        <f t="shared" si="76"/>
        <v>13050000</v>
      </c>
      <c r="BI193" s="119"/>
      <c r="BJ193" s="119">
        <f t="shared" si="61"/>
        <v>0</v>
      </c>
      <c r="BK193" s="81"/>
      <c r="BL193" s="81"/>
      <c r="BM193" s="120">
        <f t="shared" si="78"/>
        <v>33267138.482606743</v>
      </c>
      <c r="BN193" s="120">
        <f t="shared" si="79"/>
        <v>33267138.482606743</v>
      </c>
      <c r="BO193" s="121">
        <v>46266</v>
      </c>
      <c r="BP193" s="22">
        <v>30</v>
      </c>
      <c r="BQ193" s="227">
        <f t="shared" si="88"/>
        <v>9125000</v>
      </c>
      <c r="BR193" s="227">
        <f t="shared" si="89"/>
        <v>9125000</v>
      </c>
      <c r="BS193" s="105"/>
      <c r="BT193" s="227">
        <f t="shared" si="87"/>
        <v>51517138.482606739</v>
      </c>
      <c r="BX193" s="106"/>
      <c r="BY193" s="106"/>
    </row>
    <row r="194" spans="1:77" s="22" customFormat="1" x14ac:dyDescent="0.25">
      <c r="A194" s="114">
        <v>46296</v>
      </c>
      <c r="B194" s="105">
        <v>50050</v>
      </c>
      <c r="C194" s="105">
        <v>57404</v>
      </c>
      <c r="D194" s="105">
        <v>75000</v>
      </c>
      <c r="E194" s="105">
        <v>30000</v>
      </c>
      <c r="F194" s="105"/>
      <c r="G194" s="105">
        <v>50377.83375314861</v>
      </c>
      <c r="H194" s="105">
        <v>50000</v>
      </c>
      <c r="I194" s="106"/>
      <c r="J194" s="105">
        <f t="shared" si="91"/>
        <v>262454</v>
      </c>
      <c r="K194" s="106">
        <f t="shared" si="90"/>
        <v>170000</v>
      </c>
      <c r="L194" s="106"/>
      <c r="M194" s="106"/>
      <c r="N194" s="106">
        <v>155000</v>
      </c>
      <c r="O194" s="106">
        <v>35000</v>
      </c>
      <c r="P194" s="106">
        <v>7000</v>
      </c>
      <c r="Q194" s="106">
        <f t="shared" si="63"/>
        <v>68000</v>
      </c>
      <c r="R194" s="106"/>
      <c r="S194" s="106"/>
      <c r="T194" s="106"/>
      <c r="U194" s="106">
        <v>200000</v>
      </c>
      <c r="V194" s="106">
        <v>257000</v>
      </c>
      <c r="W194" s="106">
        <f t="shared" si="66"/>
        <v>300000</v>
      </c>
      <c r="X194" s="106"/>
      <c r="Y194" s="106"/>
      <c r="Z194" s="123">
        <f t="shared" si="92"/>
        <v>0.53180000000000005</v>
      </c>
      <c r="AA194" s="123">
        <f t="shared" si="92"/>
        <v>0.63180000000000003</v>
      </c>
      <c r="AB194" s="123">
        <v>1.3</v>
      </c>
      <c r="AC194" s="123">
        <v>1.25</v>
      </c>
      <c r="AD194" s="123"/>
      <c r="AE194" s="123">
        <f t="shared" si="65"/>
        <v>0.35473972602739723</v>
      </c>
      <c r="AF194" s="123">
        <v>0.1</v>
      </c>
      <c r="AG194" s="123"/>
      <c r="AH194" s="123">
        <f t="shared" si="93"/>
        <v>0.55000000000000004</v>
      </c>
      <c r="AI194" s="123"/>
      <c r="AJ194" s="123"/>
      <c r="AK194" s="123">
        <v>0.59</v>
      </c>
      <c r="AL194" s="123">
        <v>0.8</v>
      </c>
      <c r="AM194" s="123">
        <v>0.70409999999999995</v>
      </c>
      <c r="AN194" s="123"/>
      <c r="AO194" s="123"/>
      <c r="AP194" s="123"/>
      <c r="AQ194" s="123"/>
      <c r="AR194" s="123">
        <v>0.27500000000000002</v>
      </c>
      <c r="AS194" s="124">
        <v>0.12658</v>
      </c>
      <c r="AT194" s="124">
        <v>1.45</v>
      </c>
      <c r="AU194" s="124"/>
      <c r="AW194" s="118">
        <f t="shared" si="72"/>
        <v>6134417.5532000009</v>
      </c>
      <c r="AX194" s="119"/>
      <c r="AY194" s="118">
        <f t="shared" si="73"/>
        <v>709001.58724681672</v>
      </c>
      <c r="AZ194" s="119"/>
      <c r="BA194" s="118">
        <f t="shared" si="74"/>
        <v>1705000.0000000002</v>
      </c>
      <c r="BB194" s="118">
        <f t="shared" si="84"/>
        <v>8238482.5</v>
      </c>
      <c r="BC194" s="118">
        <f t="shared" si="85"/>
        <v>0</v>
      </c>
      <c r="BD194" s="118">
        <f t="shared" si="75"/>
        <v>1008462.86</v>
      </c>
      <c r="BF194" s="118">
        <f t="shared" si="77"/>
        <v>7851882.0004468178</v>
      </c>
      <c r="BG194" s="122">
        <f t="shared" si="86"/>
        <v>9943482.5</v>
      </c>
      <c r="BH194" s="119">
        <f t="shared" si="76"/>
        <v>13485000</v>
      </c>
      <c r="BI194" s="119"/>
      <c r="BJ194" s="119">
        <f t="shared" si="61"/>
        <v>0</v>
      </c>
      <c r="BK194" s="81"/>
      <c r="BL194" s="81"/>
      <c r="BM194" s="120">
        <f t="shared" si="78"/>
        <v>31280364.500446819</v>
      </c>
      <c r="BN194" s="120">
        <f t="shared" si="79"/>
        <v>31280364.500446819</v>
      </c>
      <c r="BO194" s="121">
        <v>46296</v>
      </c>
      <c r="BP194" s="22">
        <v>31</v>
      </c>
      <c r="BQ194" s="227">
        <f t="shared" si="88"/>
        <v>9125000</v>
      </c>
      <c r="BR194" s="227">
        <f t="shared" si="89"/>
        <v>9125000</v>
      </c>
      <c r="BS194" s="105"/>
      <c r="BT194" s="227">
        <f t="shared" si="87"/>
        <v>49530364.500446819</v>
      </c>
      <c r="BX194" s="106"/>
      <c r="BY194" s="106"/>
    </row>
    <row r="195" spans="1:77" s="22" customFormat="1" x14ac:dyDescent="0.25">
      <c r="A195" s="114">
        <v>46327</v>
      </c>
      <c r="B195" s="105">
        <v>62006</v>
      </c>
      <c r="C195" s="105">
        <v>46059</v>
      </c>
      <c r="D195" s="105">
        <v>75000</v>
      </c>
      <c r="E195" s="105">
        <v>30000</v>
      </c>
      <c r="F195" s="105"/>
      <c r="G195" s="105">
        <v>50377.83375314861</v>
      </c>
      <c r="H195" s="105">
        <v>50000</v>
      </c>
      <c r="I195" s="106"/>
      <c r="J195" s="105">
        <f t="shared" si="91"/>
        <v>263065</v>
      </c>
      <c r="K195" s="106">
        <f>152000+$K$3</f>
        <v>152000</v>
      </c>
      <c r="L195" s="106"/>
      <c r="M195" s="106"/>
      <c r="N195" s="106">
        <v>155000</v>
      </c>
      <c r="O195" s="106">
        <v>35000</v>
      </c>
      <c r="P195" s="106">
        <v>7000</v>
      </c>
      <c r="Q195" s="106">
        <f t="shared" si="63"/>
        <v>68000</v>
      </c>
      <c r="R195" s="106"/>
      <c r="S195" s="106"/>
      <c r="T195" s="106"/>
      <c r="U195" s="106">
        <v>200000</v>
      </c>
      <c r="V195" s="106">
        <v>257000</v>
      </c>
      <c r="W195" s="106">
        <f t="shared" si="66"/>
        <v>300000</v>
      </c>
      <c r="X195" s="106"/>
      <c r="Y195" s="106"/>
      <c r="Z195" s="123">
        <f t="shared" si="92"/>
        <v>0.53180000000000005</v>
      </c>
      <c r="AA195" s="123">
        <f t="shared" si="92"/>
        <v>0.63180000000000003</v>
      </c>
      <c r="AB195" s="123">
        <v>1.3</v>
      </c>
      <c r="AC195" s="123">
        <v>1.25</v>
      </c>
      <c r="AD195" s="123"/>
      <c r="AE195" s="123">
        <f t="shared" si="65"/>
        <v>0.35473972602739723</v>
      </c>
      <c r="AF195" s="123">
        <v>0.1</v>
      </c>
      <c r="AG195" s="123"/>
      <c r="AH195" s="123">
        <f t="shared" si="93"/>
        <v>0.55000000000000004</v>
      </c>
      <c r="AI195" s="123"/>
      <c r="AJ195" s="123"/>
      <c r="AK195" s="123">
        <v>0.59</v>
      </c>
      <c r="AL195" s="123">
        <v>0.8</v>
      </c>
      <c r="AM195" s="123">
        <v>0.70409999999999995</v>
      </c>
      <c r="AN195" s="123"/>
      <c r="AO195" s="123"/>
      <c r="AP195" s="123"/>
      <c r="AQ195" s="123"/>
      <c r="AR195" s="123">
        <v>0.27500000000000002</v>
      </c>
      <c r="AS195" s="124">
        <v>0.12658</v>
      </c>
      <c r="AT195" s="124">
        <v>1.45</v>
      </c>
      <c r="AU195" s="124"/>
      <c r="AW195" s="118">
        <f t="shared" si="72"/>
        <v>5912246.0099999998</v>
      </c>
      <c r="AX195" s="119"/>
      <c r="AY195" s="118">
        <f t="shared" si="73"/>
        <v>686130.56830337108</v>
      </c>
      <c r="AZ195" s="119"/>
      <c r="BA195" s="118">
        <f t="shared" si="74"/>
        <v>1650000.0000000002</v>
      </c>
      <c r="BB195" s="118">
        <f t="shared" si="84"/>
        <v>7675725</v>
      </c>
      <c r="BC195" s="118">
        <f t="shared" si="85"/>
        <v>0</v>
      </c>
      <c r="BD195" s="118">
        <f t="shared" si="75"/>
        <v>975931.8</v>
      </c>
      <c r="BF195" s="118">
        <f t="shared" si="77"/>
        <v>7574308.3783033704</v>
      </c>
      <c r="BG195" s="122">
        <f t="shared" si="86"/>
        <v>9325725</v>
      </c>
      <c r="BH195" s="119">
        <f t="shared" si="76"/>
        <v>13050000</v>
      </c>
      <c r="BI195" s="119"/>
      <c r="BJ195" s="119">
        <f t="shared" si="61"/>
        <v>0</v>
      </c>
      <c r="BK195" s="81"/>
      <c r="BL195" s="81"/>
      <c r="BM195" s="120">
        <f t="shared" si="78"/>
        <v>29950033.378303371</v>
      </c>
      <c r="BN195" s="120">
        <f t="shared" si="79"/>
        <v>29950033.378303371</v>
      </c>
      <c r="BO195" s="121">
        <v>46327</v>
      </c>
      <c r="BP195" s="22">
        <v>30</v>
      </c>
      <c r="BQ195" s="227">
        <f t="shared" si="88"/>
        <v>9125000</v>
      </c>
      <c r="BR195" s="227">
        <f t="shared" si="89"/>
        <v>9125000</v>
      </c>
      <c r="BS195" s="105"/>
      <c r="BT195" s="227">
        <f t="shared" si="87"/>
        <v>48200033.378303371</v>
      </c>
      <c r="BX195" s="106"/>
      <c r="BY195" s="106"/>
    </row>
    <row r="196" spans="1:77" s="22" customFormat="1" x14ac:dyDescent="0.25">
      <c r="A196" s="114">
        <v>46357</v>
      </c>
      <c r="B196" s="105">
        <v>62216</v>
      </c>
      <c r="C196" s="105">
        <v>46059</v>
      </c>
      <c r="D196" s="105">
        <v>75000</v>
      </c>
      <c r="E196" s="105">
        <v>30000</v>
      </c>
      <c r="F196" s="105"/>
      <c r="G196" s="105">
        <v>50377.83375314861</v>
      </c>
      <c r="H196" s="105">
        <v>50000</v>
      </c>
      <c r="I196" s="106"/>
      <c r="J196" s="105">
        <f t="shared" si="91"/>
        <v>263275</v>
      </c>
      <c r="K196" s="106">
        <f>152000+$K$3</f>
        <v>152000</v>
      </c>
      <c r="L196" s="106"/>
      <c r="M196" s="106"/>
      <c r="N196" s="106">
        <v>155000</v>
      </c>
      <c r="O196" s="106">
        <v>35000</v>
      </c>
      <c r="P196" s="106">
        <v>7000</v>
      </c>
      <c r="Q196" s="106">
        <f t="shared" si="63"/>
        <v>68000</v>
      </c>
      <c r="R196" s="106"/>
      <c r="S196" s="106"/>
      <c r="T196" s="106"/>
      <c r="U196" s="106">
        <v>200000</v>
      </c>
      <c r="V196" s="106">
        <v>257000</v>
      </c>
      <c r="W196" s="106">
        <f t="shared" si="66"/>
        <v>300000</v>
      </c>
      <c r="X196" s="106"/>
      <c r="Y196" s="106"/>
      <c r="Z196" s="123">
        <f t="shared" si="92"/>
        <v>0.53180000000000005</v>
      </c>
      <c r="AA196" s="123">
        <f t="shared" si="92"/>
        <v>0.63180000000000003</v>
      </c>
      <c r="AB196" s="123">
        <v>1.3</v>
      </c>
      <c r="AC196" s="123">
        <v>1.25</v>
      </c>
      <c r="AD196" s="123"/>
      <c r="AE196" s="123">
        <f t="shared" si="65"/>
        <v>0.35473972602739723</v>
      </c>
      <c r="AF196" s="123">
        <v>0.1</v>
      </c>
      <c r="AG196" s="123"/>
      <c r="AH196" s="123">
        <f t="shared" si="93"/>
        <v>0.55000000000000004</v>
      </c>
      <c r="AI196" s="123"/>
      <c r="AJ196" s="123"/>
      <c r="AK196" s="123">
        <v>0.59</v>
      </c>
      <c r="AL196" s="123">
        <v>0.8</v>
      </c>
      <c r="AM196" s="123">
        <v>0.70409999999999995</v>
      </c>
      <c r="AN196" s="123"/>
      <c r="AO196" s="123"/>
      <c r="AP196" s="123"/>
      <c r="AQ196" s="123"/>
      <c r="AR196" s="123">
        <v>0.27500000000000002</v>
      </c>
      <c r="AS196" s="124">
        <v>0.12658</v>
      </c>
      <c r="AT196" s="124">
        <v>1.45</v>
      </c>
      <c r="AU196" s="124"/>
      <c r="AW196" s="118">
        <f t="shared" si="72"/>
        <v>6112782.8949999996</v>
      </c>
      <c r="AX196" s="119"/>
      <c r="AY196" s="118">
        <f t="shared" si="73"/>
        <v>709001.58724681672</v>
      </c>
      <c r="AZ196" s="119"/>
      <c r="BA196" s="118">
        <f t="shared" si="74"/>
        <v>1705000.0000000002</v>
      </c>
      <c r="BB196" s="118">
        <f t="shared" si="84"/>
        <v>7931582.5</v>
      </c>
      <c r="BC196" s="118">
        <f t="shared" si="85"/>
        <v>0</v>
      </c>
      <c r="BD196" s="118">
        <f t="shared" si="75"/>
        <v>1008462.86</v>
      </c>
      <c r="BF196" s="118">
        <f t="shared" si="77"/>
        <v>7830247.3422468165</v>
      </c>
      <c r="BG196" s="122">
        <f t="shared" si="86"/>
        <v>9636582.5</v>
      </c>
      <c r="BH196" s="119">
        <f t="shared" si="76"/>
        <v>13485000</v>
      </c>
      <c r="BI196" s="119"/>
      <c r="BJ196" s="119">
        <f t="shared" si="61"/>
        <v>0</v>
      </c>
      <c r="BK196" s="81"/>
      <c r="BL196" s="81"/>
      <c r="BM196" s="120">
        <f t="shared" si="78"/>
        <v>30951829.842246816</v>
      </c>
      <c r="BN196" s="120">
        <f t="shared" si="79"/>
        <v>30951829.842246816</v>
      </c>
      <c r="BO196" s="121">
        <v>46357</v>
      </c>
      <c r="BP196" s="22">
        <v>31</v>
      </c>
      <c r="BQ196" s="227">
        <f t="shared" si="88"/>
        <v>9125000</v>
      </c>
      <c r="BR196" s="227">
        <f t="shared" si="89"/>
        <v>9125000</v>
      </c>
      <c r="BS196" s="105"/>
      <c r="BT196" s="227">
        <f t="shared" si="87"/>
        <v>49201829.842246816</v>
      </c>
      <c r="BX196" s="106"/>
      <c r="BY196" s="106"/>
    </row>
    <row r="197" spans="1:77" s="22" customFormat="1" x14ac:dyDescent="0.25">
      <c r="A197" s="190"/>
      <c r="B197" s="191"/>
      <c r="C197" s="191"/>
      <c r="D197" s="191"/>
      <c r="E197" s="191"/>
      <c r="F197" s="191"/>
      <c r="G197" s="191"/>
      <c r="H197" s="191"/>
      <c r="I197" s="192"/>
      <c r="J197" s="191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4"/>
      <c r="AT197" s="194"/>
      <c r="AU197" s="194"/>
      <c r="AV197" s="167"/>
      <c r="AW197" s="315">
        <f>SUM(AW185:AW196)</f>
        <v>75588334.457599998</v>
      </c>
      <c r="AX197" s="315"/>
      <c r="AY197" s="315">
        <f>SUM(AY185:AY196)</f>
        <v>19983727.812704872</v>
      </c>
      <c r="AZ197" s="315"/>
      <c r="BA197" s="315">
        <f>SUM(BA185:BA196)</f>
        <v>20075000.000000004</v>
      </c>
      <c r="BB197" s="315">
        <f>SUM(BB185:BB196)</f>
        <v>95506587.5</v>
      </c>
      <c r="BC197" s="315">
        <f>SUM(BC185:BC196)</f>
        <v>0</v>
      </c>
      <c r="BD197" s="315">
        <f>SUM(BD185:BD196)</f>
        <v>11873836.9</v>
      </c>
      <c r="BE197" s="167"/>
      <c r="BF197" s="315">
        <f>SUM(BF185:BF196)</f>
        <v>107445899.17030485</v>
      </c>
      <c r="BG197" s="315">
        <f>SUM(BG185:BG196)</f>
        <v>115581587.5</v>
      </c>
      <c r="BH197" s="315">
        <f>SUM(BH185:BH196)</f>
        <v>158775000</v>
      </c>
      <c r="BI197" s="315"/>
      <c r="BJ197" s="315">
        <f>SUM(BJ185:BJ196)</f>
        <v>0</v>
      </c>
      <c r="BK197" s="167"/>
      <c r="BL197" s="167"/>
      <c r="BM197" s="315">
        <f>SUM(BM185:BM196)</f>
        <v>381802486.67030483</v>
      </c>
      <c r="BN197" s="316">
        <f>SUM(BN185:BN196)</f>
        <v>381802486.67030483</v>
      </c>
      <c r="BO197" s="168"/>
      <c r="BP197" s="167"/>
      <c r="BQ197" s="228">
        <f>365*1.5*200000</f>
        <v>109500000</v>
      </c>
      <c r="BR197" s="228">
        <f>365*1.5*200000</f>
        <v>109500000</v>
      </c>
      <c r="BS197" s="105"/>
      <c r="BT197" s="318">
        <f>SUM(BT185:BT196)</f>
        <v>600802486.67030489</v>
      </c>
      <c r="BX197" s="106"/>
      <c r="BY197" s="106"/>
    </row>
    <row r="198" spans="1:77" s="22" customFormat="1" x14ac:dyDescent="0.25">
      <c r="A198" s="114">
        <v>46388</v>
      </c>
      <c r="B198" s="105">
        <v>61849</v>
      </c>
      <c r="C198" s="105">
        <v>46059</v>
      </c>
      <c r="D198" s="105">
        <v>75000</v>
      </c>
      <c r="E198" s="105">
        <v>30000</v>
      </c>
      <c r="F198" s="105"/>
      <c r="G198" s="105">
        <v>50377.83375314861</v>
      </c>
      <c r="H198" s="105">
        <v>50000</v>
      </c>
      <c r="I198" s="106"/>
      <c r="J198" s="105">
        <f t="shared" si="91"/>
        <v>262908</v>
      </c>
      <c r="K198" s="106">
        <f>152000+$K$3</f>
        <v>152000</v>
      </c>
      <c r="L198" s="106"/>
      <c r="M198" s="106"/>
      <c r="N198" s="106">
        <v>155000</v>
      </c>
      <c r="O198" s="106">
        <v>35000</v>
      </c>
      <c r="P198" s="106">
        <v>7000</v>
      </c>
      <c r="Q198" s="106">
        <f>+Q196</f>
        <v>68000</v>
      </c>
      <c r="R198" s="106"/>
      <c r="S198" s="106"/>
      <c r="T198" s="106"/>
      <c r="U198" s="106">
        <v>200000</v>
      </c>
      <c r="V198" s="106">
        <v>257000</v>
      </c>
      <c r="W198" s="106">
        <f>+W196</f>
        <v>300000</v>
      </c>
      <c r="X198" s="106"/>
      <c r="Y198" s="106"/>
      <c r="Z198" s="123">
        <f>+Z196</f>
        <v>0.53180000000000005</v>
      </c>
      <c r="AA198" s="123">
        <f>+AA196</f>
        <v>0.63180000000000003</v>
      </c>
      <c r="AB198" s="123">
        <v>1.3</v>
      </c>
      <c r="AC198" s="123">
        <v>1.25</v>
      </c>
      <c r="AD198" s="123"/>
      <c r="AE198" s="123">
        <f t="shared" si="65"/>
        <v>0.35473972602739723</v>
      </c>
      <c r="AF198" s="123">
        <v>0.1</v>
      </c>
      <c r="AG198" s="123"/>
      <c r="AH198" s="123">
        <f>+AH196</f>
        <v>0.55000000000000004</v>
      </c>
      <c r="AI198" s="123"/>
      <c r="AJ198" s="123"/>
      <c r="AK198" s="123">
        <v>0.59</v>
      </c>
      <c r="AL198" s="123">
        <v>0.8</v>
      </c>
      <c r="AM198" s="123">
        <v>0.70409999999999995</v>
      </c>
      <c r="AN198" s="123"/>
      <c r="AO198" s="123"/>
      <c r="AP198" s="123"/>
      <c r="AQ198" s="123"/>
      <c r="AR198" s="123">
        <v>0.27500000000000002</v>
      </c>
      <c r="AS198" s="124">
        <v>0.12658</v>
      </c>
      <c r="AT198" s="124">
        <v>1.45</v>
      </c>
      <c r="AU198" s="124"/>
      <c r="AW198" s="118">
        <f t="shared" si="72"/>
        <v>6106732.6063999999</v>
      </c>
      <c r="AX198" s="119"/>
      <c r="AY198" s="118">
        <f t="shared" si="73"/>
        <v>709001.58724681672</v>
      </c>
      <c r="AZ198" s="119"/>
      <c r="BA198" s="118">
        <f t="shared" si="74"/>
        <v>1705000.0000000002</v>
      </c>
      <c r="BB198" s="118">
        <f t="shared" si="84"/>
        <v>7931582.5</v>
      </c>
      <c r="BC198" s="118">
        <f t="shared" si="85"/>
        <v>0</v>
      </c>
      <c r="BD198" s="118">
        <f t="shared" si="75"/>
        <v>1008462.86</v>
      </c>
      <c r="BF198" s="118">
        <f t="shared" si="77"/>
        <v>7824197.0536468169</v>
      </c>
      <c r="BG198" s="122">
        <f t="shared" si="86"/>
        <v>9636582.5</v>
      </c>
      <c r="BH198" s="119">
        <f t="shared" si="76"/>
        <v>13485000</v>
      </c>
      <c r="BI198" s="119"/>
      <c r="BJ198" s="119">
        <f t="shared" ref="BJ198:BJ266" si="94">(R198*AO198)+(S198*AP198)+(T198*AQ198)</f>
        <v>0</v>
      </c>
      <c r="BK198" s="81"/>
      <c r="BL198" s="81"/>
      <c r="BM198" s="120">
        <f t="shared" si="78"/>
        <v>30945779.553646818</v>
      </c>
      <c r="BN198" s="120">
        <f t="shared" si="79"/>
        <v>30945779.553646818</v>
      </c>
      <c r="BO198" s="121">
        <v>46388</v>
      </c>
      <c r="BP198" s="22">
        <v>31</v>
      </c>
      <c r="BQ198" s="227">
        <f>$BQ$210/12</f>
        <v>9125000</v>
      </c>
      <c r="BR198" s="227">
        <f>$BR$210/12</f>
        <v>9125000</v>
      </c>
      <c r="BS198" s="105"/>
      <c r="BT198" s="227">
        <f t="shared" ref="BT198:BT209" si="95">+BN198+BQ198+BR198+BS198</f>
        <v>49195779.553646818</v>
      </c>
      <c r="BX198" s="106"/>
      <c r="BY198" s="106"/>
    </row>
    <row r="199" spans="1:77" s="22" customFormat="1" x14ac:dyDescent="0.25">
      <c r="A199" s="114">
        <v>46419</v>
      </c>
      <c r="B199" s="105">
        <v>61909</v>
      </c>
      <c r="C199" s="105">
        <v>46059</v>
      </c>
      <c r="D199" s="105">
        <v>75000</v>
      </c>
      <c r="E199" s="105">
        <v>30000</v>
      </c>
      <c r="F199" s="105"/>
      <c r="G199" s="105">
        <v>50377.83375314861</v>
      </c>
      <c r="H199" s="105">
        <v>50000</v>
      </c>
      <c r="I199" s="106"/>
      <c r="J199" s="105">
        <f t="shared" si="91"/>
        <v>262968</v>
      </c>
      <c r="K199" s="106">
        <f>152000+$K$3</f>
        <v>152000</v>
      </c>
      <c r="L199" s="106"/>
      <c r="M199" s="106"/>
      <c r="N199" s="106">
        <v>155000</v>
      </c>
      <c r="O199" s="106">
        <v>35000</v>
      </c>
      <c r="P199" s="106">
        <v>7000</v>
      </c>
      <c r="Q199" s="106">
        <f t="shared" si="63"/>
        <v>68000</v>
      </c>
      <c r="R199" s="106"/>
      <c r="S199" s="106"/>
      <c r="T199" s="106"/>
      <c r="U199" s="106">
        <v>200000</v>
      </c>
      <c r="V199" s="106">
        <v>257000</v>
      </c>
      <c r="W199" s="106">
        <f t="shared" si="66"/>
        <v>300000</v>
      </c>
      <c r="X199" s="106"/>
      <c r="Y199" s="106"/>
      <c r="Z199" s="123">
        <f t="shared" si="92"/>
        <v>0.53180000000000005</v>
      </c>
      <c r="AA199" s="123">
        <f t="shared" si="92"/>
        <v>0.63180000000000003</v>
      </c>
      <c r="AB199" s="123">
        <v>1.3</v>
      </c>
      <c r="AC199" s="123">
        <v>1.25</v>
      </c>
      <c r="AD199" s="123"/>
      <c r="AE199" s="123">
        <f t="shared" si="65"/>
        <v>0.35473972602739723</v>
      </c>
      <c r="AF199" s="123">
        <v>0.1</v>
      </c>
      <c r="AG199" s="123"/>
      <c r="AH199" s="123">
        <f t="shared" si="93"/>
        <v>0.55000000000000004</v>
      </c>
      <c r="AI199" s="123"/>
      <c r="AJ199" s="123"/>
      <c r="AK199" s="123">
        <v>0.59</v>
      </c>
      <c r="AL199" s="123">
        <v>0.8</v>
      </c>
      <c r="AM199" s="123">
        <v>0.70409999999999995</v>
      </c>
      <c r="AN199" s="123"/>
      <c r="AO199" s="123"/>
      <c r="AP199" s="123"/>
      <c r="AQ199" s="123"/>
      <c r="AR199" s="123">
        <v>0.27500000000000002</v>
      </c>
      <c r="AS199" s="124">
        <v>0.12658</v>
      </c>
      <c r="AT199" s="124">
        <v>1.45</v>
      </c>
      <c r="AU199" s="124"/>
      <c r="AW199" s="118">
        <f t="shared" si="72"/>
        <v>5516651.9072000002</v>
      </c>
      <c r="AX199" s="119"/>
      <c r="AY199" s="118">
        <f t="shared" si="73"/>
        <v>640388.53041647968</v>
      </c>
      <c r="AZ199" s="119"/>
      <c r="BA199" s="118">
        <f t="shared" si="74"/>
        <v>1540000.0000000002</v>
      </c>
      <c r="BB199" s="118">
        <f t="shared" si="84"/>
        <v>7164010</v>
      </c>
      <c r="BC199" s="118">
        <f t="shared" si="85"/>
        <v>0</v>
      </c>
      <c r="BD199" s="118">
        <f t="shared" si="75"/>
        <v>910869.68</v>
      </c>
      <c r="BF199" s="118">
        <f t="shared" si="77"/>
        <v>7067910.1176164793</v>
      </c>
      <c r="BG199" s="122">
        <f t="shared" si="86"/>
        <v>8704010</v>
      </c>
      <c r="BH199" s="119">
        <f t="shared" si="76"/>
        <v>12180000</v>
      </c>
      <c r="BI199" s="119"/>
      <c r="BJ199" s="119">
        <f t="shared" si="94"/>
        <v>0</v>
      </c>
      <c r="BK199" s="81"/>
      <c r="BL199" s="81"/>
      <c r="BM199" s="120">
        <f t="shared" si="78"/>
        <v>27951920.117616478</v>
      </c>
      <c r="BN199" s="120">
        <f t="shared" si="79"/>
        <v>27951920.117616478</v>
      </c>
      <c r="BO199" s="121">
        <v>46419</v>
      </c>
      <c r="BP199" s="22">
        <v>28</v>
      </c>
      <c r="BQ199" s="227">
        <f t="shared" ref="BQ199:BQ209" si="96">$BQ$210/12</f>
        <v>9125000</v>
      </c>
      <c r="BR199" s="227">
        <f t="shared" ref="BR199:BR209" si="97">$BR$210/12</f>
        <v>9125000</v>
      </c>
      <c r="BS199" s="105"/>
      <c r="BT199" s="227">
        <f t="shared" si="95"/>
        <v>46201920.117616475</v>
      </c>
      <c r="BX199" s="106"/>
      <c r="BY199" s="106"/>
    </row>
    <row r="200" spans="1:77" s="22" customFormat="1" x14ac:dyDescent="0.25">
      <c r="A200" s="114">
        <v>46447</v>
      </c>
      <c r="B200" s="105">
        <v>61795</v>
      </c>
      <c r="C200" s="105">
        <v>43628</v>
      </c>
      <c r="D200" s="105">
        <v>75000</v>
      </c>
      <c r="E200" s="105">
        <v>30000</v>
      </c>
      <c r="F200" s="105"/>
      <c r="G200" s="105">
        <v>50377.83375314861</v>
      </c>
      <c r="H200" s="105">
        <v>50000</v>
      </c>
      <c r="I200" s="106"/>
      <c r="J200" s="105">
        <f t="shared" si="91"/>
        <v>260423</v>
      </c>
      <c r="K200" s="106">
        <f>152000+$K$3</f>
        <v>152000</v>
      </c>
      <c r="L200" s="106"/>
      <c r="M200" s="106"/>
      <c r="N200" s="106">
        <v>155000</v>
      </c>
      <c r="O200" s="106">
        <v>35000</v>
      </c>
      <c r="P200" s="106">
        <v>7000</v>
      </c>
      <c r="Q200" s="106">
        <f t="shared" ref="Q200:Q261" si="98">+Q199</f>
        <v>68000</v>
      </c>
      <c r="R200" s="106"/>
      <c r="S200" s="106"/>
      <c r="T200" s="106"/>
      <c r="U200" s="106">
        <v>200000</v>
      </c>
      <c r="V200" s="106">
        <v>257000</v>
      </c>
      <c r="W200" s="106">
        <f t="shared" si="66"/>
        <v>300000</v>
      </c>
      <c r="X200" s="106"/>
      <c r="Y200" s="106"/>
      <c r="Z200" s="123">
        <f t="shared" si="92"/>
        <v>0.53180000000000005</v>
      </c>
      <c r="AA200" s="123">
        <f t="shared" si="92"/>
        <v>0.63180000000000003</v>
      </c>
      <c r="AB200" s="123">
        <v>1.3</v>
      </c>
      <c r="AC200" s="123">
        <v>1.25</v>
      </c>
      <c r="AD200" s="123"/>
      <c r="AE200" s="123">
        <f t="shared" si="65"/>
        <v>0.35473972602739723</v>
      </c>
      <c r="AF200" s="123">
        <v>0.1</v>
      </c>
      <c r="AG200" s="123"/>
      <c r="AH200" s="123">
        <f t="shared" si="93"/>
        <v>0.55000000000000004</v>
      </c>
      <c r="AI200" s="123"/>
      <c r="AJ200" s="123"/>
      <c r="AK200" s="123">
        <v>0.59</v>
      </c>
      <c r="AL200" s="123">
        <v>0.8</v>
      </c>
      <c r="AM200" s="123">
        <v>0.70409999999999995</v>
      </c>
      <c r="AN200" s="123"/>
      <c r="AO200" s="123"/>
      <c r="AP200" s="123"/>
      <c r="AQ200" s="123"/>
      <c r="AR200" s="123">
        <v>0.27500000000000002</v>
      </c>
      <c r="AS200" s="124">
        <v>0.12658</v>
      </c>
      <c r="AT200" s="124">
        <v>1.45</v>
      </c>
      <c r="AU200" s="124"/>
      <c r="AW200" s="118">
        <f t="shared" si="72"/>
        <v>6058229.2933999998</v>
      </c>
      <c r="AX200" s="119"/>
      <c r="AY200" s="118">
        <f t="shared" si="73"/>
        <v>709001.58724681672</v>
      </c>
      <c r="AZ200" s="119"/>
      <c r="BA200" s="118">
        <f t="shared" si="74"/>
        <v>1705000.0000000002</v>
      </c>
      <c r="BB200" s="118">
        <f t="shared" si="84"/>
        <v>7931582.5</v>
      </c>
      <c r="BC200" s="118">
        <f t="shared" si="85"/>
        <v>0</v>
      </c>
      <c r="BD200" s="118">
        <f t="shared" si="75"/>
        <v>1008462.86</v>
      </c>
      <c r="BF200" s="118">
        <f t="shared" si="77"/>
        <v>7775693.7406468168</v>
      </c>
      <c r="BG200" s="122">
        <f t="shared" si="86"/>
        <v>9636582.5</v>
      </c>
      <c r="BH200" s="119">
        <f t="shared" si="76"/>
        <v>13485000</v>
      </c>
      <c r="BI200" s="119"/>
      <c r="BJ200" s="119">
        <f t="shared" si="94"/>
        <v>0</v>
      </c>
      <c r="BK200" s="81"/>
      <c r="BL200" s="81"/>
      <c r="BM200" s="120">
        <f t="shared" si="78"/>
        <v>30897276.240646817</v>
      </c>
      <c r="BN200" s="120">
        <f t="shared" si="79"/>
        <v>30897276.240646817</v>
      </c>
      <c r="BO200" s="121">
        <v>46447</v>
      </c>
      <c r="BP200" s="22">
        <v>31</v>
      </c>
      <c r="BQ200" s="227">
        <f t="shared" si="96"/>
        <v>9125000</v>
      </c>
      <c r="BR200" s="227">
        <f t="shared" si="97"/>
        <v>9125000</v>
      </c>
      <c r="BS200" s="105"/>
      <c r="BT200" s="227">
        <f t="shared" si="95"/>
        <v>49147276.240646817</v>
      </c>
      <c r="BX200" s="106"/>
      <c r="BY200" s="106"/>
    </row>
    <row r="201" spans="1:77" s="22" customFormat="1" x14ac:dyDescent="0.25">
      <c r="A201" s="114">
        <v>46478</v>
      </c>
      <c r="B201" s="105">
        <v>59131</v>
      </c>
      <c r="C201" s="105">
        <v>45506</v>
      </c>
      <c r="D201" s="105">
        <v>75000</v>
      </c>
      <c r="E201" s="105">
        <v>30000</v>
      </c>
      <c r="F201" s="105"/>
      <c r="G201" s="105">
        <v>50377.83375314861</v>
      </c>
      <c r="H201" s="105">
        <v>50000</v>
      </c>
      <c r="I201" s="106"/>
      <c r="J201" s="105">
        <f t="shared" si="91"/>
        <v>259637</v>
      </c>
      <c r="K201" s="106">
        <f t="shared" ref="K201:K207" si="99">170000+$K$3</f>
        <v>170000</v>
      </c>
      <c r="L201" s="106"/>
      <c r="M201" s="106"/>
      <c r="N201" s="106">
        <v>155000</v>
      </c>
      <c r="O201" s="106">
        <v>35000</v>
      </c>
      <c r="P201" s="106">
        <v>7000</v>
      </c>
      <c r="Q201" s="106">
        <f t="shared" si="98"/>
        <v>68000</v>
      </c>
      <c r="R201" s="106"/>
      <c r="S201" s="106"/>
      <c r="T201" s="106"/>
      <c r="U201" s="106">
        <v>200000</v>
      </c>
      <c r="V201" s="106">
        <v>257000</v>
      </c>
      <c r="W201" s="106">
        <f t="shared" si="66"/>
        <v>300000</v>
      </c>
      <c r="X201" s="106"/>
      <c r="Y201" s="106"/>
      <c r="Z201" s="123">
        <f t="shared" si="92"/>
        <v>0.53180000000000005</v>
      </c>
      <c r="AA201" s="123">
        <f t="shared" si="92"/>
        <v>0.63180000000000003</v>
      </c>
      <c r="AB201" s="123">
        <v>1.3</v>
      </c>
      <c r="AC201" s="123">
        <v>1.25</v>
      </c>
      <c r="AD201" s="123"/>
      <c r="AE201" s="123">
        <f t="shared" si="65"/>
        <v>0.35473972602739723</v>
      </c>
      <c r="AF201" s="123">
        <v>0.1</v>
      </c>
      <c r="AG201" s="123"/>
      <c r="AH201" s="123">
        <f t="shared" si="93"/>
        <v>0.55000000000000004</v>
      </c>
      <c r="AI201" s="123"/>
      <c r="AJ201" s="123"/>
      <c r="AK201" s="123">
        <v>0.59</v>
      </c>
      <c r="AL201" s="123">
        <v>0.8</v>
      </c>
      <c r="AM201" s="123">
        <v>0.70409999999999995</v>
      </c>
      <c r="AN201" s="123"/>
      <c r="AO201" s="123"/>
      <c r="AP201" s="123"/>
      <c r="AQ201" s="123"/>
      <c r="AR201" s="123">
        <v>0.27500000000000002</v>
      </c>
      <c r="AS201" s="124">
        <v>0.12658</v>
      </c>
      <c r="AT201" s="124">
        <v>1.45</v>
      </c>
      <c r="AU201" s="124"/>
      <c r="AW201" s="118">
        <f t="shared" si="72"/>
        <v>5855896.6980000008</v>
      </c>
      <c r="AX201" s="119"/>
      <c r="AY201" s="118">
        <f t="shared" si="73"/>
        <v>686130.56830337108</v>
      </c>
      <c r="AZ201" s="119"/>
      <c r="BA201" s="118">
        <f t="shared" si="74"/>
        <v>1650000.0000000002</v>
      </c>
      <c r="BB201" s="118">
        <f t="shared" si="84"/>
        <v>7972725</v>
      </c>
      <c r="BC201" s="118">
        <f t="shared" si="85"/>
        <v>0</v>
      </c>
      <c r="BD201" s="118">
        <f t="shared" si="75"/>
        <v>975931.8</v>
      </c>
      <c r="BF201" s="118">
        <f t="shared" si="77"/>
        <v>7517959.0663033715</v>
      </c>
      <c r="BG201" s="122">
        <f t="shared" si="86"/>
        <v>9622725</v>
      </c>
      <c r="BH201" s="119">
        <f t="shared" si="76"/>
        <v>13050000</v>
      </c>
      <c r="BI201" s="119"/>
      <c r="BJ201" s="119">
        <f t="shared" si="94"/>
        <v>0</v>
      </c>
      <c r="BK201" s="81"/>
      <c r="BL201" s="81"/>
      <c r="BM201" s="120">
        <f t="shared" si="78"/>
        <v>30190684.066303372</v>
      </c>
      <c r="BN201" s="120">
        <f t="shared" si="79"/>
        <v>30190684.066303372</v>
      </c>
      <c r="BO201" s="121">
        <v>46478</v>
      </c>
      <c r="BP201" s="22">
        <v>30</v>
      </c>
      <c r="BQ201" s="227">
        <f t="shared" si="96"/>
        <v>9125000</v>
      </c>
      <c r="BR201" s="227">
        <f t="shared" si="97"/>
        <v>9125000</v>
      </c>
      <c r="BS201" s="105"/>
      <c r="BT201" s="227">
        <f t="shared" si="95"/>
        <v>48440684.066303372</v>
      </c>
      <c r="BX201" s="106"/>
      <c r="BY201" s="106"/>
    </row>
    <row r="202" spans="1:77" s="22" customFormat="1" x14ac:dyDescent="0.25">
      <c r="A202" s="114">
        <v>46508</v>
      </c>
      <c r="B202" s="105">
        <v>50303</v>
      </c>
      <c r="C202" s="105">
        <v>94506</v>
      </c>
      <c r="D202" s="105">
        <v>75000</v>
      </c>
      <c r="E202" s="105">
        <v>30000</v>
      </c>
      <c r="F202" s="105"/>
      <c r="G202" s="105">
        <v>100755.66750629722</v>
      </c>
      <c r="H202" s="105">
        <v>100000</v>
      </c>
      <c r="I202" s="106"/>
      <c r="J202" s="105">
        <f t="shared" si="91"/>
        <v>349809</v>
      </c>
      <c r="K202" s="106">
        <f t="shared" si="99"/>
        <v>170000</v>
      </c>
      <c r="L202" s="106"/>
      <c r="M202" s="106"/>
      <c r="N202" s="106">
        <v>155000</v>
      </c>
      <c r="O202" s="106">
        <v>35000</v>
      </c>
      <c r="P202" s="106">
        <v>7000</v>
      </c>
      <c r="Q202" s="106">
        <f t="shared" si="98"/>
        <v>68000</v>
      </c>
      <c r="R202" s="106"/>
      <c r="S202" s="106"/>
      <c r="T202" s="106"/>
      <c r="U202" s="106">
        <v>200000</v>
      </c>
      <c r="V202" s="106">
        <v>257000</v>
      </c>
      <c r="W202" s="106">
        <f t="shared" si="66"/>
        <v>300000</v>
      </c>
      <c r="X202" s="106"/>
      <c r="Y202" s="106"/>
      <c r="Z202" s="123">
        <f t="shared" si="92"/>
        <v>0.53180000000000005</v>
      </c>
      <c r="AA202" s="123">
        <f t="shared" si="92"/>
        <v>0.63180000000000003</v>
      </c>
      <c r="AB202" s="123">
        <v>1.3</v>
      </c>
      <c r="AC202" s="123">
        <v>1.25</v>
      </c>
      <c r="AD202" s="123"/>
      <c r="AE202" s="123">
        <f t="shared" si="65"/>
        <v>0.35473972602739723</v>
      </c>
      <c r="AF202" s="123">
        <v>0.63180000000000003</v>
      </c>
      <c r="AG202" s="123"/>
      <c r="AH202" s="123">
        <f t="shared" si="93"/>
        <v>0.55000000000000004</v>
      </c>
      <c r="AI202" s="123"/>
      <c r="AJ202" s="123"/>
      <c r="AK202" s="123">
        <v>0.59</v>
      </c>
      <c r="AL202" s="123">
        <v>0.8</v>
      </c>
      <c r="AM202" s="123">
        <v>0.70409999999999995</v>
      </c>
      <c r="AN202" s="123"/>
      <c r="AO202" s="123"/>
      <c r="AP202" s="123"/>
      <c r="AQ202" s="123"/>
      <c r="AR202" s="123">
        <v>0.27500000000000002</v>
      </c>
      <c r="AS202" s="124">
        <v>0.12658</v>
      </c>
      <c r="AT202" s="124">
        <v>1.45</v>
      </c>
      <c r="AU202" s="124"/>
      <c r="AW202" s="118">
        <f t="shared" si="72"/>
        <v>6865260.8122000005</v>
      </c>
      <c r="AX202" s="119"/>
      <c r="AY202" s="118">
        <f t="shared" si="73"/>
        <v>3066583.1744936332</v>
      </c>
      <c r="AZ202" s="119"/>
      <c r="BA202" s="118">
        <f t="shared" si="74"/>
        <v>1705000.0000000002</v>
      </c>
      <c r="BB202" s="118">
        <f t="shared" si="84"/>
        <v>8238482.5</v>
      </c>
      <c r="BC202" s="118">
        <f t="shared" si="85"/>
        <v>0</v>
      </c>
      <c r="BD202" s="118">
        <f t="shared" si="75"/>
        <v>1008462.86</v>
      </c>
      <c r="BF202" s="118">
        <f t="shared" si="77"/>
        <v>10940306.846693633</v>
      </c>
      <c r="BG202" s="122">
        <f t="shared" si="86"/>
        <v>9943482.5</v>
      </c>
      <c r="BH202" s="119">
        <f t="shared" si="76"/>
        <v>13485000</v>
      </c>
      <c r="BI202" s="119"/>
      <c r="BJ202" s="119">
        <f t="shared" si="94"/>
        <v>0</v>
      </c>
      <c r="BK202" s="81"/>
      <c r="BL202" s="81"/>
      <c r="BM202" s="120">
        <f t="shared" si="78"/>
        <v>34368789.346693635</v>
      </c>
      <c r="BN202" s="120">
        <f t="shared" si="79"/>
        <v>34368789.346693635</v>
      </c>
      <c r="BO202" s="121">
        <v>46508</v>
      </c>
      <c r="BP202" s="22">
        <v>31</v>
      </c>
      <c r="BQ202" s="227">
        <f t="shared" si="96"/>
        <v>9125000</v>
      </c>
      <c r="BR202" s="227">
        <f t="shared" si="97"/>
        <v>9125000</v>
      </c>
      <c r="BS202" s="105"/>
      <c r="BT202" s="227">
        <f t="shared" si="95"/>
        <v>52618789.346693635</v>
      </c>
      <c r="BX202" s="106"/>
      <c r="BY202" s="106"/>
    </row>
    <row r="203" spans="1:77" s="22" customFormat="1" x14ac:dyDescent="0.25">
      <c r="A203" s="114">
        <v>46539</v>
      </c>
      <c r="B203" s="105">
        <v>50301</v>
      </c>
      <c r="C203" s="105">
        <v>94506</v>
      </c>
      <c r="D203" s="105">
        <v>75000</v>
      </c>
      <c r="E203" s="105">
        <v>30000</v>
      </c>
      <c r="F203" s="105"/>
      <c r="G203" s="105">
        <v>100755.66750629722</v>
      </c>
      <c r="H203" s="105">
        <v>100000</v>
      </c>
      <c r="I203" s="106"/>
      <c r="J203" s="105">
        <f t="shared" si="91"/>
        <v>349807</v>
      </c>
      <c r="K203" s="106">
        <f t="shared" si="99"/>
        <v>170000</v>
      </c>
      <c r="L203" s="106"/>
      <c r="M203" s="106"/>
      <c r="N203" s="106">
        <v>155000</v>
      </c>
      <c r="O203" s="106">
        <v>35000</v>
      </c>
      <c r="P203" s="106">
        <v>7000</v>
      </c>
      <c r="Q203" s="106">
        <f t="shared" si="98"/>
        <v>68000</v>
      </c>
      <c r="R203" s="106"/>
      <c r="S203" s="106"/>
      <c r="T203" s="106"/>
      <c r="U203" s="106">
        <v>200000</v>
      </c>
      <c r="V203" s="106">
        <v>257000</v>
      </c>
      <c r="W203" s="106">
        <f t="shared" si="66"/>
        <v>300000</v>
      </c>
      <c r="X203" s="106"/>
      <c r="Y203" s="106"/>
      <c r="Z203" s="123">
        <f t="shared" si="92"/>
        <v>0.53180000000000005</v>
      </c>
      <c r="AA203" s="123">
        <f t="shared" si="92"/>
        <v>0.63180000000000003</v>
      </c>
      <c r="AB203" s="123">
        <v>1.3</v>
      </c>
      <c r="AC203" s="123">
        <v>1.25</v>
      </c>
      <c r="AD203" s="123"/>
      <c r="AE203" s="123">
        <f t="shared" si="65"/>
        <v>0.35473972602739723</v>
      </c>
      <c r="AF203" s="123">
        <v>0.63180000000000003</v>
      </c>
      <c r="AG203" s="123"/>
      <c r="AH203" s="123">
        <f t="shared" si="93"/>
        <v>0.55000000000000004</v>
      </c>
      <c r="AI203" s="123"/>
      <c r="AJ203" s="123"/>
      <c r="AK203" s="123">
        <v>0.59</v>
      </c>
      <c r="AL203" s="123">
        <v>0.8</v>
      </c>
      <c r="AM203" s="123">
        <v>0.70409999999999995</v>
      </c>
      <c r="AN203" s="123"/>
      <c r="AO203" s="123"/>
      <c r="AP203" s="123"/>
      <c r="AQ203" s="123"/>
      <c r="AR203" s="123">
        <v>0.27500000000000002</v>
      </c>
      <c r="AS203" s="124">
        <v>0.12658</v>
      </c>
      <c r="AT203" s="124">
        <v>1.45</v>
      </c>
      <c r="AU203" s="124"/>
      <c r="AW203" s="118">
        <f t="shared" si="72"/>
        <v>6643768.8779999996</v>
      </c>
      <c r="AX203" s="119"/>
      <c r="AY203" s="118">
        <f t="shared" si="73"/>
        <v>2967661.1366067417</v>
      </c>
      <c r="AZ203" s="119"/>
      <c r="BA203" s="118">
        <f t="shared" si="74"/>
        <v>1650000.0000000002</v>
      </c>
      <c r="BB203" s="118">
        <f t="shared" si="84"/>
        <v>7972725</v>
      </c>
      <c r="BC203" s="118">
        <f t="shared" si="85"/>
        <v>0</v>
      </c>
      <c r="BD203" s="118">
        <f t="shared" si="75"/>
        <v>975931.8</v>
      </c>
      <c r="BF203" s="118">
        <f t="shared" si="77"/>
        <v>10587361.814606741</v>
      </c>
      <c r="BG203" s="122">
        <f t="shared" si="86"/>
        <v>9622725</v>
      </c>
      <c r="BH203" s="119">
        <f t="shared" si="76"/>
        <v>13050000</v>
      </c>
      <c r="BI203" s="119"/>
      <c r="BJ203" s="119">
        <f t="shared" si="94"/>
        <v>0</v>
      </c>
      <c r="BK203" s="81"/>
      <c r="BL203" s="81"/>
      <c r="BM203" s="120">
        <f t="shared" si="78"/>
        <v>33260086.814606741</v>
      </c>
      <c r="BN203" s="120">
        <f t="shared" si="79"/>
        <v>33260086.814606741</v>
      </c>
      <c r="BO203" s="121">
        <v>46539</v>
      </c>
      <c r="BP203" s="22">
        <v>30</v>
      </c>
      <c r="BQ203" s="227">
        <f t="shared" si="96"/>
        <v>9125000</v>
      </c>
      <c r="BR203" s="227">
        <f t="shared" si="97"/>
        <v>9125000</v>
      </c>
      <c r="BS203" s="105"/>
      <c r="BT203" s="227">
        <f t="shared" si="95"/>
        <v>51510086.814606741</v>
      </c>
      <c r="BX203" s="106"/>
      <c r="BY203" s="106"/>
    </row>
    <row r="204" spans="1:77" s="22" customFormat="1" x14ac:dyDescent="0.25">
      <c r="A204" s="114">
        <v>46569</v>
      </c>
      <c r="B204" s="105">
        <v>50316</v>
      </c>
      <c r="C204" s="105">
        <v>94506</v>
      </c>
      <c r="D204" s="105">
        <v>75000</v>
      </c>
      <c r="E204" s="105">
        <v>30000</v>
      </c>
      <c r="F204" s="105"/>
      <c r="G204" s="105">
        <v>100755.66750629722</v>
      </c>
      <c r="H204" s="105">
        <v>100000</v>
      </c>
      <c r="I204" s="106"/>
      <c r="J204" s="105">
        <f t="shared" si="91"/>
        <v>349822</v>
      </c>
      <c r="K204" s="106">
        <f t="shared" si="99"/>
        <v>170000</v>
      </c>
      <c r="L204" s="106"/>
      <c r="M204" s="106"/>
      <c r="N204" s="106">
        <v>155000</v>
      </c>
      <c r="O204" s="106">
        <v>35000</v>
      </c>
      <c r="P204" s="106">
        <v>7000</v>
      </c>
      <c r="Q204" s="106">
        <f t="shared" si="98"/>
        <v>68000</v>
      </c>
      <c r="R204" s="106"/>
      <c r="S204" s="106"/>
      <c r="T204" s="106"/>
      <c r="U204" s="106">
        <v>200000</v>
      </c>
      <c r="V204" s="106">
        <v>257000</v>
      </c>
      <c r="W204" s="106">
        <f t="shared" si="66"/>
        <v>300000</v>
      </c>
      <c r="X204" s="106"/>
      <c r="Y204" s="106"/>
      <c r="Z204" s="123">
        <f t="shared" si="92"/>
        <v>0.53180000000000005</v>
      </c>
      <c r="AA204" s="123">
        <f t="shared" si="92"/>
        <v>0.63180000000000003</v>
      </c>
      <c r="AB204" s="123">
        <v>1.3</v>
      </c>
      <c r="AC204" s="123">
        <v>1.25</v>
      </c>
      <c r="AD204" s="123"/>
      <c r="AE204" s="123">
        <f t="shared" si="65"/>
        <v>0.35473972602739723</v>
      </c>
      <c r="AF204" s="123">
        <v>0.63180000000000003</v>
      </c>
      <c r="AG204" s="123"/>
      <c r="AH204" s="123">
        <f t="shared" si="93"/>
        <v>0.55000000000000004</v>
      </c>
      <c r="AI204" s="123"/>
      <c r="AJ204" s="123"/>
      <c r="AK204" s="123">
        <v>0.59</v>
      </c>
      <c r="AL204" s="123">
        <v>0.8</v>
      </c>
      <c r="AM204" s="123">
        <v>0.70409999999999995</v>
      </c>
      <c r="AN204" s="123"/>
      <c r="AO204" s="123"/>
      <c r="AP204" s="123"/>
      <c r="AQ204" s="123"/>
      <c r="AR204" s="123">
        <v>0.27500000000000002</v>
      </c>
      <c r="AS204" s="124">
        <v>0.12658</v>
      </c>
      <c r="AT204" s="124">
        <v>1.45</v>
      </c>
      <c r="AU204" s="124"/>
      <c r="AW204" s="118">
        <f t="shared" si="72"/>
        <v>6865475.1276000002</v>
      </c>
      <c r="AX204" s="119"/>
      <c r="AY204" s="118">
        <f t="shared" si="73"/>
        <v>3066583.1744936332</v>
      </c>
      <c r="AZ204" s="119"/>
      <c r="BA204" s="118">
        <f t="shared" si="74"/>
        <v>1705000.0000000002</v>
      </c>
      <c r="BB204" s="118">
        <f t="shared" si="84"/>
        <v>8238482.5</v>
      </c>
      <c r="BC204" s="118">
        <f t="shared" si="85"/>
        <v>0</v>
      </c>
      <c r="BD204" s="118">
        <f t="shared" si="75"/>
        <v>1008462.86</v>
      </c>
      <c r="BF204" s="118">
        <f t="shared" si="77"/>
        <v>10940521.162093632</v>
      </c>
      <c r="BG204" s="122">
        <f t="shared" si="86"/>
        <v>9943482.5</v>
      </c>
      <c r="BH204" s="119">
        <f t="shared" si="76"/>
        <v>13485000</v>
      </c>
      <c r="BI204" s="119"/>
      <c r="BJ204" s="119">
        <f t="shared" si="94"/>
        <v>0</v>
      </c>
      <c r="BK204" s="81"/>
      <c r="BL204" s="81"/>
      <c r="BM204" s="120">
        <f t="shared" si="78"/>
        <v>34369003.662093632</v>
      </c>
      <c r="BN204" s="120">
        <f t="shared" si="79"/>
        <v>34369003.662093632</v>
      </c>
      <c r="BO204" s="121">
        <v>46569</v>
      </c>
      <c r="BP204" s="22">
        <v>31</v>
      </c>
      <c r="BQ204" s="227">
        <f t="shared" si="96"/>
        <v>9125000</v>
      </c>
      <c r="BR204" s="227">
        <f t="shared" si="97"/>
        <v>9125000</v>
      </c>
      <c r="BS204" s="105"/>
      <c r="BT204" s="227">
        <f t="shared" si="95"/>
        <v>52619003.662093632</v>
      </c>
      <c r="BX204" s="106"/>
      <c r="BY204" s="106"/>
    </row>
    <row r="205" spans="1:77" s="22" customFormat="1" x14ac:dyDescent="0.25">
      <c r="A205" s="114">
        <v>46600</v>
      </c>
      <c r="B205" s="105">
        <v>50351</v>
      </c>
      <c r="C205" s="105">
        <v>94506</v>
      </c>
      <c r="D205" s="105">
        <v>75000</v>
      </c>
      <c r="E205" s="105">
        <v>30000</v>
      </c>
      <c r="F205" s="105"/>
      <c r="G205" s="105">
        <v>100755.66750629722</v>
      </c>
      <c r="H205" s="105">
        <v>100000</v>
      </c>
      <c r="I205" s="106"/>
      <c r="J205" s="105">
        <f t="shared" si="91"/>
        <v>349857</v>
      </c>
      <c r="K205" s="106">
        <f t="shared" si="99"/>
        <v>170000</v>
      </c>
      <c r="L205" s="106"/>
      <c r="M205" s="106"/>
      <c r="N205" s="106">
        <v>155000</v>
      </c>
      <c r="O205" s="106">
        <v>35000</v>
      </c>
      <c r="P205" s="106">
        <v>7000</v>
      </c>
      <c r="Q205" s="106">
        <f t="shared" si="98"/>
        <v>68000</v>
      </c>
      <c r="R205" s="106"/>
      <c r="S205" s="106"/>
      <c r="T205" s="106"/>
      <c r="U205" s="106">
        <v>200000</v>
      </c>
      <c r="V205" s="106">
        <v>257000</v>
      </c>
      <c r="W205" s="106">
        <f t="shared" si="66"/>
        <v>300000</v>
      </c>
      <c r="X205" s="106"/>
      <c r="Y205" s="106"/>
      <c r="Z205" s="123">
        <f t="shared" ref="Z205:AA220" si="100">+Z204</f>
        <v>0.53180000000000005</v>
      </c>
      <c r="AA205" s="123">
        <f t="shared" si="100"/>
        <v>0.63180000000000003</v>
      </c>
      <c r="AB205" s="123">
        <v>1.3</v>
      </c>
      <c r="AC205" s="123">
        <v>1.25</v>
      </c>
      <c r="AD205" s="123"/>
      <c r="AE205" s="123">
        <f t="shared" si="65"/>
        <v>0.35473972602739723</v>
      </c>
      <c r="AF205" s="123">
        <v>0.63180000000000003</v>
      </c>
      <c r="AG205" s="123"/>
      <c r="AH205" s="123">
        <f t="shared" si="93"/>
        <v>0.55000000000000004</v>
      </c>
      <c r="AI205" s="123"/>
      <c r="AJ205" s="123"/>
      <c r="AK205" s="123">
        <v>0.59</v>
      </c>
      <c r="AL205" s="123">
        <v>0.8</v>
      </c>
      <c r="AM205" s="123">
        <v>0.70409999999999995</v>
      </c>
      <c r="AN205" s="123"/>
      <c r="AO205" s="123"/>
      <c r="AP205" s="123"/>
      <c r="AQ205" s="123"/>
      <c r="AR205" s="123">
        <v>0.27500000000000002</v>
      </c>
      <c r="AS205" s="124">
        <v>0.12658</v>
      </c>
      <c r="AT205" s="124">
        <v>1.45</v>
      </c>
      <c r="AU205" s="124"/>
      <c r="AW205" s="118">
        <f t="shared" si="72"/>
        <v>6866052.1305999998</v>
      </c>
      <c r="AX205" s="119"/>
      <c r="AY205" s="118">
        <f t="shared" si="73"/>
        <v>3066583.1744936332</v>
      </c>
      <c r="AZ205" s="119"/>
      <c r="BA205" s="118">
        <f t="shared" si="74"/>
        <v>1705000.0000000002</v>
      </c>
      <c r="BB205" s="118">
        <f t="shared" si="84"/>
        <v>8238482.5</v>
      </c>
      <c r="BC205" s="118">
        <f t="shared" si="85"/>
        <v>0</v>
      </c>
      <c r="BD205" s="118">
        <f t="shared" si="75"/>
        <v>1008462.86</v>
      </c>
      <c r="BF205" s="118">
        <f t="shared" si="77"/>
        <v>10941098.165093632</v>
      </c>
      <c r="BG205" s="122">
        <f t="shared" si="86"/>
        <v>9943482.5</v>
      </c>
      <c r="BH205" s="119">
        <f t="shared" si="76"/>
        <v>13485000</v>
      </c>
      <c r="BI205" s="119"/>
      <c r="BJ205" s="119">
        <f t="shared" si="94"/>
        <v>0</v>
      </c>
      <c r="BK205" s="81"/>
      <c r="BL205" s="81"/>
      <c r="BM205" s="120">
        <f t="shared" si="78"/>
        <v>34369580.665093631</v>
      </c>
      <c r="BN205" s="120">
        <f t="shared" si="79"/>
        <v>34369580.665093631</v>
      </c>
      <c r="BO205" s="121">
        <v>46600</v>
      </c>
      <c r="BP205" s="22">
        <v>31</v>
      </c>
      <c r="BQ205" s="227">
        <f t="shared" si="96"/>
        <v>9125000</v>
      </c>
      <c r="BR205" s="227">
        <f t="shared" si="97"/>
        <v>9125000</v>
      </c>
      <c r="BS205" s="105"/>
      <c r="BT205" s="227">
        <f t="shared" si="95"/>
        <v>52619580.665093631</v>
      </c>
      <c r="BX205" s="106"/>
      <c r="BY205" s="106"/>
    </row>
    <row r="206" spans="1:77" s="22" customFormat="1" x14ac:dyDescent="0.25">
      <c r="A206" s="114">
        <v>46631</v>
      </c>
      <c r="B206" s="105">
        <v>50743</v>
      </c>
      <c r="C206" s="105">
        <v>94506</v>
      </c>
      <c r="D206" s="105">
        <v>75000</v>
      </c>
      <c r="E206" s="105">
        <v>30000</v>
      </c>
      <c r="F206" s="105"/>
      <c r="G206" s="105">
        <v>100755.66750629722</v>
      </c>
      <c r="H206" s="105">
        <v>100000</v>
      </c>
      <c r="I206" s="106"/>
      <c r="J206" s="105">
        <f t="shared" si="91"/>
        <v>350249</v>
      </c>
      <c r="K206" s="106">
        <f t="shared" si="99"/>
        <v>170000</v>
      </c>
      <c r="L206" s="106"/>
      <c r="M206" s="106"/>
      <c r="N206" s="106">
        <v>155000</v>
      </c>
      <c r="O206" s="106">
        <v>35000</v>
      </c>
      <c r="P206" s="106">
        <v>7000</v>
      </c>
      <c r="Q206" s="106">
        <f t="shared" si="98"/>
        <v>68000</v>
      </c>
      <c r="R206" s="106"/>
      <c r="S206" s="106"/>
      <c r="T206" s="106"/>
      <c r="U206" s="106">
        <v>200000</v>
      </c>
      <c r="V206" s="106">
        <v>257000</v>
      </c>
      <c r="W206" s="106">
        <f t="shared" si="66"/>
        <v>300000</v>
      </c>
      <c r="X206" s="106"/>
      <c r="Y206" s="106"/>
      <c r="Z206" s="123">
        <f t="shared" si="100"/>
        <v>0.53180000000000005</v>
      </c>
      <c r="AA206" s="123">
        <f t="shared" si="100"/>
        <v>0.63180000000000003</v>
      </c>
      <c r="AB206" s="123">
        <v>1.3</v>
      </c>
      <c r="AC206" s="123">
        <v>1.25</v>
      </c>
      <c r="AD206" s="123"/>
      <c r="AE206" s="123">
        <f t="shared" si="65"/>
        <v>0.35473972602739723</v>
      </c>
      <c r="AF206" s="123">
        <v>0.63180000000000003</v>
      </c>
      <c r="AG206" s="123"/>
      <c r="AH206" s="123">
        <f t="shared" si="93"/>
        <v>0.55000000000000004</v>
      </c>
      <c r="AI206" s="123"/>
      <c r="AJ206" s="123"/>
      <c r="AK206" s="123">
        <v>0.59</v>
      </c>
      <c r="AL206" s="123">
        <v>0.8</v>
      </c>
      <c r="AM206" s="123">
        <v>0.70409999999999995</v>
      </c>
      <c r="AN206" s="123"/>
      <c r="AO206" s="123"/>
      <c r="AP206" s="123"/>
      <c r="AQ206" s="123"/>
      <c r="AR206" s="123">
        <v>0.27500000000000002</v>
      </c>
      <c r="AS206" s="124">
        <v>0.12658</v>
      </c>
      <c r="AT206" s="124">
        <v>1.45</v>
      </c>
      <c r="AU206" s="124"/>
      <c r="AW206" s="118">
        <f t="shared" si="72"/>
        <v>6650820.5460000001</v>
      </c>
      <c r="AX206" s="119"/>
      <c r="AY206" s="118">
        <f t="shared" si="73"/>
        <v>2967661.1366067417</v>
      </c>
      <c r="AZ206" s="119"/>
      <c r="BA206" s="118">
        <f t="shared" si="74"/>
        <v>1650000.0000000002</v>
      </c>
      <c r="BB206" s="118">
        <f t="shared" si="84"/>
        <v>7972725</v>
      </c>
      <c r="BC206" s="118">
        <f t="shared" si="85"/>
        <v>0</v>
      </c>
      <c r="BD206" s="118">
        <f t="shared" si="75"/>
        <v>975931.8</v>
      </c>
      <c r="BF206" s="118">
        <f t="shared" si="77"/>
        <v>10594413.482606743</v>
      </c>
      <c r="BG206" s="122">
        <f t="shared" si="86"/>
        <v>9622725</v>
      </c>
      <c r="BH206" s="119">
        <f t="shared" si="76"/>
        <v>13050000</v>
      </c>
      <c r="BI206" s="119"/>
      <c r="BJ206" s="119">
        <f t="shared" si="94"/>
        <v>0</v>
      </c>
      <c r="BK206" s="81"/>
      <c r="BL206" s="81"/>
      <c r="BM206" s="120">
        <f t="shared" si="78"/>
        <v>33267138.482606743</v>
      </c>
      <c r="BN206" s="120">
        <f t="shared" si="79"/>
        <v>33267138.482606743</v>
      </c>
      <c r="BO206" s="121">
        <v>46631</v>
      </c>
      <c r="BP206" s="22">
        <v>30</v>
      </c>
      <c r="BQ206" s="227">
        <f t="shared" si="96"/>
        <v>9125000</v>
      </c>
      <c r="BR206" s="227">
        <f t="shared" si="97"/>
        <v>9125000</v>
      </c>
      <c r="BS206" s="105"/>
      <c r="BT206" s="227">
        <f t="shared" si="95"/>
        <v>51517138.482606739</v>
      </c>
      <c r="BX206" s="106"/>
      <c r="BY206" s="106"/>
    </row>
    <row r="207" spans="1:77" s="22" customFormat="1" x14ac:dyDescent="0.25">
      <c r="A207" s="114">
        <v>46661</v>
      </c>
      <c r="B207" s="105">
        <v>50050</v>
      </c>
      <c r="C207" s="105">
        <v>57404</v>
      </c>
      <c r="D207" s="105">
        <v>75000</v>
      </c>
      <c r="E207" s="105">
        <v>30000</v>
      </c>
      <c r="F207" s="105"/>
      <c r="G207" s="105">
        <v>50377.83375314861</v>
      </c>
      <c r="H207" s="105">
        <v>50000</v>
      </c>
      <c r="I207" s="106"/>
      <c r="J207" s="105">
        <f t="shared" si="91"/>
        <v>262454</v>
      </c>
      <c r="K207" s="106">
        <f t="shared" si="99"/>
        <v>170000</v>
      </c>
      <c r="L207" s="106"/>
      <c r="M207" s="106"/>
      <c r="N207" s="106">
        <v>155000</v>
      </c>
      <c r="O207" s="106">
        <v>35000</v>
      </c>
      <c r="P207" s="106">
        <v>7000</v>
      </c>
      <c r="Q207" s="106">
        <f t="shared" si="98"/>
        <v>68000</v>
      </c>
      <c r="R207" s="106"/>
      <c r="S207" s="106"/>
      <c r="T207" s="106"/>
      <c r="U207" s="106">
        <v>200000</v>
      </c>
      <c r="V207" s="106">
        <v>257000</v>
      </c>
      <c r="W207" s="106">
        <f t="shared" si="66"/>
        <v>300000</v>
      </c>
      <c r="X207" s="106"/>
      <c r="Y207" s="106"/>
      <c r="Z207" s="123">
        <f t="shared" si="100"/>
        <v>0.53180000000000005</v>
      </c>
      <c r="AA207" s="123">
        <f t="shared" si="100"/>
        <v>0.63180000000000003</v>
      </c>
      <c r="AB207" s="123">
        <v>1.3</v>
      </c>
      <c r="AC207" s="123">
        <v>1.25</v>
      </c>
      <c r="AD207" s="123"/>
      <c r="AE207" s="123">
        <f t="shared" si="65"/>
        <v>0.35473972602739723</v>
      </c>
      <c r="AF207" s="123">
        <v>0.1</v>
      </c>
      <c r="AG207" s="123"/>
      <c r="AH207" s="123">
        <f t="shared" si="93"/>
        <v>0.55000000000000004</v>
      </c>
      <c r="AI207" s="123"/>
      <c r="AJ207" s="123"/>
      <c r="AK207" s="123">
        <v>0.59</v>
      </c>
      <c r="AL207" s="123">
        <v>0.8</v>
      </c>
      <c r="AM207" s="123">
        <v>0.70409999999999995</v>
      </c>
      <c r="AN207" s="123"/>
      <c r="AO207" s="123"/>
      <c r="AP207" s="123"/>
      <c r="AQ207" s="123"/>
      <c r="AR207" s="123">
        <v>0.27500000000000002</v>
      </c>
      <c r="AS207" s="124">
        <v>0.12658</v>
      </c>
      <c r="AT207" s="124">
        <v>1.45</v>
      </c>
      <c r="AU207" s="124"/>
      <c r="AW207" s="118">
        <f t="shared" si="72"/>
        <v>6134417.5532000009</v>
      </c>
      <c r="AX207" s="119"/>
      <c r="AY207" s="118">
        <f t="shared" si="73"/>
        <v>709001.58724681672</v>
      </c>
      <c r="AZ207" s="119"/>
      <c r="BA207" s="118">
        <f t="shared" si="74"/>
        <v>1705000.0000000002</v>
      </c>
      <c r="BB207" s="118">
        <f t="shared" si="84"/>
        <v>8238482.5</v>
      </c>
      <c r="BC207" s="118">
        <f t="shared" si="85"/>
        <v>0</v>
      </c>
      <c r="BD207" s="118">
        <f t="shared" si="75"/>
        <v>1008462.86</v>
      </c>
      <c r="BF207" s="118">
        <f t="shared" si="77"/>
        <v>7851882.0004468178</v>
      </c>
      <c r="BG207" s="122">
        <f t="shared" si="86"/>
        <v>9943482.5</v>
      </c>
      <c r="BH207" s="119">
        <f t="shared" si="76"/>
        <v>13485000</v>
      </c>
      <c r="BI207" s="119"/>
      <c r="BJ207" s="119">
        <f t="shared" si="94"/>
        <v>0</v>
      </c>
      <c r="BK207" s="81"/>
      <c r="BL207" s="81"/>
      <c r="BM207" s="120">
        <f t="shared" si="78"/>
        <v>31280364.500446819</v>
      </c>
      <c r="BN207" s="120">
        <f t="shared" si="79"/>
        <v>31280364.500446819</v>
      </c>
      <c r="BO207" s="121">
        <v>46661</v>
      </c>
      <c r="BP207" s="22">
        <v>31</v>
      </c>
      <c r="BQ207" s="227">
        <f t="shared" si="96"/>
        <v>9125000</v>
      </c>
      <c r="BR207" s="227">
        <f t="shared" si="97"/>
        <v>9125000</v>
      </c>
      <c r="BS207" s="105"/>
      <c r="BT207" s="227">
        <f t="shared" si="95"/>
        <v>49530364.500446819</v>
      </c>
      <c r="BX207" s="106"/>
      <c r="BY207" s="106"/>
    </row>
    <row r="208" spans="1:77" s="22" customFormat="1" x14ac:dyDescent="0.25">
      <c r="A208" s="114">
        <v>46692</v>
      </c>
      <c r="B208" s="105">
        <v>62006</v>
      </c>
      <c r="C208" s="105">
        <v>46059</v>
      </c>
      <c r="D208" s="105">
        <v>75000</v>
      </c>
      <c r="E208" s="105">
        <v>30000</v>
      </c>
      <c r="F208" s="105"/>
      <c r="G208" s="105">
        <v>50377.83375314861</v>
      </c>
      <c r="H208" s="105">
        <v>50000</v>
      </c>
      <c r="I208" s="106"/>
      <c r="J208" s="105">
        <f t="shared" si="91"/>
        <v>263065</v>
      </c>
      <c r="K208" s="106">
        <f>152000+$K$3</f>
        <v>152000</v>
      </c>
      <c r="L208" s="106"/>
      <c r="M208" s="106"/>
      <c r="N208" s="106">
        <v>155000</v>
      </c>
      <c r="O208" s="106">
        <v>35000</v>
      </c>
      <c r="P208" s="106">
        <v>7000</v>
      </c>
      <c r="Q208" s="106">
        <f t="shared" si="98"/>
        <v>68000</v>
      </c>
      <c r="R208" s="106"/>
      <c r="S208" s="106"/>
      <c r="T208" s="106"/>
      <c r="U208" s="106">
        <v>200000</v>
      </c>
      <c r="V208" s="106">
        <v>257000</v>
      </c>
      <c r="W208" s="106">
        <f t="shared" si="66"/>
        <v>300000</v>
      </c>
      <c r="X208" s="106"/>
      <c r="Y208" s="106"/>
      <c r="Z208" s="123">
        <f t="shared" si="100"/>
        <v>0.53180000000000005</v>
      </c>
      <c r="AA208" s="123">
        <f t="shared" si="100"/>
        <v>0.63180000000000003</v>
      </c>
      <c r="AB208" s="123">
        <v>1.3</v>
      </c>
      <c r="AC208" s="123">
        <v>1.25</v>
      </c>
      <c r="AD208" s="123"/>
      <c r="AE208" s="123">
        <f t="shared" si="65"/>
        <v>0.35473972602739723</v>
      </c>
      <c r="AF208" s="123">
        <v>0.1</v>
      </c>
      <c r="AG208" s="123"/>
      <c r="AH208" s="123">
        <f t="shared" si="93"/>
        <v>0.55000000000000004</v>
      </c>
      <c r="AI208" s="123"/>
      <c r="AJ208" s="123"/>
      <c r="AK208" s="123">
        <v>0.59</v>
      </c>
      <c r="AL208" s="123">
        <v>0.8</v>
      </c>
      <c r="AM208" s="123">
        <v>0.70409999999999995</v>
      </c>
      <c r="AN208" s="123"/>
      <c r="AO208" s="123"/>
      <c r="AP208" s="123"/>
      <c r="AQ208" s="123"/>
      <c r="AR208" s="123">
        <v>0.27500000000000002</v>
      </c>
      <c r="AS208" s="124">
        <v>0.12658</v>
      </c>
      <c r="AT208" s="124">
        <v>1.45</v>
      </c>
      <c r="AU208" s="124"/>
      <c r="AW208" s="118">
        <f t="shared" si="72"/>
        <v>5912246.0099999998</v>
      </c>
      <c r="AX208" s="119"/>
      <c r="AY208" s="118">
        <f t="shared" si="73"/>
        <v>686130.56830337108</v>
      </c>
      <c r="AZ208" s="119"/>
      <c r="BA208" s="118">
        <f t="shared" si="74"/>
        <v>1650000.0000000002</v>
      </c>
      <c r="BB208" s="118">
        <f t="shared" si="84"/>
        <v>7675725</v>
      </c>
      <c r="BC208" s="118">
        <f t="shared" si="85"/>
        <v>0</v>
      </c>
      <c r="BD208" s="118">
        <f t="shared" si="75"/>
        <v>975931.8</v>
      </c>
      <c r="BF208" s="118">
        <f t="shared" si="77"/>
        <v>7574308.3783033704</v>
      </c>
      <c r="BG208" s="122">
        <f t="shared" si="86"/>
        <v>9325725</v>
      </c>
      <c r="BH208" s="119">
        <f t="shared" si="76"/>
        <v>13050000</v>
      </c>
      <c r="BI208" s="119"/>
      <c r="BJ208" s="119">
        <f t="shared" si="94"/>
        <v>0</v>
      </c>
      <c r="BK208" s="81"/>
      <c r="BL208" s="81"/>
      <c r="BM208" s="120">
        <f t="shared" si="78"/>
        <v>29950033.378303371</v>
      </c>
      <c r="BN208" s="120">
        <f t="shared" si="79"/>
        <v>29950033.378303371</v>
      </c>
      <c r="BO208" s="121">
        <v>46692</v>
      </c>
      <c r="BP208" s="22">
        <v>30</v>
      </c>
      <c r="BQ208" s="227">
        <f t="shared" si="96"/>
        <v>9125000</v>
      </c>
      <c r="BR208" s="227">
        <f t="shared" si="97"/>
        <v>9125000</v>
      </c>
      <c r="BS208" s="105"/>
      <c r="BT208" s="227">
        <f t="shared" si="95"/>
        <v>48200033.378303371</v>
      </c>
      <c r="BX208" s="106"/>
      <c r="BY208" s="106"/>
    </row>
    <row r="209" spans="1:77" s="22" customFormat="1" x14ac:dyDescent="0.25">
      <c r="A209" s="114">
        <v>46722</v>
      </c>
      <c r="B209" s="105">
        <v>62216</v>
      </c>
      <c r="C209" s="105">
        <v>46059</v>
      </c>
      <c r="D209" s="105">
        <v>75000</v>
      </c>
      <c r="E209" s="105">
        <v>30000</v>
      </c>
      <c r="F209" s="105"/>
      <c r="G209" s="105">
        <v>50377.83375314861</v>
      </c>
      <c r="H209" s="105">
        <v>50000</v>
      </c>
      <c r="I209" s="106"/>
      <c r="J209" s="105">
        <f t="shared" si="91"/>
        <v>263275</v>
      </c>
      <c r="K209" s="106">
        <f>152000+$K$3</f>
        <v>152000</v>
      </c>
      <c r="L209" s="106"/>
      <c r="M209" s="106"/>
      <c r="N209" s="106">
        <v>155000</v>
      </c>
      <c r="O209" s="106">
        <v>35000</v>
      </c>
      <c r="P209" s="106">
        <v>7000</v>
      </c>
      <c r="Q209" s="106">
        <f t="shared" si="98"/>
        <v>68000</v>
      </c>
      <c r="R209" s="106"/>
      <c r="S209" s="106"/>
      <c r="T209" s="106"/>
      <c r="U209" s="106">
        <v>200000</v>
      </c>
      <c r="V209" s="106">
        <v>257000</v>
      </c>
      <c r="W209" s="106">
        <f t="shared" si="66"/>
        <v>300000</v>
      </c>
      <c r="X209" s="106"/>
      <c r="Y209" s="106"/>
      <c r="Z209" s="123">
        <f t="shared" si="100"/>
        <v>0.53180000000000005</v>
      </c>
      <c r="AA209" s="123">
        <f t="shared" si="100"/>
        <v>0.63180000000000003</v>
      </c>
      <c r="AB209" s="123">
        <v>1.3</v>
      </c>
      <c r="AC209" s="123">
        <v>1.25</v>
      </c>
      <c r="AD209" s="123"/>
      <c r="AE209" s="123">
        <f t="shared" si="65"/>
        <v>0.35473972602739723</v>
      </c>
      <c r="AF209" s="123">
        <v>0.1</v>
      </c>
      <c r="AG209" s="123"/>
      <c r="AH209" s="123">
        <f t="shared" si="93"/>
        <v>0.55000000000000004</v>
      </c>
      <c r="AI209" s="123"/>
      <c r="AJ209" s="123"/>
      <c r="AK209" s="123">
        <v>0.59</v>
      </c>
      <c r="AL209" s="123">
        <v>0.8</v>
      </c>
      <c r="AM209" s="123">
        <v>0.70409999999999995</v>
      </c>
      <c r="AN209" s="123"/>
      <c r="AO209" s="123"/>
      <c r="AP209" s="123"/>
      <c r="AQ209" s="123"/>
      <c r="AR209" s="123">
        <v>0.27500000000000002</v>
      </c>
      <c r="AS209" s="124">
        <v>0.12658</v>
      </c>
      <c r="AT209" s="124">
        <v>1.45</v>
      </c>
      <c r="AU209" s="124"/>
      <c r="AW209" s="118">
        <f t="shared" si="72"/>
        <v>6112782.8949999996</v>
      </c>
      <c r="AX209" s="119"/>
      <c r="AY209" s="118">
        <f t="shared" si="73"/>
        <v>709001.58724681672</v>
      </c>
      <c r="AZ209" s="119"/>
      <c r="BA209" s="118">
        <f t="shared" si="74"/>
        <v>1705000.0000000002</v>
      </c>
      <c r="BB209" s="118">
        <f t="shared" si="84"/>
        <v>7931582.5</v>
      </c>
      <c r="BC209" s="118">
        <f t="shared" si="85"/>
        <v>0</v>
      </c>
      <c r="BD209" s="118">
        <f t="shared" si="75"/>
        <v>1008462.86</v>
      </c>
      <c r="BF209" s="118">
        <f t="shared" si="77"/>
        <v>7830247.3422468165</v>
      </c>
      <c r="BG209" s="122">
        <f t="shared" si="86"/>
        <v>9636582.5</v>
      </c>
      <c r="BH209" s="119">
        <f t="shared" si="76"/>
        <v>13485000</v>
      </c>
      <c r="BI209" s="119"/>
      <c r="BJ209" s="119">
        <f t="shared" si="94"/>
        <v>0</v>
      </c>
      <c r="BK209" s="81"/>
      <c r="BL209" s="81"/>
      <c r="BM209" s="120">
        <f t="shared" si="78"/>
        <v>30951829.842246816</v>
      </c>
      <c r="BN209" s="120">
        <f t="shared" si="79"/>
        <v>30951829.842246816</v>
      </c>
      <c r="BO209" s="121">
        <v>46722</v>
      </c>
      <c r="BP209" s="22">
        <v>31</v>
      </c>
      <c r="BQ209" s="227">
        <f t="shared" si="96"/>
        <v>9125000</v>
      </c>
      <c r="BR209" s="227">
        <f t="shared" si="97"/>
        <v>9125000</v>
      </c>
      <c r="BS209" s="105"/>
      <c r="BT209" s="227">
        <f t="shared" si="95"/>
        <v>49201829.842246816</v>
      </c>
      <c r="BX209" s="106"/>
      <c r="BY209" s="106"/>
    </row>
    <row r="210" spans="1:77" s="22" customFormat="1" x14ac:dyDescent="0.25">
      <c r="A210" s="190"/>
      <c r="B210" s="191"/>
      <c r="C210" s="191"/>
      <c r="D210" s="191"/>
      <c r="E210" s="191"/>
      <c r="F210" s="191"/>
      <c r="G210" s="191"/>
      <c r="H210" s="191"/>
      <c r="I210" s="192"/>
      <c r="J210" s="191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4"/>
      <c r="AT210" s="194"/>
      <c r="AU210" s="194"/>
      <c r="AV210" s="167"/>
      <c r="AW210" s="315">
        <f>SUM(AW198:AW209)</f>
        <v>75588334.457599998</v>
      </c>
      <c r="AX210" s="315"/>
      <c r="AY210" s="315">
        <f>SUM(AY198:AY209)</f>
        <v>19983727.812704872</v>
      </c>
      <c r="AZ210" s="315"/>
      <c r="BA210" s="315">
        <f>SUM(BA198:BA209)</f>
        <v>20075000.000000004</v>
      </c>
      <c r="BB210" s="315">
        <f>SUM(BB198:BB209)</f>
        <v>95506587.5</v>
      </c>
      <c r="BC210" s="315">
        <f>SUM(BC198:BC209)</f>
        <v>0</v>
      </c>
      <c r="BD210" s="315">
        <f>SUM(BD198:BD209)</f>
        <v>11873836.9</v>
      </c>
      <c r="BE210" s="167"/>
      <c r="BF210" s="315">
        <f>SUM(BF198:BF209)</f>
        <v>107445899.17030485</v>
      </c>
      <c r="BG210" s="315">
        <f>SUM(BG198:BG209)</f>
        <v>115581587.5</v>
      </c>
      <c r="BH210" s="315">
        <f>SUM(BH198:BH209)</f>
        <v>158775000</v>
      </c>
      <c r="BI210" s="315"/>
      <c r="BJ210" s="315">
        <f>SUM(BJ198:BJ209)</f>
        <v>0</v>
      </c>
      <c r="BK210" s="167"/>
      <c r="BL210" s="167"/>
      <c r="BM210" s="315">
        <f>SUM(BM198:BM209)</f>
        <v>381802486.67030483</v>
      </c>
      <c r="BN210" s="316">
        <f>SUM(BN198:BN209)</f>
        <v>381802486.67030483</v>
      </c>
      <c r="BO210" s="168"/>
      <c r="BP210" s="167"/>
      <c r="BQ210" s="228">
        <f>365*1.5*200000</f>
        <v>109500000</v>
      </c>
      <c r="BR210" s="228">
        <f>365*1.5*200000</f>
        <v>109500000</v>
      </c>
      <c r="BS210" s="105"/>
      <c r="BT210" s="319">
        <f>SUM(BT198:BT209)</f>
        <v>600802486.67030489</v>
      </c>
      <c r="BX210" s="106"/>
      <c r="BY210" s="106"/>
    </row>
    <row r="211" spans="1:77" s="22" customFormat="1" x14ac:dyDescent="0.25">
      <c r="A211" s="114">
        <v>46753</v>
      </c>
      <c r="B211" s="105">
        <v>61849</v>
      </c>
      <c r="C211" s="105">
        <v>46059</v>
      </c>
      <c r="D211" s="105">
        <v>75000</v>
      </c>
      <c r="E211" s="105">
        <v>30000</v>
      </c>
      <c r="F211" s="105"/>
      <c r="G211" s="105">
        <v>50377.83375314861</v>
      </c>
      <c r="H211" s="105">
        <v>50000</v>
      </c>
      <c r="I211" s="106"/>
      <c r="J211" s="105">
        <f t="shared" ref="J211:J279" si="101">B211+C211+H211+I211+D211+E211</f>
        <v>262908</v>
      </c>
      <c r="K211" s="106">
        <f>152000+$K$3</f>
        <v>152000</v>
      </c>
      <c r="L211" s="106"/>
      <c r="M211" s="106"/>
      <c r="N211" s="106">
        <v>155000</v>
      </c>
      <c r="O211" s="106">
        <v>35000</v>
      </c>
      <c r="P211" s="106">
        <v>7000</v>
      </c>
      <c r="Q211" s="106">
        <f>+Q209</f>
        <v>68000</v>
      </c>
      <c r="R211" s="106"/>
      <c r="S211" s="106"/>
      <c r="T211" s="106"/>
      <c r="U211" s="106">
        <v>200000</v>
      </c>
      <c r="V211" s="106">
        <v>257000</v>
      </c>
      <c r="W211" s="106">
        <f>+W209</f>
        <v>300000</v>
      </c>
      <c r="X211" s="106"/>
      <c r="Y211" s="106"/>
      <c r="Z211" s="123">
        <f>+Z209</f>
        <v>0.53180000000000005</v>
      </c>
      <c r="AA211" s="123">
        <f>+AA209</f>
        <v>0.63180000000000003</v>
      </c>
      <c r="AB211" s="123">
        <v>1.3</v>
      </c>
      <c r="AC211" s="123">
        <v>1.25</v>
      </c>
      <c r="AD211" s="123"/>
      <c r="AE211" s="123">
        <f t="shared" ref="AE211:AE279" si="102">10.79*12/365</f>
        <v>0.35473972602739723</v>
      </c>
      <c r="AF211" s="123">
        <v>0.1</v>
      </c>
      <c r="AG211" s="123"/>
      <c r="AH211" s="123">
        <f>+AH209</f>
        <v>0.55000000000000004</v>
      </c>
      <c r="AI211" s="123"/>
      <c r="AJ211" s="123"/>
      <c r="AK211" s="123">
        <v>0.59</v>
      </c>
      <c r="AL211" s="123">
        <v>0.8</v>
      </c>
      <c r="AM211" s="123">
        <v>0.70409999999999995</v>
      </c>
      <c r="AN211" s="123"/>
      <c r="AO211" s="123"/>
      <c r="AP211" s="123"/>
      <c r="AQ211" s="123"/>
      <c r="AR211" s="123">
        <v>0.27500000000000002</v>
      </c>
      <c r="AS211" s="124">
        <v>0.12658</v>
      </c>
      <c r="AT211" s="124">
        <v>1.45</v>
      </c>
      <c r="AU211" s="124"/>
      <c r="AW211" s="118">
        <f t="shared" si="72"/>
        <v>6106732.6063999999</v>
      </c>
      <c r="AX211" s="119"/>
      <c r="AY211" s="118">
        <f t="shared" si="73"/>
        <v>709001.58724681672</v>
      </c>
      <c r="AZ211" s="119"/>
      <c r="BA211" s="118">
        <f t="shared" si="74"/>
        <v>1705000.0000000002</v>
      </c>
      <c r="BB211" s="118">
        <f t="shared" si="84"/>
        <v>7931582.5</v>
      </c>
      <c r="BC211" s="118">
        <f t="shared" si="85"/>
        <v>0</v>
      </c>
      <c r="BD211" s="118">
        <f t="shared" si="75"/>
        <v>1008462.86</v>
      </c>
      <c r="BF211" s="118">
        <f t="shared" si="77"/>
        <v>7824197.0536468169</v>
      </c>
      <c r="BG211" s="122">
        <f t="shared" si="86"/>
        <v>9636582.5</v>
      </c>
      <c r="BH211" s="119">
        <f t="shared" si="76"/>
        <v>13485000</v>
      </c>
      <c r="BI211" s="119"/>
      <c r="BJ211" s="119">
        <f t="shared" si="94"/>
        <v>0</v>
      </c>
      <c r="BK211" s="81"/>
      <c r="BL211" s="81"/>
      <c r="BM211" s="120">
        <f t="shared" si="78"/>
        <v>30945779.553646818</v>
      </c>
      <c r="BN211" s="120">
        <f t="shared" si="79"/>
        <v>30945779.553646818</v>
      </c>
      <c r="BO211" s="121">
        <v>46753</v>
      </c>
      <c r="BP211" s="22">
        <v>31</v>
      </c>
      <c r="BQ211" s="227">
        <f>$BQ$223/12</f>
        <v>9125000</v>
      </c>
      <c r="BR211" s="227">
        <f>$BR$223/12</f>
        <v>9125000</v>
      </c>
      <c r="BS211" s="227">
        <f>$BS$223/12</f>
        <v>4562500</v>
      </c>
      <c r="BT211" s="227">
        <f t="shared" ref="BT211:BT222" si="103">+BN211+BQ211+BR211+BS211</f>
        <v>53758279.553646818</v>
      </c>
      <c r="BX211" s="106"/>
      <c r="BY211" s="106"/>
    </row>
    <row r="212" spans="1:77" s="22" customFormat="1" x14ac:dyDescent="0.25">
      <c r="A212" s="114">
        <v>46784</v>
      </c>
      <c r="B212" s="105">
        <v>61909</v>
      </c>
      <c r="C212" s="105">
        <v>46059</v>
      </c>
      <c r="D212" s="105">
        <v>75000</v>
      </c>
      <c r="E212" s="105">
        <v>30000</v>
      </c>
      <c r="F212" s="105"/>
      <c r="G212" s="105">
        <v>50377.83375314861</v>
      </c>
      <c r="H212" s="105">
        <v>50000</v>
      </c>
      <c r="I212" s="106"/>
      <c r="J212" s="105">
        <f t="shared" si="101"/>
        <v>262968</v>
      </c>
      <c r="K212" s="106">
        <f>152000+$K$3</f>
        <v>152000</v>
      </c>
      <c r="L212" s="106"/>
      <c r="M212" s="106"/>
      <c r="N212" s="106">
        <v>155000</v>
      </c>
      <c r="O212" s="106">
        <v>35000</v>
      </c>
      <c r="P212" s="106">
        <v>7000</v>
      </c>
      <c r="Q212" s="106">
        <f t="shared" si="98"/>
        <v>68000</v>
      </c>
      <c r="R212" s="106"/>
      <c r="S212" s="106"/>
      <c r="T212" s="106"/>
      <c r="U212" s="106">
        <v>200000</v>
      </c>
      <c r="V212" s="106">
        <v>257000</v>
      </c>
      <c r="W212" s="106">
        <f t="shared" ref="W212:W274" si="104">+W211</f>
        <v>300000</v>
      </c>
      <c r="X212" s="106"/>
      <c r="Y212" s="106"/>
      <c r="Z212" s="123">
        <f t="shared" si="100"/>
        <v>0.53180000000000005</v>
      </c>
      <c r="AA212" s="123">
        <f t="shared" si="100"/>
        <v>0.63180000000000003</v>
      </c>
      <c r="AB212" s="123">
        <v>1.3</v>
      </c>
      <c r="AC212" s="123">
        <v>1.25</v>
      </c>
      <c r="AD212" s="123"/>
      <c r="AE212" s="123">
        <f t="shared" si="102"/>
        <v>0.35473972602739723</v>
      </c>
      <c r="AF212" s="123">
        <v>0.1</v>
      </c>
      <c r="AG212" s="123"/>
      <c r="AH212" s="123">
        <f t="shared" si="93"/>
        <v>0.55000000000000004</v>
      </c>
      <c r="AI212" s="123"/>
      <c r="AJ212" s="123"/>
      <c r="AK212" s="123">
        <v>0.59</v>
      </c>
      <c r="AL212" s="123">
        <v>0.8</v>
      </c>
      <c r="AM212" s="123">
        <v>0.70409999999999995</v>
      </c>
      <c r="AN212" s="123"/>
      <c r="AO212" s="123"/>
      <c r="AP212" s="123"/>
      <c r="AQ212" s="123"/>
      <c r="AR212" s="123">
        <v>0.27500000000000002</v>
      </c>
      <c r="AS212" s="124">
        <v>0.12658</v>
      </c>
      <c r="AT212" s="124">
        <v>1.45</v>
      </c>
      <c r="AU212" s="124"/>
      <c r="AW212" s="118">
        <f t="shared" si="72"/>
        <v>5713675.1896000002</v>
      </c>
      <c r="AX212" s="119"/>
      <c r="AY212" s="118">
        <f t="shared" si="73"/>
        <v>663259.54935992532</v>
      </c>
      <c r="AZ212" s="119"/>
      <c r="BA212" s="118">
        <f t="shared" si="74"/>
        <v>1595000.0000000002</v>
      </c>
      <c r="BB212" s="118">
        <f t="shared" si="84"/>
        <v>7419867.5</v>
      </c>
      <c r="BC212" s="118">
        <f t="shared" si="85"/>
        <v>0</v>
      </c>
      <c r="BD212" s="118">
        <f t="shared" si="75"/>
        <v>943400.74</v>
      </c>
      <c r="BF212" s="118">
        <f t="shared" si="77"/>
        <v>7320335.4789599255</v>
      </c>
      <c r="BG212" s="122">
        <f t="shared" si="86"/>
        <v>9014867.5</v>
      </c>
      <c r="BH212" s="119">
        <f t="shared" si="76"/>
        <v>12615000</v>
      </c>
      <c r="BI212" s="119"/>
      <c r="BJ212" s="119">
        <f t="shared" si="94"/>
        <v>0</v>
      </c>
      <c r="BK212" s="81"/>
      <c r="BL212" s="81"/>
      <c r="BM212" s="120">
        <f t="shared" si="78"/>
        <v>28950202.978959925</v>
      </c>
      <c r="BN212" s="120">
        <f t="shared" si="79"/>
        <v>28950202.978959925</v>
      </c>
      <c r="BO212" s="121">
        <v>46784</v>
      </c>
      <c r="BP212" s="22">
        <v>29</v>
      </c>
      <c r="BQ212" s="227">
        <f t="shared" ref="BQ212:BQ222" si="105">$BQ$223/12</f>
        <v>9125000</v>
      </c>
      <c r="BR212" s="227">
        <f t="shared" ref="BR212:BR222" si="106">$BR$223/12</f>
        <v>9125000</v>
      </c>
      <c r="BS212" s="227">
        <f t="shared" ref="BS212:BS222" si="107">$BS$223/12</f>
        <v>4562500</v>
      </c>
      <c r="BT212" s="227">
        <f t="shared" si="103"/>
        <v>51762702.978959925</v>
      </c>
      <c r="BX212" s="106"/>
      <c r="BY212" s="106"/>
    </row>
    <row r="213" spans="1:77" s="22" customFormat="1" x14ac:dyDescent="0.25">
      <c r="A213" s="114">
        <v>46813</v>
      </c>
      <c r="B213" s="105">
        <v>61795</v>
      </c>
      <c r="C213" s="105">
        <v>43628</v>
      </c>
      <c r="D213" s="105">
        <v>75000</v>
      </c>
      <c r="E213" s="105">
        <v>30000</v>
      </c>
      <c r="F213" s="105"/>
      <c r="G213" s="105">
        <v>50377.83375314861</v>
      </c>
      <c r="H213" s="105">
        <v>50000</v>
      </c>
      <c r="I213" s="106"/>
      <c r="J213" s="105">
        <f t="shared" si="101"/>
        <v>260423</v>
      </c>
      <c r="K213" s="106">
        <f>152000+$K$3</f>
        <v>152000</v>
      </c>
      <c r="L213" s="106"/>
      <c r="M213" s="106"/>
      <c r="N213" s="106">
        <v>155000</v>
      </c>
      <c r="O213" s="106">
        <v>35000</v>
      </c>
      <c r="P213" s="106">
        <v>7000</v>
      </c>
      <c r="Q213" s="106">
        <f t="shared" si="98"/>
        <v>68000</v>
      </c>
      <c r="R213" s="106"/>
      <c r="S213" s="106"/>
      <c r="T213" s="106"/>
      <c r="U213" s="106">
        <v>200000</v>
      </c>
      <c r="V213" s="106">
        <v>257000</v>
      </c>
      <c r="W213" s="106">
        <f t="shared" si="104"/>
        <v>300000</v>
      </c>
      <c r="X213" s="106"/>
      <c r="Y213" s="106"/>
      <c r="Z213" s="123">
        <f t="shared" si="100"/>
        <v>0.53180000000000005</v>
      </c>
      <c r="AA213" s="123">
        <f t="shared" si="100"/>
        <v>0.63180000000000003</v>
      </c>
      <c r="AB213" s="123">
        <v>1.3</v>
      </c>
      <c r="AC213" s="123">
        <v>1.25</v>
      </c>
      <c r="AD213" s="123"/>
      <c r="AE213" s="123">
        <f t="shared" si="102"/>
        <v>0.35473972602739723</v>
      </c>
      <c r="AF213" s="123">
        <v>0.1</v>
      </c>
      <c r="AG213" s="123"/>
      <c r="AH213" s="123">
        <f t="shared" si="93"/>
        <v>0.55000000000000004</v>
      </c>
      <c r="AI213" s="123"/>
      <c r="AJ213" s="123"/>
      <c r="AK213" s="123">
        <v>0.59</v>
      </c>
      <c r="AL213" s="123">
        <v>0.8</v>
      </c>
      <c r="AM213" s="123">
        <v>0.70409999999999995</v>
      </c>
      <c r="AN213" s="123"/>
      <c r="AO213" s="123"/>
      <c r="AP213" s="123"/>
      <c r="AQ213" s="123"/>
      <c r="AR213" s="123">
        <v>0.27500000000000002</v>
      </c>
      <c r="AS213" s="124">
        <v>0.12658</v>
      </c>
      <c r="AT213" s="124">
        <v>1.45</v>
      </c>
      <c r="AU213" s="124"/>
      <c r="AW213" s="118">
        <f t="shared" si="72"/>
        <v>6058229.2933999998</v>
      </c>
      <c r="AX213" s="119"/>
      <c r="AY213" s="118">
        <f t="shared" si="73"/>
        <v>709001.58724681672</v>
      </c>
      <c r="AZ213" s="119"/>
      <c r="BA213" s="118">
        <f t="shared" si="74"/>
        <v>1705000.0000000002</v>
      </c>
      <c r="BB213" s="118">
        <f t="shared" si="84"/>
        <v>7931582.5</v>
      </c>
      <c r="BC213" s="118">
        <f t="shared" si="85"/>
        <v>0</v>
      </c>
      <c r="BD213" s="118">
        <f t="shared" si="75"/>
        <v>1008462.86</v>
      </c>
      <c r="BF213" s="118">
        <f t="shared" si="77"/>
        <v>7775693.7406468168</v>
      </c>
      <c r="BG213" s="122">
        <f t="shared" si="86"/>
        <v>9636582.5</v>
      </c>
      <c r="BH213" s="119">
        <f t="shared" si="76"/>
        <v>13485000</v>
      </c>
      <c r="BI213" s="119"/>
      <c r="BJ213" s="119">
        <f t="shared" si="94"/>
        <v>0</v>
      </c>
      <c r="BK213" s="81"/>
      <c r="BL213" s="81"/>
      <c r="BM213" s="120">
        <f t="shared" si="78"/>
        <v>30897276.240646817</v>
      </c>
      <c r="BN213" s="120">
        <f t="shared" si="79"/>
        <v>30897276.240646817</v>
      </c>
      <c r="BO213" s="121">
        <v>46813</v>
      </c>
      <c r="BP213" s="22">
        <v>31</v>
      </c>
      <c r="BQ213" s="227">
        <f t="shared" si="105"/>
        <v>9125000</v>
      </c>
      <c r="BR213" s="227">
        <f t="shared" si="106"/>
        <v>9125000</v>
      </c>
      <c r="BS213" s="227">
        <f t="shared" si="107"/>
        <v>4562500</v>
      </c>
      <c r="BT213" s="227">
        <f t="shared" si="103"/>
        <v>53709776.240646817</v>
      </c>
      <c r="BX213" s="106"/>
      <c r="BY213" s="106"/>
    </row>
    <row r="214" spans="1:77" s="22" customFormat="1" x14ac:dyDescent="0.25">
      <c r="A214" s="114">
        <v>46844</v>
      </c>
      <c r="B214" s="105">
        <v>59131</v>
      </c>
      <c r="C214" s="105">
        <v>45506</v>
      </c>
      <c r="D214" s="105">
        <v>75000</v>
      </c>
      <c r="E214" s="105">
        <v>30000</v>
      </c>
      <c r="F214" s="105"/>
      <c r="G214" s="105">
        <v>50377.83375314861</v>
      </c>
      <c r="H214" s="105">
        <v>50000</v>
      </c>
      <c r="I214" s="106"/>
      <c r="J214" s="105">
        <f t="shared" si="101"/>
        <v>259637</v>
      </c>
      <c r="K214" s="106">
        <f t="shared" ref="K214:K220" si="108">170000+$K$3</f>
        <v>170000</v>
      </c>
      <c r="L214" s="106"/>
      <c r="M214" s="106"/>
      <c r="N214" s="106">
        <v>155000</v>
      </c>
      <c r="O214" s="106">
        <v>35000</v>
      </c>
      <c r="P214" s="106">
        <v>7000</v>
      </c>
      <c r="Q214" s="106">
        <f t="shared" si="98"/>
        <v>68000</v>
      </c>
      <c r="R214" s="106"/>
      <c r="S214" s="106"/>
      <c r="T214" s="106"/>
      <c r="U214" s="106">
        <v>200000</v>
      </c>
      <c r="V214" s="106">
        <v>257000</v>
      </c>
      <c r="W214" s="106">
        <f t="shared" si="104"/>
        <v>300000</v>
      </c>
      <c r="X214" s="106"/>
      <c r="Y214" s="106"/>
      <c r="Z214" s="123">
        <f t="shared" si="100"/>
        <v>0.53180000000000005</v>
      </c>
      <c r="AA214" s="123">
        <f t="shared" si="100"/>
        <v>0.63180000000000003</v>
      </c>
      <c r="AB214" s="123">
        <v>1.3</v>
      </c>
      <c r="AC214" s="123">
        <v>1.25</v>
      </c>
      <c r="AD214" s="123"/>
      <c r="AE214" s="123">
        <f t="shared" si="102"/>
        <v>0.35473972602739723</v>
      </c>
      <c r="AF214" s="123">
        <v>0.1</v>
      </c>
      <c r="AG214" s="123"/>
      <c r="AH214" s="123">
        <f t="shared" si="93"/>
        <v>0.55000000000000004</v>
      </c>
      <c r="AI214" s="123"/>
      <c r="AJ214" s="123"/>
      <c r="AK214" s="123">
        <v>0.59</v>
      </c>
      <c r="AL214" s="123">
        <v>0.8</v>
      </c>
      <c r="AM214" s="123">
        <v>0.70409999999999995</v>
      </c>
      <c r="AN214" s="123"/>
      <c r="AO214" s="123"/>
      <c r="AP214" s="123"/>
      <c r="AQ214" s="123"/>
      <c r="AR214" s="123">
        <v>0.27500000000000002</v>
      </c>
      <c r="AS214" s="124">
        <v>0.12658</v>
      </c>
      <c r="AT214" s="124">
        <v>1.45</v>
      </c>
      <c r="AU214" s="124"/>
      <c r="AW214" s="118">
        <f t="shared" si="72"/>
        <v>5855896.6980000008</v>
      </c>
      <c r="AX214" s="119"/>
      <c r="AY214" s="118">
        <f t="shared" si="73"/>
        <v>686130.56830337108</v>
      </c>
      <c r="AZ214" s="119"/>
      <c r="BA214" s="118">
        <f t="shared" si="74"/>
        <v>1650000.0000000002</v>
      </c>
      <c r="BB214" s="118">
        <f t="shared" si="84"/>
        <v>7972725</v>
      </c>
      <c r="BC214" s="118">
        <f t="shared" si="85"/>
        <v>0</v>
      </c>
      <c r="BD214" s="118">
        <f t="shared" si="75"/>
        <v>975931.8</v>
      </c>
      <c r="BF214" s="118">
        <f t="shared" si="77"/>
        <v>7517959.0663033715</v>
      </c>
      <c r="BG214" s="122">
        <f t="shared" si="86"/>
        <v>9622725</v>
      </c>
      <c r="BH214" s="119">
        <f t="shared" si="76"/>
        <v>13050000</v>
      </c>
      <c r="BI214" s="119"/>
      <c r="BJ214" s="119">
        <f t="shared" si="94"/>
        <v>0</v>
      </c>
      <c r="BK214" s="81"/>
      <c r="BL214" s="81"/>
      <c r="BM214" s="120">
        <f t="shared" si="78"/>
        <v>30190684.066303372</v>
      </c>
      <c r="BN214" s="120">
        <f t="shared" si="79"/>
        <v>30190684.066303372</v>
      </c>
      <c r="BO214" s="121">
        <v>46844</v>
      </c>
      <c r="BP214" s="22">
        <v>30</v>
      </c>
      <c r="BQ214" s="227">
        <f t="shared" si="105"/>
        <v>9125000</v>
      </c>
      <c r="BR214" s="227">
        <f t="shared" si="106"/>
        <v>9125000</v>
      </c>
      <c r="BS214" s="227">
        <f t="shared" si="107"/>
        <v>4562500</v>
      </c>
      <c r="BT214" s="227">
        <f t="shared" si="103"/>
        <v>53003184.066303372</v>
      </c>
      <c r="BX214" s="106"/>
      <c r="BY214" s="106"/>
    </row>
    <row r="215" spans="1:77" s="22" customFormat="1" x14ac:dyDescent="0.25">
      <c r="A215" s="114">
        <v>46874</v>
      </c>
      <c r="B215" s="105">
        <v>50303</v>
      </c>
      <c r="C215" s="105">
        <v>94506</v>
      </c>
      <c r="D215" s="105">
        <v>75000</v>
      </c>
      <c r="E215" s="105">
        <v>30000</v>
      </c>
      <c r="F215" s="105"/>
      <c r="G215" s="105">
        <v>100755.66750629722</v>
      </c>
      <c r="H215" s="105">
        <v>100000</v>
      </c>
      <c r="I215" s="106"/>
      <c r="J215" s="105">
        <f t="shared" si="101"/>
        <v>349809</v>
      </c>
      <c r="K215" s="106">
        <f t="shared" si="108"/>
        <v>170000</v>
      </c>
      <c r="L215" s="106"/>
      <c r="M215" s="106"/>
      <c r="N215" s="106">
        <v>155000</v>
      </c>
      <c r="O215" s="106">
        <v>35000</v>
      </c>
      <c r="P215" s="106">
        <v>7000</v>
      </c>
      <c r="Q215" s="106">
        <f t="shared" si="98"/>
        <v>68000</v>
      </c>
      <c r="R215" s="106"/>
      <c r="S215" s="106"/>
      <c r="T215" s="106"/>
      <c r="U215" s="106">
        <v>200000</v>
      </c>
      <c r="V215" s="106">
        <v>257000</v>
      </c>
      <c r="W215" s="106">
        <f t="shared" si="104"/>
        <v>300000</v>
      </c>
      <c r="X215" s="106"/>
      <c r="Y215" s="106"/>
      <c r="Z215" s="123">
        <f t="shared" si="100"/>
        <v>0.53180000000000005</v>
      </c>
      <c r="AA215" s="123">
        <f t="shared" si="100"/>
        <v>0.63180000000000003</v>
      </c>
      <c r="AB215" s="123">
        <v>1.3</v>
      </c>
      <c r="AC215" s="123">
        <v>1.25</v>
      </c>
      <c r="AD215" s="123"/>
      <c r="AE215" s="123">
        <f t="shared" si="102"/>
        <v>0.35473972602739723</v>
      </c>
      <c r="AF215" s="123">
        <v>0.63180000000000003</v>
      </c>
      <c r="AG215" s="123"/>
      <c r="AH215" s="123">
        <f t="shared" si="93"/>
        <v>0.55000000000000004</v>
      </c>
      <c r="AI215" s="123"/>
      <c r="AJ215" s="123"/>
      <c r="AK215" s="123">
        <v>0.59</v>
      </c>
      <c r="AL215" s="123">
        <v>0.8</v>
      </c>
      <c r="AM215" s="123">
        <v>0.70409999999999995</v>
      </c>
      <c r="AN215" s="123"/>
      <c r="AO215" s="123"/>
      <c r="AP215" s="123"/>
      <c r="AQ215" s="123"/>
      <c r="AR215" s="123">
        <v>0.27500000000000002</v>
      </c>
      <c r="AS215" s="124">
        <v>0.12658</v>
      </c>
      <c r="AT215" s="124">
        <v>1.45</v>
      </c>
      <c r="AU215" s="124"/>
      <c r="AW215" s="118">
        <f t="shared" si="72"/>
        <v>6865260.8122000005</v>
      </c>
      <c r="AX215" s="119"/>
      <c r="AY215" s="118">
        <f t="shared" si="73"/>
        <v>3066583.1744936332</v>
      </c>
      <c r="AZ215" s="119"/>
      <c r="BA215" s="118">
        <f t="shared" si="74"/>
        <v>1705000.0000000002</v>
      </c>
      <c r="BB215" s="118">
        <f t="shared" si="84"/>
        <v>8238482.5</v>
      </c>
      <c r="BC215" s="118">
        <f t="shared" si="85"/>
        <v>0</v>
      </c>
      <c r="BD215" s="118">
        <f t="shared" si="75"/>
        <v>1008462.86</v>
      </c>
      <c r="BF215" s="118">
        <f t="shared" si="77"/>
        <v>10940306.846693633</v>
      </c>
      <c r="BG215" s="122">
        <f t="shared" si="86"/>
        <v>9943482.5</v>
      </c>
      <c r="BH215" s="119">
        <f t="shared" si="76"/>
        <v>13485000</v>
      </c>
      <c r="BI215" s="119"/>
      <c r="BJ215" s="119">
        <f t="shared" si="94"/>
        <v>0</v>
      </c>
      <c r="BK215" s="81"/>
      <c r="BL215" s="81"/>
      <c r="BM215" s="120">
        <f t="shared" si="78"/>
        <v>34368789.346693635</v>
      </c>
      <c r="BN215" s="120">
        <f t="shared" si="79"/>
        <v>34368789.346693635</v>
      </c>
      <c r="BO215" s="121">
        <v>46874</v>
      </c>
      <c r="BP215" s="22">
        <v>31</v>
      </c>
      <c r="BQ215" s="227">
        <f t="shared" si="105"/>
        <v>9125000</v>
      </c>
      <c r="BR215" s="227">
        <f t="shared" si="106"/>
        <v>9125000</v>
      </c>
      <c r="BS215" s="227">
        <f t="shared" si="107"/>
        <v>4562500</v>
      </c>
      <c r="BT215" s="227">
        <f t="shared" si="103"/>
        <v>57181289.346693635</v>
      </c>
      <c r="BX215" s="106"/>
      <c r="BY215" s="106"/>
    </row>
    <row r="216" spans="1:77" s="22" customFormat="1" x14ac:dyDescent="0.25">
      <c r="A216" s="114">
        <v>46905</v>
      </c>
      <c r="B216" s="105">
        <v>50301</v>
      </c>
      <c r="C216" s="105">
        <v>94506</v>
      </c>
      <c r="D216" s="105">
        <v>75000</v>
      </c>
      <c r="E216" s="105">
        <v>30000</v>
      </c>
      <c r="F216" s="105"/>
      <c r="G216" s="105">
        <v>100755.66750629722</v>
      </c>
      <c r="H216" s="105">
        <v>100000</v>
      </c>
      <c r="I216" s="106"/>
      <c r="J216" s="105">
        <f t="shared" si="101"/>
        <v>349807</v>
      </c>
      <c r="K216" s="106">
        <f t="shared" si="108"/>
        <v>170000</v>
      </c>
      <c r="L216" s="106"/>
      <c r="M216" s="106"/>
      <c r="N216" s="106">
        <v>155000</v>
      </c>
      <c r="O216" s="106">
        <v>35000</v>
      </c>
      <c r="P216" s="106">
        <v>7000</v>
      </c>
      <c r="Q216" s="106">
        <f t="shared" si="98"/>
        <v>68000</v>
      </c>
      <c r="R216" s="106"/>
      <c r="S216" s="106"/>
      <c r="T216" s="106"/>
      <c r="U216" s="106">
        <v>200000</v>
      </c>
      <c r="V216" s="106">
        <v>257000</v>
      </c>
      <c r="W216" s="106">
        <f t="shared" si="104"/>
        <v>300000</v>
      </c>
      <c r="X216" s="106"/>
      <c r="Y216" s="106"/>
      <c r="Z216" s="123">
        <f t="shared" si="100"/>
        <v>0.53180000000000005</v>
      </c>
      <c r="AA216" s="123">
        <f t="shared" si="100"/>
        <v>0.63180000000000003</v>
      </c>
      <c r="AB216" s="123">
        <v>1.3</v>
      </c>
      <c r="AC216" s="123">
        <v>1.25</v>
      </c>
      <c r="AD216" s="123"/>
      <c r="AE216" s="123">
        <f t="shared" si="102"/>
        <v>0.35473972602739723</v>
      </c>
      <c r="AF216" s="123">
        <v>0.63180000000000003</v>
      </c>
      <c r="AG216" s="123"/>
      <c r="AH216" s="123">
        <f t="shared" si="93"/>
        <v>0.55000000000000004</v>
      </c>
      <c r="AI216" s="123"/>
      <c r="AJ216" s="123"/>
      <c r="AK216" s="123">
        <v>0.59</v>
      </c>
      <c r="AL216" s="123">
        <v>0.8</v>
      </c>
      <c r="AM216" s="123">
        <v>0.70409999999999995</v>
      </c>
      <c r="AN216" s="123"/>
      <c r="AO216" s="123"/>
      <c r="AP216" s="123"/>
      <c r="AQ216" s="123"/>
      <c r="AR216" s="123">
        <v>0.27500000000000002</v>
      </c>
      <c r="AS216" s="124">
        <v>0.12658</v>
      </c>
      <c r="AT216" s="124">
        <v>1.45</v>
      </c>
      <c r="AU216" s="124"/>
      <c r="AW216" s="118">
        <f t="shared" si="72"/>
        <v>6643768.8779999996</v>
      </c>
      <c r="AX216" s="119"/>
      <c r="AY216" s="118">
        <f t="shared" si="73"/>
        <v>2967661.1366067417</v>
      </c>
      <c r="AZ216" s="119"/>
      <c r="BA216" s="118">
        <f t="shared" si="74"/>
        <v>1650000.0000000002</v>
      </c>
      <c r="BB216" s="118">
        <f t="shared" si="84"/>
        <v>7972725</v>
      </c>
      <c r="BC216" s="118">
        <f t="shared" si="85"/>
        <v>0</v>
      </c>
      <c r="BD216" s="118">
        <f t="shared" si="75"/>
        <v>975931.8</v>
      </c>
      <c r="BF216" s="118">
        <f t="shared" si="77"/>
        <v>10587361.814606741</v>
      </c>
      <c r="BG216" s="122">
        <f t="shared" si="86"/>
        <v>9622725</v>
      </c>
      <c r="BH216" s="119">
        <f t="shared" si="76"/>
        <v>13050000</v>
      </c>
      <c r="BI216" s="119"/>
      <c r="BJ216" s="119">
        <f t="shared" si="94"/>
        <v>0</v>
      </c>
      <c r="BK216" s="81"/>
      <c r="BL216" s="81"/>
      <c r="BM216" s="120">
        <f t="shared" si="78"/>
        <v>33260086.814606741</v>
      </c>
      <c r="BN216" s="120">
        <f t="shared" si="79"/>
        <v>33260086.814606741</v>
      </c>
      <c r="BO216" s="121">
        <v>46905</v>
      </c>
      <c r="BP216" s="22">
        <v>30</v>
      </c>
      <c r="BQ216" s="227">
        <f t="shared" si="105"/>
        <v>9125000</v>
      </c>
      <c r="BR216" s="227">
        <f t="shared" si="106"/>
        <v>9125000</v>
      </c>
      <c r="BS216" s="227">
        <f t="shared" si="107"/>
        <v>4562500</v>
      </c>
      <c r="BT216" s="227">
        <f t="shared" si="103"/>
        <v>56072586.814606741</v>
      </c>
      <c r="BX216" s="106"/>
      <c r="BY216" s="106"/>
    </row>
    <row r="217" spans="1:77" s="22" customFormat="1" x14ac:dyDescent="0.25">
      <c r="A217" s="114">
        <v>46935</v>
      </c>
      <c r="B217" s="105">
        <v>50316</v>
      </c>
      <c r="C217" s="105">
        <v>94506</v>
      </c>
      <c r="D217" s="105">
        <v>75000</v>
      </c>
      <c r="E217" s="105">
        <v>30000</v>
      </c>
      <c r="F217" s="105"/>
      <c r="G217" s="105">
        <v>100755.66750629722</v>
      </c>
      <c r="H217" s="105">
        <v>100000</v>
      </c>
      <c r="I217" s="106"/>
      <c r="J217" s="105">
        <f t="shared" si="101"/>
        <v>349822</v>
      </c>
      <c r="K217" s="106">
        <f t="shared" si="108"/>
        <v>170000</v>
      </c>
      <c r="L217" s="106"/>
      <c r="M217" s="106"/>
      <c r="N217" s="106">
        <v>155000</v>
      </c>
      <c r="O217" s="106">
        <v>35000</v>
      </c>
      <c r="P217" s="106">
        <v>7000</v>
      </c>
      <c r="Q217" s="106">
        <f t="shared" si="98"/>
        <v>68000</v>
      </c>
      <c r="R217" s="106"/>
      <c r="S217" s="106"/>
      <c r="T217" s="106"/>
      <c r="U217" s="106">
        <v>200000</v>
      </c>
      <c r="V217" s="106">
        <v>257000</v>
      </c>
      <c r="W217" s="106">
        <f t="shared" si="104"/>
        <v>300000</v>
      </c>
      <c r="X217" s="106"/>
      <c r="Y217" s="106"/>
      <c r="Z217" s="123">
        <f t="shared" si="100"/>
        <v>0.53180000000000005</v>
      </c>
      <c r="AA217" s="123">
        <f t="shared" si="100"/>
        <v>0.63180000000000003</v>
      </c>
      <c r="AB217" s="123">
        <v>1.3</v>
      </c>
      <c r="AC217" s="123">
        <v>1.25</v>
      </c>
      <c r="AD217" s="123"/>
      <c r="AE217" s="123">
        <f t="shared" si="102"/>
        <v>0.35473972602739723</v>
      </c>
      <c r="AF217" s="123">
        <v>0.63180000000000003</v>
      </c>
      <c r="AG217" s="123"/>
      <c r="AH217" s="123">
        <f t="shared" si="93"/>
        <v>0.55000000000000004</v>
      </c>
      <c r="AI217" s="123"/>
      <c r="AJ217" s="123"/>
      <c r="AK217" s="123">
        <v>0.59</v>
      </c>
      <c r="AL217" s="123">
        <v>0.8</v>
      </c>
      <c r="AM217" s="123">
        <v>0.70409999999999995</v>
      </c>
      <c r="AN217" s="123"/>
      <c r="AO217" s="123"/>
      <c r="AP217" s="123"/>
      <c r="AQ217" s="123"/>
      <c r="AR217" s="123">
        <v>0.27500000000000002</v>
      </c>
      <c r="AS217" s="124">
        <v>0.12658</v>
      </c>
      <c r="AT217" s="124">
        <v>1.45</v>
      </c>
      <c r="AU217" s="124"/>
      <c r="AW217" s="118">
        <f t="shared" si="72"/>
        <v>6865475.1276000002</v>
      </c>
      <c r="AX217" s="119"/>
      <c r="AY217" s="118">
        <f t="shared" si="73"/>
        <v>3066583.1744936332</v>
      </c>
      <c r="AZ217" s="119"/>
      <c r="BA217" s="118">
        <f t="shared" si="74"/>
        <v>1705000.0000000002</v>
      </c>
      <c r="BB217" s="118">
        <f t="shared" si="84"/>
        <v>8238482.5</v>
      </c>
      <c r="BC217" s="118">
        <f t="shared" si="85"/>
        <v>0</v>
      </c>
      <c r="BD217" s="118">
        <f t="shared" si="75"/>
        <v>1008462.86</v>
      </c>
      <c r="BF217" s="118">
        <f t="shared" si="77"/>
        <v>10940521.162093632</v>
      </c>
      <c r="BG217" s="122">
        <f t="shared" si="86"/>
        <v>9943482.5</v>
      </c>
      <c r="BH217" s="119">
        <f t="shared" si="76"/>
        <v>13485000</v>
      </c>
      <c r="BI217" s="119"/>
      <c r="BJ217" s="119">
        <f t="shared" si="94"/>
        <v>0</v>
      </c>
      <c r="BK217" s="81"/>
      <c r="BL217" s="81"/>
      <c r="BM217" s="120">
        <f t="shared" si="78"/>
        <v>34369003.662093632</v>
      </c>
      <c r="BN217" s="120">
        <f t="shared" si="79"/>
        <v>34369003.662093632</v>
      </c>
      <c r="BO217" s="121">
        <v>46935</v>
      </c>
      <c r="BP217" s="22">
        <v>31</v>
      </c>
      <c r="BQ217" s="227">
        <f t="shared" si="105"/>
        <v>9125000</v>
      </c>
      <c r="BR217" s="227">
        <f t="shared" si="106"/>
        <v>9125000</v>
      </c>
      <c r="BS217" s="227">
        <f t="shared" si="107"/>
        <v>4562500</v>
      </c>
      <c r="BT217" s="227">
        <f t="shared" si="103"/>
        <v>57181503.662093632</v>
      </c>
      <c r="BX217" s="106"/>
      <c r="BY217" s="106"/>
    </row>
    <row r="218" spans="1:77" s="22" customFormat="1" x14ac:dyDescent="0.25">
      <c r="A218" s="114">
        <v>46966</v>
      </c>
      <c r="B218" s="105">
        <v>50351</v>
      </c>
      <c r="C218" s="105">
        <v>94506</v>
      </c>
      <c r="D218" s="105">
        <v>75000</v>
      </c>
      <c r="E218" s="105">
        <v>30000</v>
      </c>
      <c r="F218" s="105"/>
      <c r="G218" s="105">
        <v>100755.66750629722</v>
      </c>
      <c r="H218" s="105">
        <v>100000</v>
      </c>
      <c r="I218" s="106"/>
      <c r="J218" s="105">
        <f t="shared" si="101"/>
        <v>349857</v>
      </c>
      <c r="K218" s="106">
        <f t="shared" si="108"/>
        <v>170000</v>
      </c>
      <c r="L218" s="106"/>
      <c r="M218" s="106"/>
      <c r="N218" s="106">
        <v>155000</v>
      </c>
      <c r="O218" s="106">
        <v>35000</v>
      </c>
      <c r="P218" s="106">
        <v>7000</v>
      </c>
      <c r="Q218" s="106">
        <f t="shared" si="98"/>
        <v>68000</v>
      </c>
      <c r="R218" s="106"/>
      <c r="S218" s="106"/>
      <c r="T218" s="106"/>
      <c r="U218" s="106">
        <v>200000</v>
      </c>
      <c r="V218" s="106">
        <v>257000</v>
      </c>
      <c r="W218" s="106">
        <f t="shared" si="104"/>
        <v>300000</v>
      </c>
      <c r="X218" s="106"/>
      <c r="Y218" s="106"/>
      <c r="Z218" s="123">
        <f t="shared" si="100"/>
        <v>0.53180000000000005</v>
      </c>
      <c r="AA218" s="123">
        <f t="shared" si="100"/>
        <v>0.63180000000000003</v>
      </c>
      <c r="AB218" s="123">
        <v>1.3</v>
      </c>
      <c r="AC218" s="123">
        <v>1.25</v>
      </c>
      <c r="AD218" s="123"/>
      <c r="AE218" s="123">
        <f t="shared" si="102"/>
        <v>0.35473972602739723</v>
      </c>
      <c r="AF218" s="123">
        <v>0.63180000000000003</v>
      </c>
      <c r="AG218" s="123"/>
      <c r="AH218" s="123">
        <f t="shared" si="93"/>
        <v>0.55000000000000004</v>
      </c>
      <c r="AI218" s="123"/>
      <c r="AJ218" s="123"/>
      <c r="AK218" s="123">
        <v>0.59</v>
      </c>
      <c r="AL218" s="123">
        <v>0.8</v>
      </c>
      <c r="AM218" s="123">
        <v>0.70409999999999995</v>
      </c>
      <c r="AN218" s="123"/>
      <c r="AO218" s="123"/>
      <c r="AP218" s="123"/>
      <c r="AQ218" s="123"/>
      <c r="AR218" s="123">
        <v>0.27500000000000002</v>
      </c>
      <c r="AS218" s="124">
        <v>0.12658</v>
      </c>
      <c r="AT218" s="124">
        <v>1.45</v>
      </c>
      <c r="AU218" s="124"/>
      <c r="AW218" s="118">
        <f t="shared" si="72"/>
        <v>6866052.1305999998</v>
      </c>
      <c r="AX218" s="119"/>
      <c r="AY218" s="118">
        <f t="shared" si="73"/>
        <v>3066583.1744936332</v>
      </c>
      <c r="AZ218" s="119"/>
      <c r="BA218" s="118">
        <f t="shared" si="74"/>
        <v>1705000.0000000002</v>
      </c>
      <c r="BB218" s="118">
        <f t="shared" si="84"/>
        <v>8238482.5</v>
      </c>
      <c r="BC218" s="118">
        <f t="shared" si="85"/>
        <v>0</v>
      </c>
      <c r="BD218" s="118">
        <f t="shared" si="75"/>
        <v>1008462.86</v>
      </c>
      <c r="BF218" s="118">
        <f t="shared" si="77"/>
        <v>10941098.165093632</v>
      </c>
      <c r="BG218" s="122">
        <f t="shared" si="86"/>
        <v>9943482.5</v>
      </c>
      <c r="BH218" s="119">
        <f t="shared" si="76"/>
        <v>13485000</v>
      </c>
      <c r="BI218" s="119"/>
      <c r="BJ218" s="119">
        <f t="shared" si="94"/>
        <v>0</v>
      </c>
      <c r="BK218" s="81"/>
      <c r="BL218" s="81"/>
      <c r="BM218" s="120">
        <f t="shared" si="78"/>
        <v>34369580.665093631</v>
      </c>
      <c r="BN218" s="120">
        <f t="shared" si="79"/>
        <v>34369580.665093631</v>
      </c>
      <c r="BO218" s="121">
        <v>46966</v>
      </c>
      <c r="BP218" s="22">
        <v>31</v>
      </c>
      <c r="BQ218" s="227">
        <f t="shared" si="105"/>
        <v>9125000</v>
      </c>
      <c r="BR218" s="227">
        <f t="shared" si="106"/>
        <v>9125000</v>
      </c>
      <c r="BS218" s="227">
        <f t="shared" si="107"/>
        <v>4562500</v>
      </c>
      <c r="BT218" s="227">
        <f t="shared" si="103"/>
        <v>57182080.665093631</v>
      </c>
      <c r="BX218" s="106"/>
      <c r="BY218" s="106"/>
    </row>
    <row r="219" spans="1:77" s="22" customFormat="1" x14ac:dyDescent="0.25">
      <c r="A219" s="114">
        <v>46997</v>
      </c>
      <c r="B219" s="105">
        <v>50743</v>
      </c>
      <c r="C219" s="105">
        <v>94506</v>
      </c>
      <c r="D219" s="105">
        <v>75000</v>
      </c>
      <c r="E219" s="105">
        <v>30000</v>
      </c>
      <c r="F219" s="105"/>
      <c r="G219" s="105">
        <v>100755.66750629722</v>
      </c>
      <c r="H219" s="105">
        <v>100000</v>
      </c>
      <c r="I219" s="106"/>
      <c r="J219" s="105">
        <f t="shared" si="101"/>
        <v>350249</v>
      </c>
      <c r="K219" s="106">
        <f t="shared" si="108"/>
        <v>170000</v>
      </c>
      <c r="L219" s="106"/>
      <c r="M219" s="106"/>
      <c r="N219" s="106">
        <v>155000</v>
      </c>
      <c r="O219" s="106">
        <v>35000</v>
      </c>
      <c r="P219" s="106">
        <v>7000</v>
      </c>
      <c r="Q219" s="106">
        <f t="shared" si="98"/>
        <v>68000</v>
      </c>
      <c r="R219" s="106"/>
      <c r="S219" s="106"/>
      <c r="T219" s="106"/>
      <c r="U219" s="106">
        <v>200000</v>
      </c>
      <c r="V219" s="106">
        <v>257000</v>
      </c>
      <c r="W219" s="106">
        <f t="shared" si="104"/>
        <v>300000</v>
      </c>
      <c r="X219" s="106"/>
      <c r="Y219" s="106"/>
      <c r="Z219" s="123">
        <f t="shared" si="100"/>
        <v>0.53180000000000005</v>
      </c>
      <c r="AA219" s="123">
        <f t="shared" si="100"/>
        <v>0.63180000000000003</v>
      </c>
      <c r="AB219" s="123">
        <v>1.3</v>
      </c>
      <c r="AC219" s="123">
        <v>1.25</v>
      </c>
      <c r="AD219" s="123"/>
      <c r="AE219" s="123">
        <f t="shared" si="102"/>
        <v>0.35473972602739723</v>
      </c>
      <c r="AF219" s="123">
        <v>0.63180000000000003</v>
      </c>
      <c r="AG219" s="123"/>
      <c r="AH219" s="123">
        <f t="shared" si="93"/>
        <v>0.55000000000000004</v>
      </c>
      <c r="AI219" s="123"/>
      <c r="AJ219" s="123"/>
      <c r="AK219" s="123">
        <v>0.59</v>
      </c>
      <c r="AL219" s="123">
        <v>0.8</v>
      </c>
      <c r="AM219" s="123">
        <v>0.70409999999999995</v>
      </c>
      <c r="AN219" s="123"/>
      <c r="AO219" s="123"/>
      <c r="AP219" s="123"/>
      <c r="AQ219" s="123"/>
      <c r="AR219" s="123">
        <v>0.27500000000000002</v>
      </c>
      <c r="AS219" s="124">
        <v>0.12658</v>
      </c>
      <c r="AT219" s="124">
        <v>1.45</v>
      </c>
      <c r="AU219" s="124"/>
      <c r="AW219" s="118">
        <f t="shared" si="72"/>
        <v>6650820.5460000001</v>
      </c>
      <c r="AX219" s="119"/>
      <c r="AY219" s="118">
        <f t="shared" si="73"/>
        <v>2967661.1366067417</v>
      </c>
      <c r="AZ219" s="119"/>
      <c r="BA219" s="118">
        <f t="shared" si="74"/>
        <v>1650000.0000000002</v>
      </c>
      <c r="BB219" s="118">
        <f t="shared" si="84"/>
        <v>7972725</v>
      </c>
      <c r="BC219" s="118">
        <f t="shared" si="85"/>
        <v>0</v>
      </c>
      <c r="BD219" s="118">
        <f t="shared" si="75"/>
        <v>975931.8</v>
      </c>
      <c r="BF219" s="118">
        <f t="shared" si="77"/>
        <v>10594413.482606743</v>
      </c>
      <c r="BG219" s="122">
        <f t="shared" si="86"/>
        <v>9622725</v>
      </c>
      <c r="BH219" s="119">
        <f t="shared" si="76"/>
        <v>13050000</v>
      </c>
      <c r="BI219" s="119"/>
      <c r="BJ219" s="119">
        <f t="shared" si="94"/>
        <v>0</v>
      </c>
      <c r="BK219" s="81"/>
      <c r="BL219" s="81"/>
      <c r="BM219" s="120">
        <f t="shared" si="78"/>
        <v>33267138.482606743</v>
      </c>
      <c r="BN219" s="120">
        <f t="shared" si="79"/>
        <v>33267138.482606743</v>
      </c>
      <c r="BO219" s="121">
        <v>46997</v>
      </c>
      <c r="BP219" s="22">
        <v>30</v>
      </c>
      <c r="BQ219" s="227">
        <f t="shared" si="105"/>
        <v>9125000</v>
      </c>
      <c r="BR219" s="227">
        <f t="shared" si="106"/>
        <v>9125000</v>
      </c>
      <c r="BS219" s="227">
        <f t="shared" si="107"/>
        <v>4562500</v>
      </c>
      <c r="BT219" s="227">
        <f t="shared" si="103"/>
        <v>56079638.482606739</v>
      </c>
      <c r="BX219" s="106"/>
      <c r="BY219" s="106"/>
    </row>
    <row r="220" spans="1:77" s="22" customFormat="1" x14ac:dyDescent="0.25">
      <c r="A220" s="114">
        <v>47027</v>
      </c>
      <c r="B220" s="105">
        <v>50050</v>
      </c>
      <c r="C220" s="105">
        <v>57404</v>
      </c>
      <c r="D220" s="105">
        <v>75000</v>
      </c>
      <c r="E220" s="105">
        <v>30000</v>
      </c>
      <c r="F220" s="105"/>
      <c r="G220" s="105">
        <v>50377.83375314861</v>
      </c>
      <c r="H220" s="105">
        <v>50000</v>
      </c>
      <c r="I220" s="106"/>
      <c r="J220" s="105">
        <f t="shared" si="101"/>
        <v>262454</v>
      </c>
      <c r="K220" s="106">
        <f t="shared" si="108"/>
        <v>170000</v>
      </c>
      <c r="L220" s="106"/>
      <c r="M220" s="106"/>
      <c r="N220" s="106">
        <v>155000</v>
      </c>
      <c r="O220" s="106">
        <v>35000</v>
      </c>
      <c r="P220" s="106">
        <v>7000</v>
      </c>
      <c r="Q220" s="106">
        <f t="shared" si="98"/>
        <v>68000</v>
      </c>
      <c r="R220" s="106"/>
      <c r="S220" s="106"/>
      <c r="T220" s="106"/>
      <c r="U220" s="106">
        <v>200000</v>
      </c>
      <c r="V220" s="106">
        <v>257000</v>
      </c>
      <c r="W220" s="106">
        <f t="shared" si="104"/>
        <v>300000</v>
      </c>
      <c r="X220" s="106"/>
      <c r="Y220" s="106"/>
      <c r="Z220" s="123">
        <f t="shared" si="100"/>
        <v>0.53180000000000005</v>
      </c>
      <c r="AA220" s="123">
        <f t="shared" si="100"/>
        <v>0.63180000000000003</v>
      </c>
      <c r="AB220" s="123">
        <v>1.3</v>
      </c>
      <c r="AC220" s="123">
        <v>1.25</v>
      </c>
      <c r="AD220" s="123"/>
      <c r="AE220" s="123">
        <f t="shared" si="102"/>
        <v>0.35473972602739723</v>
      </c>
      <c r="AF220" s="123">
        <v>0.1</v>
      </c>
      <c r="AG220" s="123"/>
      <c r="AH220" s="123">
        <f t="shared" si="93"/>
        <v>0.55000000000000004</v>
      </c>
      <c r="AI220" s="123"/>
      <c r="AJ220" s="123"/>
      <c r="AK220" s="123">
        <v>0.59</v>
      </c>
      <c r="AL220" s="123">
        <v>0.8</v>
      </c>
      <c r="AM220" s="123">
        <v>0.70409999999999995</v>
      </c>
      <c r="AN220" s="123"/>
      <c r="AO220" s="123"/>
      <c r="AP220" s="123"/>
      <c r="AQ220" s="123"/>
      <c r="AR220" s="123">
        <v>0.27500000000000002</v>
      </c>
      <c r="AS220" s="124">
        <v>0.12658</v>
      </c>
      <c r="AT220" s="124">
        <v>1.45</v>
      </c>
      <c r="AU220" s="124"/>
      <c r="AW220" s="118">
        <f t="shared" si="72"/>
        <v>6134417.5532000009</v>
      </c>
      <c r="AX220" s="119"/>
      <c r="AY220" s="118">
        <f t="shared" si="73"/>
        <v>709001.58724681672</v>
      </c>
      <c r="AZ220" s="119"/>
      <c r="BA220" s="118">
        <f t="shared" si="74"/>
        <v>1705000.0000000002</v>
      </c>
      <c r="BB220" s="118">
        <f t="shared" si="84"/>
        <v>8238482.5</v>
      </c>
      <c r="BC220" s="118">
        <f t="shared" si="85"/>
        <v>0</v>
      </c>
      <c r="BD220" s="118">
        <f t="shared" si="75"/>
        <v>1008462.86</v>
      </c>
      <c r="BF220" s="118">
        <f t="shared" si="77"/>
        <v>7851882.0004468178</v>
      </c>
      <c r="BG220" s="122">
        <f t="shared" si="86"/>
        <v>9943482.5</v>
      </c>
      <c r="BH220" s="119">
        <f t="shared" si="76"/>
        <v>13485000</v>
      </c>
      <c r="BI220" s="119"/>
      <c r="BJ220" s="119">
        <f t="shared" si="94"/>
        <v>0</v>
      </c>
      <c r="BK220" s="81"/>
      <c r="BL220" s="81"/>
      <c r="BM220" s="120">
        <f t="shared" si="78"/>
        <v>31280364.500446819</v>
      </c>
      <c r="BN220" s="120">
        <f t="shared" si="79"/>
        <v>31280364.500446819</v>
      </c>
      <c r="BO220" s="121">
        <v>47027</v>
      </c>
      <c r="BP220" s="22">
        <v>31</v>
      </c>
      <c r="BQ220" s="227">
        <f t="shared" si="105"/>
        <v>9125000</v>
      </c>
      <c r="BR220" s="227">
        <f t="shared" si="106"/>
        <v>9125000</v>
      </c>
      <c r="BS220" s="227">
        <f t="shared" si="107"/>
        <v>4562500</v>
      </c>
      <c r="BT220" s="227">
        <f t="shared" si="103"/>
        <v>54092864.500446819</v>
      </c>
      <c r="BX220" s="106"/>
      <c r="BY220" s="106"/>
    </row>
    <row r="221" spans="1:77" s="22" customFormat="1" x14ac:dyDescent="0.25">
      <c r="A221" s="114">
        <v>47058</v>
      </c>
      <c r="B221" s="105">
        <v>62006</v>
      </c>
      <c r="C221" s="105">
        <v>46059</v>
      </c>
      <c r="D221" s="105">
        <v>75000</v>
      </c>
      <c r="E221" s="105">
        <v>30000</v>
      </c>
      <c r="F221" s="105"/>
      <c r="G221" s="105">
        <v>50377.83375314861</v>
      </c>
      <c r="H221" s="105">
        <v>50000</v>
      </c>
      <c r="I221" s="106"/>
      <c r="J221" s="105">
        <f t="shared" si="101"/>
        <v>263065</v>
      </c>
      <c r="K221" s="106">
        <f>152000+$K$3</f>
        <v>152000</v>
      </c>
      <c r="L221" s="106"/>
      <c r="M221" s="106"/>
      <c r="N221" s="106">
        <v>155000</v>
      </c>
      <c r="O221" s="106">
        <v>35000</v>
      </c>
      <c r="P221" s="106">
        <v>7000</v>
      </c>
      <c r="Q221" s="106">
        <f t="shared" si="98"/>
        <v>68000</v>
      </c>
      <c r="R221" s="106"/>
      <c r="S221" s="106"/>
      <c r="T221" s="106"/>
      <c r="U221" s="106">
        <v>200000</v>
      </c>
      <c r="V221" s="106">
        <v>257000</v>
      </c>
      <c r="W221" s="106">
        <f t="shared" si="104"/>
        <v>300000</v>
      </c>
      <c r="X221" s="106"/>
      <c r="Y221" s="106"/>
      <c r="Z221" s="123">
        <f t="shared" ref="Z221:AA235" si="109">+Z220</f>
        <v>0.53180000000000005</v>
      </c>
      <c r="AA221" s="123">
        <f t="shared" si="109"/>
        <v>0.63180000000000003</v>
      </c>
      <c r="AB221" s="123">
        <v>1.3</v>
      </c>
      <c r="AC221" s="123">
        <v>1.25</v>
      </c>
      <c r="AD221" s="123"/>
      <c r="AE221" s="123">
        <f t="shared" si="102"/>
        <v>0.35473972602739723</v>
      </c>
      <c r="AF221" s="123">
        <v>0.1</v>
      </c>
      <c r="AG221" s="123"/>
      <c r="AH221" s="123">
        <f t="shared" si="93"/>
        <v>0.55000000000000004</v>
      </c>
      <c r="AI221" s="123"/>
      <c r="AJ221" s="123"/>
      <c r="AK221" s="123">
        <v>0.59</v>
      </c>
      <c r="AL221" s="123">
        <v>0.8</v>
      </c>
      <c r="AM221" s="123">
        <v>0.70409999999999995</v>
      </c>
      <c r="AN221" s="123"/>
      <c r="AO221" s="123"/>
      <c r="AP221" s="123"/>
      <c r="AQ221" s="123"/>
      <c r="AR221" s="123">
        <v>0.27500000000000002</v>
      </c>
      <c r="AS221" s="124">
        <v>0.12658</v>
      </c>
      <c r="AT221" s="124">
        <v>1.45</v>
      </c>
      <c r="AU221" s="124"/>
      <c r="AW221" s="118">
        <f t="shared" si="72"/>
        <v>5912246.0099999998</v>
      </c>
      <c r="AX221" s="119"/>
      <c r="AY221" s="118">
        <f t="shared" si="73"/>
        <v>686130.56830337108</v>
      </c>
      <c r="AZ221" s="119"/>
      <c r="BA221" s="118">
        <f t="shared" si="74"/>
        <v>1650000.0000000002</v>
      </c>
      <c r="BB221" s="118">
        <f t="shared" si="84"/>
        <v>7675725</v>
      </c>
      <c r="BC221" s="118">
        <f t="shared" si="85"/>
        <v>0</v>
      </c>
      <c r="BD221" s="118">
        <f t="shared" si="75"/>
        <v>975931.8</v>
      </c>
      <c r="BF221" s="118">
        <f t="shared" si="77"/>
        <v>7574308.3783033704</v>
      </c>
      <c r="BG221" s="122">
        <f t="shared" si="86"/>
        <v>9325725</v>
      </c>
      <c r="BH221" s="119">
        <f t="shared" si="76"/>
        <v>13050000</v>
      </c>
      <c r="BI221" s="119"/>
      <c r="BJ221" s="119">
        <f t="shared" si="94"/>
        <v>0</v>
      </c>
      <c r="BK221" s="81"/>
      <c r="BL221" s="81"/>
      <c r="BM221" s="120">
        <f t="shared" si="78"/>
        <v>29950033.378303371</v>
      </c>
      <c r="BN221" s="120">
        <f t="shared" si="79"/>
        <v>29950033.378303371</v>
      </c>
      <c r="BO221" s="121">
        <v>47058</v>
      </c>
      <c r="BP221" s="22">
        <v>30</v>
      </c>
      <c r="BQ221" s="227">
        <f t="shared" si="105"/>
        <v>9125000</v>
      </c>
      <c r="BR221" s="227">
        <f t="shared" si="106"/>
        <v>9125000</v>
      </c>
      <c r="BS221" s="227">
        <f t="shared" si="107"/>
        <v>4562500</v>
      </c>
      <c r="BT221" s="227">
        <f t="shared" si="103"/>
        <v>52762533.378303371</v>
      </c>
      <c r="BX221" s="106"/>
      <c r="BY221" s="106"/>
    </row>
    <row r="222" spans="1:77" s="22" customFormat="1" x14ac:dyDescent="0.25">
      <c r="A222" s="114">
        <v>47088</v>
      </c>
      <c r="B222" s="105">
        <v>62216</v>
      </c>
      <c r="C222" s="105">
        <v>46059</v>
      </c>
      <c r="D222" s="105">
        <v>75000</v>
      </c>
      <c r="E222" s="105">
        <v>30000</v>
      </c>
      <c r="F222" s="105"/>
      <c r="G222" s="105">
        <v>50377.83375314861</v>
      </c>
      <c r="H222" s="105">
        <v>50000</v>
      </c>
      <c r="I222" s="106"/>
      <c r="J222" s="105">
        <f t="shared" si="101"/>
        <v>263275</v>
      </c>
      <c r="K222" s="106">
        <f>152000+$K$3</f>
        <v>152000</v>
      </c>
      <c r="L222" s="106"/>
      <c r="M222" s="106"/>
      <c r="N222" s="106">
        <v>155000</v>
      </c>
      <c r="O222" s="106">
        <v>35000</v>
      </c>
      <c r="P222" s="106">
        <v>7000</v>
      </c>
      <c r="Q222" s="106">
        <f t="shared" si="98"/>
        <v>68000</v>
      </c>
      <c r="R222" s="106"/>
      <c r="S222" s="106"/>
      <c r="T222" s="106"/>
      <c r="U222" s="106">
        <v>200000</v>
      </c>
      <c r="V222" s="106">
        <v>257000</v>
      </c>
      <c r="W222" s="106">
        <f t="shared" si="104"/>
        <v>300000</v>
      </c>
      <c r="X222" s="106"/>
      <c r="Y222" s="106"/>
      <c r="Z222" s="123">
        <f t="shared" si="109"/>
        <v>0.53180000000000005</v>
      </c>
      <c r="AA222" s="123">
        <f t="shared" si="109"/>
        <v>0.63180000000000003</v>
      </c>
      <c r="AB222" s="123">
        <v>1.3</v>
      </c>
      <c r="AC222" s="123">
        <v>1.25</v>
      </c>
      <c r="AD222" s="123"/>
      <c r="AE222" s="123">
        <f t="shared" si="102"/>
        <v>0.35473972602739723</v>
      </c>
      <c r="AF222" s="123">
        <v>0.1</v>
      </c>
      <c r="AG222" s="123"/>
      <c r="AH222" s="123">
        <f t="shared" si="93"/>
        <v>0.55000000000000004</v>
      </c>
      <c r="AI222" s="123"/>
      <c r="AJ222" s="123"/>
      <c r="AK222" s="123">
        <v>0.59</v>
      </c>
      <c r="AL222" s="123">
        <v>0.8</v>
      </c>
      <c r="AM222" s="123">
        <v>0.70409999999999995</v>
      </c>
      <c r="AN222" s="123"/>
      <c r="AO222" s="123"/>
      <c r="AP222" s="123"/>
      <c r="AQ222" s="123"/>
      <c r="AR222" s="123">
        <v>0.27500000000000002</v>
      </c>
      <c r="AS222" s="124">
        <v>0.12658</v>
      </c>
      <c r="AT222" s="124">
        <v>1.45</v>
      </c>
      <c r="AU222" s="124"/>
      <c r="AW222" s="118">
        <f t="shared" si="72"/>
        <v>6112782.8949999996</v>
      </c>
      <c r="AX222" s="119"/>
      <c r="AY222" s="118">
        <f t="shared" si="73"/>
        <v>709001.58724681672</v>
      </c>
      <c r="AZ222" s="119"/>
      <c r="BA222" s="118">
        <f t="shared" si="74"/>
        <v>1705000.0000000002</v>
      </c>
      <c r="BB222" s="118">
        <f t="shared" si="84"/>
        <v>7931582.5</v>
      </c>
      <c r="BC222" s="118">
        <f t="shared" si="85"/>
        <v>0</v>
      </c>
      <c r="BD222" s="118">
        <f t="shared" si="75"/>
        <v>1008462.86</v>
      </c>
      <c r="BF222" s="118">
        <f t="shared" si="77"/>
        <v>7830247.3422468165</v>
      </c>
      <c r="BG222" s="122">
        <f t="shared" si="86"/>
        <v>9636582.5</v>
      </c>
      <c r="BH222" s="119">
        <f t="shared" si="76"/>
        <v>13485000</v>
      </c>
      <c r="BI222" s="119"/>
      <c r="BJ222" s="119">
        <f t="shared" si="94"/>
        <v>0</v>
      </c>
      <c r="BK222" s="81"/>
      <c r="BL222" s="81"/>
      <c r="BM222" s="120">
        <f t="shared" si="78"/>
        <v>30951829.842246816</v>
      </c>
      <c r="BN222" s="120">
        <f t="shared" si="79"/>
        <v>30951829.842246816</v>
      </c>
      <c r="BO222" s="121">
        <v>47088</v>
      </c>
      <c r="BP222" s="22">
        <v>31</v>
      </c>
      <c r="BQ222" s="227">
        <f t="shared" si="105"/>
        <v>9125000</v>
      </c>
      <c r="BR222" s="227">
        <f t="shared" si="106"/>
        <v>9125000</v>
      </c>
      <c r="BS222" s="227">
        <f t="shared" si="107"/>
        <v>4562500</v>
      </c>
      <c r="BT222" s="227">
        <f t="shared" si="103"/>
        <v>53764329.842246816</v>
      </c>
      <c r="BX222" s="106"/>
      <c r="BY222" s="106"/>
    </row>
    <row r="223" spans="1:77" s="22" customFormat="1" x14ac:dyDescent="0.25">
      <c r="A223" s="190"/>
      <c r="B223" s="191"/>
      <c r="C223" s="191"/>
      <c r="D223" s="191"/>
      <c r="E223" s="191"/>
      <c r="F223" s="191"/>
      <c r="G223" s="191"/>
      <c r="H223" s="191"/>
      <c r="I223" s="192"/>
      <c r="J223" s="191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4"/>
      <c r="AT223" s="194"/>
      <c r="AU223" s="194"/>
      <c r="AV223" s="167"/>
      <c r="AW223" s="315">
        <f>SUM(AW211:AW222)</f>
        <v>75785357.739999995</v>
      </c>
      <c r="AX223" s="315"/>
      <c r="AY223" s="315">
        <f>SUM(AY211:AY222)</f>
        <v>20006598.83164832</v>
      </c>
      <c r="AZ223" s="315"/>
      <c r="BA223" s="315">
        <f>SUM(BA211:BA222)</f>
        <v>20130000.000000004</v>
      </c>
      <c r="BB223" s="315">
        <f>SUM(BB211:BB222)</f>
        <v>95762445</v>
      </c>
      <c r="BC223" s="315">
        <f>SUM(BC211:BC222)</f>
        <v>0</v>
      </c>
      <c r="BD223" s="315">
        <f>SUM(BD211:BD222)</f>
        <v>11906367.960000001</v>
      </c>
      <c r="BE223" s="167"/>
      <c r="BF223" s="315">
        <f>SUM(BF211:BF222)</f>
        <v>107698324.53164831</v>
      </c>
      <c r="BG223" s="315">
        <f>SUM(BG211:BG222)</f>
        <v>115892445</v>
      </c>
      <c r="BH223" s="315">
        <f>SUM(BH211:BH222)</f>
        <v>159210000</v>
      </c>
      <c r="BI223" s="315"/>
      <c r="BJ223" s="315">
        <f>SUM(BJ211:BJ222)</f>
        <v>0</v>
      </c>
      <c r="BK223" s="167"/>
      <c r="BL223" s="167"/>
      <c r="BM223" s="315">
        <f>SUM(BM211:BM222)</f>
        <v>382800769.53164828</v>
      </c>
      <c r="BN223" s="316">
        <f>SUM(BN211:BN222)</f>
        <v>382800769.53164828</v>
      </c>
      <c r="BO223" s="168"/>
      <c r="BP223" s="167"/>
      <c r="BQ223" s="228">
        <f>365*1.5*200000</f>
        <v>109500000</v>
      </c>
      <c r="BR223" s="228">
        <f>365*1.5*200000</f>
        <v>109500000</v>
      </c>
      <c r="BS223" s="228">
        <f>365*1.5*100000</f>
        <v>54750000</v>
      </c>
      <c r="BT223" s="318">
        <f>SUM(BT211:BT222)</f>
        <v>656550769.53164828</v>
      </c>
      <c r="BX223" s="106"/>
      <c r="BY223" s="106"/>
    </row>
    <row r="224" spans="1:77" s="22" customFormat="1" x14ac:dyDescent="0.25">
      <c r="A224" s="114">
        <v>47119</v>
      </c>
      <c r="B224" s="105">
        <v>61849</v>
      </c>
      <c r="C224" s="105">
        <v>46059</v>
      </c>
      <c r="D224" s="105">
        <v>75000</v>
      </c>
      <c r="E224" s="105">
        <v>30000</v>
      </c>
      <c r="F224" s="105"/>
      <c r="G224" s="105">
        <v>50377.83375314861</v>
      </c>
      <c r="H224" s="105">
        <v>50000</v>
      </c>
      <c r="I224" s="106"/>
      <c r="J224" s="105">
        <f t="shared" si="101"/>
        <v>262908</v>
      </c>
      <c r="K224" s="106">
        <f>152000+$K$3</f>
        <v>152000</v>
      </c>
      <c r="L224" s="106"/>
      <c r="M224" s="106"/>
      <c r="N224" s="106">
        <v>155000</v>
      </c>
      <c r="O224" s="106">
        <v>35000</v>
      </c>
      <c r="P224" s="106">
        <v>7000</v>
      </c>
      <c r="Q224" s="106">
        <f>+Q222</f>
        <v>68000</v>
      </c>
      <c r="R224" s="106"/>
      <c r="S224" s="106"/>
      <c r="T224" s="106"/>
      <c r="U224" s="106">
        <v>200000</v>
      </c>
      <c r="V224" s="106">
        <v>257000</v>
      </c>
      <c r="W224" s="106">
        <f>+W222</f>
        <v>300000</v>
      </c>
      <c r="X224" s="106"/>
      <c r="Y224" s="106"/>
      <c r="Z224" s="123">
        <f>+Z222</f>
        <v>0.53180000000000005</v>
      </c>
      <c r="AA224" s="123">
        <f>+AA222</f>
        <v>0.63180000000000003</v>
      </c>
      <c r="AB224" s="123">
        <v>1.3</v>
      </c>
      <c r="AC224" s="123">
        <v>1.25</v>
      </c>
      <c r="AD224" s="123"/>
      <c r="AE224" s="123">
        <f t="shared" si="102"/>
        <v>0.35473972602739723</v>
      </c>
      <c r="AF224" s="123">
        <v>0.1</v>
      </c>
      <c r="AG224" s="123"/>
      <c r="AH224" s="123">
        <f>+AH222</f>
        <v>0.55000000000000004</v>
      </c>
      <c r="AI224" s="123"/>
      <c r="AJ224" s="123"/>
      <c r="AK224" s="123">
        <v>0.59</v>
      </c>
      <c r="AL224" s="123">
        <v>0.8</v>
      </c>
      <c r="AM224" s="123">
        <v>0.70409999999999995</v>
      </c>
      <c r="AN224" s="123"/>
      <c r="AO224" s="123"/>
      <c r="AP224" s="123"/>
      <c r="AQ224" s="123"/>
      <c r="AR224" s="123">
        <v>0.27500000000000002</v>
      </c>
      <c r="AS224" s="124">
        <v>0.12658</v>
      </c>
      <c r="AT224" s="124">
        <v>1.45</v>
      </c>
      <c r="AU224" s="124"/>
      <c r="AW224" s="118">
        <f t="shared" si="72"/>
        <v>6106732.6063999999</v>
      </c>
      <c r="AX224" s="119"/>
      <c r="AY224" s="118">
        <f t="shared" si="73"/>
        <v>709001.58724681672</v>
      </c>
      <c r="AZ224" s="119"/>
      <c r="BA224" s="118">
        <f t="shared" si="74"/>
        <v>1705000.0000000002</v>
      </c>
      <c r="BB224" s="118">
        <f t="shared" si="84"/>
        <v>7931582.5</v>
      </c>
      <c r="BC224" s="118">
        <f t="shared" si="85"/>
        <v>0</v>
      </c>
      <c r="BD224" s="118">
        <f t="shared" si="75"/>
        <v>1008462.86</v>
      </c>
      <c r="BF224" s="118">
        <f t="shared" si="77"/>
        <v>7824197.0536468169</v>
      </c>
      <c r="BG224" s="122">
        <f t="shared" si="86"/>
        <v>9636582.5</v>
      </c>
      <c r="BH224" s="119">
        <f t="shared" si="76"/>
        <v>13485000</v>
      </c>
      <c r="BI224" s="119"/>
      <c r="BJ224" s="119">
        <f t="shared" si="94"/>
        <v>0</v>
      </c>
      <c r="BK224" s="81"/>
      <c r="BL224" s="81"/>
      <c r="BM224" s="120">
        <f t="shared" si="78"/>
        <v>30945779.553646818</v>
      </c>
      <c r="BN224" s="120">
        <f t="shared" si="79"/>
        <v>30945779.553646818</v>
      </c>
      <c r="BO224" s="121">
        <v>47119</v>
      </c>
      <c r="BP224" s="22">
        <v>31</v>
      </c>
      <c r="BQ224" s="227">
        <f>$BQ$236/12</f>
        <v>9125000</v>
      </c>
      <c r="BR224" s="227">
        <f>$BR$236/12</f>
        <v>9125000</v>
      </c>
      <c r="BS224" s="227">
        <f>$BS$236/12</f>
        <v>4562500</v>
      </c>
      <c r="BT224" s="227">
        <f t="shared" ref="BT224:BT235" si="110">+BN224+BQ224+BR224+BS224</f>
        <v>53758279.553646818</v>
      </c>
      <c r="BX224" s="106"/>
      <c r="BY224" s="106"/>
    </row>
    <row r="225" spans="1:77" s="22" customFormat="1" x14ac:dyDescent="0.25">
      <c r="A225" s="114">
        <v>47150</v>
      </c>
      <c r="B225" s="105">
        <v>61909</v>
      </c>
      <c r="C225" s="105">
        <v>46059</v>
      </c>
      <c r="D225" s="105">
        <v>75000</v>
      </c>
      <c r="E225" s="105">
        <v>30000</v>
      </c>
      <c r="F225" s="105"/>
      <c r="G225" s="105">
        <v>50377.83375314861</v>
      </c>
      <c r="H225" s="105">
        <v>50000</v>
      </c>
      <c r="I225" s="106"/>
      <c r="J225" s="105">
        <f t="shared" si="101"/>
        <v>262968</v>
      </c>
      <c r="K225" s="106">
        <f>152000+$K$3</f>
        <v>152000</v>
      </c>
      <c r="L225" s="106"/>
      <c r="M225" s="106"/>
      <c r="N225" s="106">
        <v>155000</v>
      </c>
      <c r="O225" s="106">
        <v>35000</v>
      </c>
      <c r="P225" s="106">
        <v>7000</v>
      </c>
      <c r="Q225" s="106">
        <f t="shared" si="98"/>
        <v>68000</v>
      </c>
      <c r="R225" s="106"/>
      <c r="S225" s="106"/>
      <c r="T225" s="106"/>
      <c r="U225" s="106">
        <v>200000</v>
      </c>
      <c r="V225" s="106">
        <v>257000</v>
      </c>
      <c r="W225" s="106">
        <f t="shared" si="104"/>
        <v>300000</v>
      </c>
      <c r="X225" s="106"/>
      <c r="Y225" s="106"/>
      <c r="Z225" s="123">
        <f t="shared" si="109"/>
        <v>0.53180000000000005</v>
      </c>
      <c r="AA225" s="123">
        <f t="shared" si="109"/>
        <v>0.63180000000000003</v>
      </c>
      <c r="AB225" s="123">
        <v>1.3</v>
      </c>
      <c r="AC225" s="123">
        <v>1.25</v>
      </c>
      <c r="AD225" s="123"/>
      <c r="AE225" s="123">
        <f t="shared" si="102"/>
        <v>0.35473972602739723</v>
      </c>
      <c r="AF225" s="123">
        <v>0.1</v>
      </c>
      <c r="AG225" s="123"/>
      <c r="AH225" s="123">
        <f t="shared" si="93"/>
        <v>0.55000000000000004</v>
      </c>
      <c r="AI225" s="123"/>
      <c r="AJ225" s="123"/>
      <c r="AK225" s="123">
        <v>0.59</v>
      </c>
      <c r="AL225" s="123">
        <v>0.8</v>
      </c>
      <c r="AM225" s="123">
        <v>0.70409999999999995</v>
      </c>
      <c r="AN225" s="123"/>
      <c r="AO225" s="123"/>
      <c r="AP225" s="123"/>
      <c r="AQ225" s="123"/>
      <c r="AR225" s="123">
        <v>0.27500000000000002</v>
      </c>
      <c r="AS225" s="124">
        <v>0.12658</v>
      </c>
      <c r="AT225" s="124">
        <v>1.45</v>
      </c>
      <c r="AU225" s="124"/>
      <c r="AW225" s="118">
        <f t="shared" si="72"/>
        <v>5516651.9072000002</v>
      </c>
      <c r="AX225" s="119"/>
      <c r="AY225" s="118">
        <f t="shared" si="73"/>
        <v>640388.53041647968</v>
      </c>
      <c r="AZ225" s="119"/>
      <c r="BA225" s="118">
        <f t="shared" si="74"/>
        <v>1540000.0000000002</v>
      </c>
      <c r="BB225" s="118">
        <f t="shared" si="84"/>
        <v>7164010</v>
      </c>
      <c r="BC225" s="118">
        <f t="shared" si="85"/>
        <v>0</v>
      </c>
      <c r="BD225" s="118">
        <f t="shared" si="75"/>
        <v>910869.68</v>
      </c>
      <c r="BF225" s="118">
        <f t="shared" si="77"/>
        <v>7067910.1176164793</v>
      </c>
      <c r="BG225" s="122">
        <f t="shared" si="86"/>
        <v>8704010</v>
      </c>
      <c r="BH225" s="119">
        <f t="shared" si="76"/>
        <v>12180000</v>
      </c>
      <c r="BI225" s="119"/>
      <c r="BJ225" s="119">
        <f t="shared" si="94"/>
        <v>0</v>
      </c>
      <c r="BK225" s="81"/>
      <c r="BL225" s="81"/>
      <c r="BM225" s="120">
        <f t="shared" si="78"/>
        <v>27951920.117616478</v>
      </c>
      <c r="BN225" s="120">
        <f t="shared" si="79"/>
        <v>27951920.117616478</v>
      </c>
      <c r="BO225" s="121">
        <v>47150</v>
      </c>
      <c r="BP225" s="22">
        <v>28</v>
      </c>
      <c r="BQ225" s="227">
        <f t="shared" ref="BQ225:BQ235" si="111">$BQ$236/12</f>
        <v>9125000</v>
      </c>
      <c r="BR225" s="227">
        <f t="shared" ref="BR225:BR235" si="112">$BR$236/12</f>
        <v>9125000</v>
      </c>
      <c r="BS225" s="227">
        <f t="shared" ref="BS225:BS235" si="113">$BS$236/12</f>
        <v>4562500</v>
      </c>
      <c r="BT225" s="227">
        <f t="shared" si="110"/>
        <v>50764420.117616475</v>
      </c>
      <c r="BX225" s="106"/>
      <c r="BY225" s="106"/>
    </row>
    <row r="226" spans="1:77" s="22" customFormat="1" x14ac:dyDescent="0.25">
      <c r="A226" s="114">
        <v>47178</v>
      </c>
      <c r="B226" s="105">
        <v>61795</v>
      </c>
      <c r="C226" s="105">
        <v>43628</v>
      </c>
      <c r="D226" s="105">
        <v>75000</v>
      </c>
      <c r="E226" s="105">
        <v>30000</v>
      </c>
      <c r="F226" s="105"/>
      <c r="G226" s="105">
        <v>50377.83375314861</v>
      </c>
      <c r="H226" s="105">
        <v>50000</v>
      </c>
      <c r="I226" s="106"/>
      <c r="J226" s="105">
        <f t="shared" si="101"/>
        <v>260423</v>
      </c>
      <c r="K226" s="106">
        <f>152000+$K$3</f>
        <v>152000</v>
      </c>
      <c r="L226" s="106"/>
      <c r="M226" s="106"/>
      <c r="N226" s="106">
        <v>155000</v>
      </c>
      <c r="O226" s="106">
        <v>35000</v>
      </c>
      <c r="P226" s="106">
        <v>7000</v>
      </c>
      <c r="Q226" s="106">
        <f t="shared" si="98"/>
        <v>68000</v>
      </c>
      <c r="R226" s="106"/>
      <c r="S226" s="106"/>
      <c r="T226" s="106"/>
      <c r="U226" s="106">
        <v>200000</v>
      </c>
      <c r="V226" s="106">
        <v>257000</v>
      </c>
      <c r="W226" s="106">
        <f t="shared" si="104"/>
        <v>300000</v>
      </c>
      <c r="X226" s="106"/>
      <c r="Y226" s="106"/>
      <c r="Z226" s="123">
        <f t="shared" si="109"/>
        <v>0.53180000000000005</v>
      </c>
      <c r="AA226" s="123">
        <f t="shared" si="109"/>
        <v>0.63180000000000003</v>
      </c>
      <c r="AB226" s="123">
        <v>1.3</v>
      </c>
      <c r="AC226" s="123">
        <v>1.25</v>
      </c>
      <c r="AD226" s="123"/>
      <c r="AE226" s="123">
        <f t="shared" si="102"/>
        <v>0.35473972602739723</v>
      </c>
      <c r="AF226" s="123">
        <v>0.1</v>
      </c>
      <c r="AG226" s="123"/>
      <c r="AH226" s="123">
        <f t="shared" si="93"/>
        <v>0.55000000000000004</v>
      </c>
      <c r="AI226" s="123"/>
      <c r="AJ226" s="123"/>
      <c r="AK226" s="123">
        <v>0.59</v>
      </c>
      <c r="AL226" s="123">
        <v>0.8</v>
      </c>
      <c r="AM226" s="123">
        <v>0.70409999999999995</v>
      </c>
      <c r="AN226" s="123"/>
      <c r="AO226" s="123"/>
      <c r="AP226" s="123"/>
      <c r="AQ226" s="123"/>
      <c r="AR226" s="123">
        <v>0.27500000000000002</v>
      </c>
      <c r="AS226" s="124">
        <v>0.12658</v>
      </c>
      <c r="AT226" s="124">
        <v>1.45</v>
      </c>
      <c r="AU226" s="124"/>
      <c r="AW226" s="118">
        <f t="shared" si="72"/>
        <v>6058229.2933999998</v>
      </c>
      <c r="AX226" s="119"/>
      <c r="AY226" s="118">
        <f t="shared" si="73"/>
        <v>709001.58724681672</v>
      </c>
      <c r="AZ226" s="119"/>
      <c r="BA226" s="118">
        <f t="shared" si="74"/>
        <v>1705000.0000000002</v>
      </c>
      <c r="BB226" s="118">
        <f t="shared" si="84"/>
        <v>7931582.5</v>
      </c>
      <c r="BC226" s="118">
        <f t="shared" si="85"/>
        <v>0</v>
      </c>
      <c r="BD226" s="118">
        <f t="shared" si="75"/>
        <v>1008462.86</v>
      </c>
      <c r="BF226" s="118">
        <f t="shared" si="77"/>
        <v>7775693.7406468168</v>
      </c>
      <c r="BG226" s="122">
        <f t="shared" si="86"/>
        <v>9636582.5</v>
      </c>
      <c r="BH226" s="119">
        <f t="shared" si="76"/>
        <v>13485000</v>
      </c>
      <c r="BI226" s="119"/>
      <c r="BJ226" s="119">
        <f t="shared" si="94"/>
        <v>0</v>
      </c>
      <c r="BK226" s="81"/>
      <c r="BL226" s="81"/>
      <c r="BM226" s="120">
        <f t="shared" si="78"/>
        <v>30897276.240646817</v>
      </c>
      <c r="BN226" s="120">
        <f t="shared" si="79"/>
        <v>30897276.240646817</v>
      </c>
      <c r="BO226" s="121">
        <v>47178</v>
      </c>
      <c r="BP226" s="22">
        <v>31</v>
      </c>
      <c r="BQ226" s="227">
        <f t="shared" si="111"/>
        <v>9125000</v>
      </c>
      <c r="BR226" s="227">
        <f t="shared" si="112"/>
        <v>9125000</v>
      </c>
      <c r="BS226" s="227">
        <f t="shared" si="113"/>
        <v>4562500</v>
      </c>
      <c r="BT226" s="227">
        <f t="shared" si="110"/>
        <v>53709776.240646817</v>
      </c>
      <c r="BX226" s="106"/>
      <c r="BY226" s="106"/>
    </row>
    <row r="227" spans="1:77" s="22" customFormat="1" x14ac:dyDescent="0.25">
      <c r="A227" s="114">
        <v>47209</v>
      </c>
      <c r="B227" s="105">
        <v>59131</v>
      </c>
      <c r="C227" s="105">
        <v>45506</v>
      </c>
      <c r="D227" s="105">
        <v>75000</v>
      </c>
      <c r="E227" s="105">
        <v>30000</v>
      </c>
      <c r="F227" s="105"/>
      <c r="G227" s="105">
        <v>50377.83375314861</v>
      </c>
      <c r="H227" s="105">
        <v>50000</v>
      </c>
      <c r="I227" s="106"/>
      <c r="J227" s="105">
        <f t="shared" si="101"/>
        <v>259637</v>
      </c>
      <c r="K227" s="106">
        <f t="shared" ref="K227:K233" si="114">170000+$K$3</f>
        <v>170000</v>
      </c>
      <c r="L227" s="106"/>
      <c r="M227" s="106"/>
      <c r="N227" s="106">
        <v>155000</v>
      </c>
      <c r="O227" s="106">
        <v>35000</v>
      </c>
      <c r="P227" s="106">
        <v>7000</v>
      </c>
      <c r="Q227" s="106">
        <f t="shared" si="98"/>
        <v>68000</v>
      </c>
      <c r="R227" s="106"/>
      <c r="S227" s="106"/>
      <c r="T227" s="106"/>
      <c r="U227" s="106">
        <v>200000</v>
      </c>
      <c r="V227" s="106">
        <v>257000</v>
      </c>
      <c r="W227" s="106">
        <f t="shared" si="104"/>
        <v>300000</v>
      </c>
      <c r="X227" s="106"/>
      <c r="Y227" s="106"/>
      <c r="Z227" s="123">
        <f t="shared" si="109"/>
        <v>0.53180000000000005</v>
      </c>
      <c r="AA227" s="123">
        <f t="shared" si="109"/>
        <v>0.63180000000000003</v>
      </c>
      <c r="AB227" s="123">
        <v>1.3</v>
      </c>
      <c r="AC227" s="123">
        <v>1.25</v>
      </c>
      <c r="AD227" s="123"/>
      <c r="AE227" s="123">
        <f t="shared" si="102"/>
        <v>0.35473972602739723</v>
      </c>
      <c r="AF227" s="123">
        <v>0.1</v>
      </c>
      <c r="AG227" s="123"/>
      <c r="AH227" s="123">
        <f t="shared" si="93"/>
        <v>0.55000000000000004</v>
      </c>
      <c r="AI227" s="123"/>
      <c r="AJ227" s="123"/>
      <c r="AK227" s="123">
        <v>0.59</v>
      </c>
      <c r="AL227" s="123">
        <v>0.8</v>
      </c>
      <c r="AM227" s="123">
        <v>0.70409999999999995</v>
      </c>
      <c r="AN227" s="123"/>
      <c r="AO227" s="123"/>
      <c r="AP227" s="123"/>
      <c r="AQ227" s="123"/>
      <c r="AR227" s="123">
        <v>0.27500000000000002</v>
      </c>
      <c r="AS227" s="124">
        <v>0.12658</v>
      </c>
      <c r="AT227" s="124">
        <v>1.45</v>
      </c>
      <c r="AU227" s="124"/>
      <c r="AW227" s="118">
        <f t="shared" si="72"/>
        <v>5855896.6980000008</v>
      </c>
      <c r="AX227" s="119"/>
      <c r="AY227" s="118">
        <f t="shared" si="73"/>
        <v>686130.56830337108</v>
      </c>
      <c r="AZ227" s="119"/>
      <c r="BA227" s="118">
        <f t="shared" si="74"/>
        <v>1650000.0000000002</v>
      </c>
      <c r="BB227" s="118">
        <f t="shared" si="84"/>
        <v>7972725</v>
      </c>
      <c r="BC227" s="118">
        <f t="shared" si="85"/>
        <v>0</v>
      </c>
      <c r="BD227" s="118">
        <f t="shared" si="75"/>
        <v>975931.8</v>
      </c>
      <c r="BF227" s="118">
        <f t="shared" si="77"/>
        <v>7517959.0663033715</v>
      </c>
      <c r="BG227" s="122">
        <f t="shared" si="86"/>
        <v>9622725</v>
      </c>
      <c r="BH227" s="119">
        <f t="shared" si="76"/>
        <v>13050000</v>
      </c>
      <c r="BI227" s="119"/>
      <c r="BJ227" s="119">
        <f t="shared" si="94"/>
        <v>0</v>
      </c>
      <c r="BK227" s="81"/>
      <c r="BL227" s="81"/>
      <c r="BM227" s="120">
        <f t="shared" si="78"/>
        <v>30190684.066303372</v>
      </c>
      <c r="BN227" s="120">
        <f t="shared" si="79"/>
        <v>30190684.066303372</v>
      </c>
      <c r="BO227" s="121">
        <v>47209</v>
      </c>
      <c r="BP227" s="22">
        <v>30</v>
      </c>
      <c r="BQ227" s="227">
        <f t="shared" si="111"/>
        <v>9125000</v>
      </c>
      <c r="BR227" s="227">
        <f t="shared" si="112"/>
        <v>9125000</v>
      </c>
      <c r="BS227" s="227">
        <f t="shared" si="113"/>
        <v>4562500</v>
      </c>
      <c r="BT227" s="227">
        <f t="shared" si="110"/>
        <v>53003184.066303372</v>
      </c>
      <c r="BX227" s="106"/>
      <c r="BY227" s="106"/>
    </row>
    <row r="228" spans="1:77" s="22" customFormat="1" x14ac:dyDescent="0.25">
      <c r="A228" s="114">
        <v>47239</v>
      </c>
      <c r="B228" s="105">
        <v>50303</v>
      </c>
      <c r="C228" s="105">
        <v>94506</v>
      </c>
      <c r="D228" s="105">
        <v>75000</v>
      </c>
      <c r="E228" s="105">
        <v>30000</v>
      </c>
      <c r="F228" s="105"/>
      <c r="G228" s="105">
        <v>100755.66750629722</v>
      </c>
      <c r="H228" s="105">
        <v>100000</v>
      </c>
      <c r="I228" s="106"/>
      <c r="J228" s="105">
        <f t="shared" si="101"/>
        <v>349809</v>
      </c>
      <c r="K228" s="106">
        <f t="shared" si="114"/>
        <v>170000</v>
      </c>
      <c r="L228" s="106"/>
      <c r="M228" s="106"/>
      <c r="N228" s="106">
        <v>155000</v>
      </c>
      <c r="O228" s="106">
        <v>35000</v>
      </c>
      <c r="P228" s="106">
        <v>7000</v>
      </c>
      <c r="Q228" s="106">
        <f t="shared" si="98"/>
        <v>68000</v>
      </c>
      <c r="R228" s="106"/>
      <c r="S228" s="106"/>
      <c r="T228" s="106"/>
      <c r="U228" s="106">
        <v>200000</v>
      </c>
      <c r="V228" s="106">
        <v>257000</v>
      </c>
      <c r="W228" s="106">
        <f t="shared" si="104"/>
        <v>300000</v>
      </c>
      <c r="X228" s="106"/>
      <c r="Y228" s="106"/>
      <c r="Z228" s="123">
        <f t="shared" si="109"/>
        <v>0.53180000000000005</v>
      </c>
      <c r="AA228" s="123">
        <f t="shared" si="109"/>
        <v>0.63180000000000003</v>
      </c>
      <c r="AB228" s="123">
        <v>1.3</v>
      </c>
      <c r="AC228" s="123">
        <v>1.25</v>
      </c>
      <c r="AD228" s="123"/>
      <c r="AE228" s="123">
        <f t="shared" si="102"/>
        <v>0.35473972602739723</v>
      </c>
      <c r="AF228" s="123">
        <v>0.63180000000000003</v>
      </c>
      <c r="AG228" s="123"/>
      <c r="AH228" s="123">
        <f t="shared" si="93"/>
        <v>0.55000000000000004</v>
      </c>
      <c r="AI228" s="123"/>
      <c r="AJ228" s="123"/>
      <c r="AK228" s="123">
        <v>0.59</v>
      </c>
      <c r="AL228" s="123">
        <v>0.8</v>
      </c>
      <c r="AM228" s="123">
        <v>0.70409999999999995</v>
      </c>
      <c r="AN228" s="123"/>
      <c r="AO228" s="123"/>
      <c r="AP228" s="123"/>
      <c r="AQ228" s="123"/>
      <c r="AR228" s="123">
        <v>0.27500000000000002</v>
      </c>
      <c r="AS228" s="124">
        <v>0.12658</v>
      </c>
      <c r="AT228" s="124">
        <v>1.45</v>
      </c>
      <c r="AU228" s="124"/>
      <c r="AW228" s="118">
        <f t="shared" si="72"/>
        <v>6865260.8122000005</v>
      </c>
      <c r="AX228" s="119"/>
      <c r="AY228" s="118">
        <f t="shared" si="73"/>
        <v>3066583.1744936332</v>
      </c>
      <c r="AZ228" s="119"/>
      <c r="BA228" s="118">
        <f t="shared" si="74"/>
        <v>1705000.0000000002</v>
      </c>
      <c r="BB228" s="118">
        <f t="shared" si="84"/>
        <v>8238482.5</v>
      </c>
      <c r="BC228" s="118">
        <f t="shared" si="85"/>
        <v>0</v>
      </c>
      <c r="BD228" s="118">
        <f t="shared" si="75"/>
        <v>1008462.86</v>
      </c>
      <c r="BF228" s="118">
        <f t="shared" si="77"/>
        <v>10940306.846693633</v>
      </c>
      <c r="BG228" s="122">
        <f t="shared" si="86"/>
        <v>9943482.5</v>
      </c>
      <c r="BH228" s="119">
        <f t="shared" si="76"/>
        <v>13485000</v>
      </c>
      <c r="BI228" s="119"/>
      <c r="BJ228" s="119">
        <f t="shared" si="94"/>
        <v>0</v>
      </c>
      <c r="BK228" s="81"/>
      <c r="BL228" s="81"/>
      <c r="BM228" s="120">
        <f t="shared" si="78"/>
        <v>34368789.346693635</v>
      </c>
      <c r="BN228" s="120">
        <f t="shared" si="79"/>
        <v>34368789.346693635</v>
      </c>
      <c r="BO228" s="121">
        <v>47239</v>
      </c>
      <c r="BP228" s="22">
        <v>31</v>
      </c>
      <c r="BQ228" s="227">
        <f t="shared" si="111"/>
        <v>9125000</v>
      </c>
      <c r="BR228" s="227">
        <f t="shared" si="112"/>
        <v>9125000</v>
      </c>
      <c r="BS228" s="227">
        <f t="shared" si="113"/>
        <v>4562500</v>
      </c>
      <c r="BT228" s="227">
        <f t="shared" si="110"/>
        <v>57181289.346693635</v>
      </c>
      <c r="BX228" s="106"/>
      <c r="BY228" s="106"/>
    </row>
    <row r="229" spans="1:77" s="22" customFormat="1" x14ac:dyDescent="0.25">
      <c r="A229" s="114">
        <v>47270</v>
      </c>
      <c r="B229" s="105">
        <v>50301</v>
      </c>
      <c r="C229" s="105">
        <v>94506</v>
      </c>
      <c r="D229" s="105">
        <v>75000</v>
      </c>
      <c r="E229" s="105">
        <v>30000</v>
      </c>
      <c r="F229" s="105"/>
      <c r="G229" s="105">
        <v>100755.66750629722</v>
      </c>
      <c r="H229" s="105">
        <v>100000</v>
      </c>
      <c r="I229" s="106"/>
      <c r="J229" s="105">
        <f t="shared" si="101"/>
        <v>349807</v>
      </c>
      <c r="K229" s="106">
        <f t="shared" si="114"/>
        <v>170000</v>
      </c>
      <c r="L229" s="106"/>
      <c r="M229" s="106"/>
      <c r="N229" s="106">
        <v>155000</v>
      </c>
      <c r="O229" s="106">
        <v>35000</v>
      </c>
      <c r="P229" s="106">
        <v>7000</v>
      </c>
      <c r="Q229" s="106">
        <f t="shared" si="98"/>
        <v>68000</v>
      </c>
      <c r="R229" s="106"/>
      <c r="S229" s="106"/>
      <c r="T229" s="106"/>
      <c r="U229" s="106">
        <v>200000</v>
      </c>
      <c r="V229" s="106">
        <v>257000</v>
      </c>
      <c r="W229" s="106">
        <f t="shared" si="104"/>
        <v>300000</v>
      </c>
      <c r="X229" s="106"/>
      <c r="Y229" s="106"/>
      <c r="Z229" s="123">
        <f t="shared" si="109"/>
        <v>0.53180000000000005</v>
      </c>
      <c r="AA229" s="123">
        <f t="shared" si="109"/>
        <v>0.63180000000000003</v>
      </c>
      <c r="AB229" s="123">
        <v>1.3</v>
      </c>
      <c r="AC229" s="123">
        <v>1.25</v>
      </c>
      <c r="AD229" s="123"/>
      <c r="AE229" s="123">
        <f t="shared" si="102"/>
        <v>0.35473972602739723</v>
      </c>
      <c r="AF229" s="123">
        <v>0.63180000000000003</v>
      </c>
      <c r="AG229" s="123"/>
      <c r="AH229" s="123">
        <f t="shared" si="93"/>
        <v>0.55000000000000004</v>
      </c>
      <c r="AI229" s="123"/>
      <c r="AJ229" s="123"/>
      <c r="AK229" s="123">
        <v>0.59</v>
      </c>
      <c r="AL229" s="123">
        <v>0.8</v>
      </c>
      <c r="AM229" s="123">
        <v>0.70409999999999995</v>
      </c>
      <c r="AN229" s="123"/>
      <c r="AO229" s="123"/>
      <c r="AP229" s="123"/>
      <c r="AQ229" s="123"/>
      <c r="AR229" s="123">
        <v>0.27500000000000002</v>
      </c>
      <c r="AS229" s="124">
        <v>0.12658</v>
      </c>
      <c r="AT229" s="124">
        <v>1.45</v>
      </c>
      <c r="AU229" s="124"/>
      <c r="AW229" s="118">
        <f t="shared" si="72"/>
        <v>6643768.8779999996</v>
      </c>
      <c r="AX229" s="119"/>
      <c r="AY229" s="118">
        <f t="shared" si="73"/>
        <v>2967661.1366067417</v>
      </c>
      <c r="AZ229" s="119"/>
      <c r="BA229" s="118">
        <f t="shared" si="74"/>
        <v>1650000.0000000002</v>
      </c>
      <c r="BB229" s="118">
        <f t="shared" si="84"/>
        <v>7972725</v>
      </c>
      <c r="BC229" s="118">
        <f t="shared" si="85"/>
        <v>0</v>
      </c>
      <c r="BD229" s="118">
        <f t="shared" si="75"/>
        <v>975931.8</v>
      </c>
      <c r="BF229" s="118">
        <f t="shared" si="77"/>
        <v>10587361.814606741</v>
      </c>
      <c r="BG229" s="122">
        <f t="shared" si="86"/>
        <v>9622725</v>
      </c>
      <c r="BH229" s="119">
        <f t="shared" si="76"/>
        <v>13050000</v>
      </c>
      <c r="BI229" s="119"/>
      <c r="BJ229" s="119">
        <f t="shared" si="94"/>
        <v>0</v>
      </c>
      <c r="BK229" s="81"/>
      <c r="BL229" s="81"/>
      <c r="BM229" s="120">
        <f t="shared" si="78"/>
        <v>33260086.814606741</v>
      </c>
      <c r="BN229" s="120">
        <f t="shared" si="79"/>
        <v>33260086.814606741</v>
      </c>
      <c r="BO229" s="121">
        <v>47270</v>
      </c>
      <c r="BP229" s="22">
        <v>30</v>
      </c>
      <c r="BQ229" s="227">
        <f t="shared" si="111"/>
        <v>9125000</v>
      </c>
      <c r="BR229" s="227">
        <f t="shared" si="112"/>
        <v>9125000</v>
      </c>
      <c r="BS229" s="227">
        <f t="shared" si="113"/>
        <v>4562500</v>
      </c>
      <c r="BT229" s="227">
        <f t="shared" si="110"/>
        <v>56072586.814606741</v>
      </c>
      <c r="BX229" s="106"/>
      <c r="BY229" s="106"/>
    </row>
    <row r="230" spans="1:77" s="22" customFormat="1" x14ac:dyDescent="0.25">
      <c r="A230" s="114">
        <v>47300</v>
      </c>
      <c r="B230" s="105">
        <v>50316</v>
      </c>
      <c r="C230" s="105">
        <v>94506</v>
      </c>
      <c r="D230" s="105">
        <v>75000</v>
      </c>
      <c r="E230" s="105">
        <v>30000</v>
      </c>
      <c r="F230" s="105"/>
      <c r="G230" s="105">
        <v>100755.66750629722</v>
      </c>
      <c r="H230" s="105">
        <v>100000</v>
      </c>
      <c r="I230" s="106"/>
      <c r="J230" s="105">
        <f t="shared" si="101"/>
        <v>349822</v>
      </c>
      <c r="K230" s="106">
        <f t="shared" si="114"/>
        <v>170000</v>
      </c>
      <c r="L230" s="106"/>
      <c r="M230" s="106"/>
      <c r="N230" s="106">
        <v>155000</v>
      </c>
      <c r="O230" s="106">
        <v>35000</v>
      </c>
      <c r="P230" s="106">
        <v>7000</v>
      </c>
      <c r="Q230" s="106">
        <f t="shared" si="98"/>
        <v>68000</v>
      </c>
      <c r="R230" s="106"/>
      <c r="S230" s="106"/>
      <c r="T230" s="106"/>
      <c r="U230" s="106">
        <v>200000</v>
      </c>
      <c r="V230" s="106">
        <v>257000</v>
      </c>
      <c r="W230" s="106">
        <f t="shared" si="104"/>
        <v>300000</v>
      </c>
      <c r="X230" s="106"/>
      <c r="Y230" s="106"/>
      <c r="Z230" s="123">
        <f t="shared" si="109"/>
        <v>0.53180000000000005</v>
      </c>
      <c r="AA230" s="123">
        <f t="shared" si="109"/>
        <v>0.63180000000000003</v>
      </c>
      <c r="AB230" s="123">
        <v>1.3</v>
      </c>
      <c r="AC230" s="123">
        <v>1.25</v>
      </c>
      <c r="AD230" s="123"/>
      <c r="AE230" s="123">
        <f t="shared" si="102"/>
        <v>0.35473972602739723</v>
      </c>
      <c r="AF230" s="123">
        <v>0.63180000000000003</v>
      </c>
      <c r="AG230" s="123"/>
      <c r="AH230" s="123">
        <f t="shared" si="93"/>
        <v>0.55000000000000004</v>
      </c>
      <c r="AI230" s="123"/>
      <c r="AJ230" s="123"/>
      <c r="AK230" s="123">
        <v>0.59</v>
      </c>
      <c r="AL230" s="123">
        <v>0.8</v>
      </c>
      <c r="AM230" s="123">
        <v>0.70409999999999995</v>
      </c>
      <c r="AN230" s="123"/>
      <c r="AO230" s="123"/>
      <c r="AP230" s="123"/>
      <c r="AQ230" s="123"/>
      <c r="AR230" s="123">
        <v>0.27500000000000002</v>
      </c>
      <c r="AS230" s="124">
        <v>0.12658</v>
      </c>
      <c r="AT230" s="124">
        <v>1.45</v>
      </c>
      <c r="AU230" s="124"/>
      <c r="AW230" s="118">
        <f t="shared" si="72"/>
        <v>6865475.1276000002</v>
      </c>
      <c r="AX230" s="119"/>
      <c r="AY230" s="118">
        <f t="shared" si="73"/>
        <v>3066583.1744936332</v>
      </c>
      <c r="AZ230" s="119"/>
      <c r="BA230" s="118">
        <f t="shared" si="74"/>
        <v>1705000.0000000002</v>
      </c>
      <c r="BB230" s="118">
        <f t="shared" si="84"/>
        <v>8238482.5</v>
      </c>
      <c r="BC230" s="118">
        <f t="shared" si="85"/>
        <v>0</v>
      </c>
      <c r="BD230" s="118">
        <f t="shared" si="75"/>
        <v>1008462.86</v>
      </c>
      <c r="BF230" s="118">
        <f t="shared" si="77"/>
        <v>10940521.162093632</v>
      </c>
      <c r="BG230" s="122">
        <f t="shared" si="86"/>
        <v>9943482.5</v>
      </c>
      <c r="BH230" s="119">
        <f t="shared" si="76"/>
        <v>13485000</v>
      </c>
      <c r="BI230" s="119"/>
      <c r="BJ230" s="119">
        <f t="shared" si="94"/>
        <v>0</v>
      </c>
      <c r="BK230" s="81"/>
      <c r="BL230" s="81"/>
      <c r="BM230" s="120">
        <f t="shared" si="78"/>
        <v>34369003.662093632</v>
      </c>
      <c r="BN230" s="120">
        <f t="shared" si="79"/>
        <v>34369003.662093632</v>
      </c>
      <c r="BO230" s="121">
        <v>47300</v>
      </c>
      <c r="BP230" s="22">
        <v>31</v>
      </c>
      <c r="BQ230" s="227">
        <f t="shared" si="111"/>
        <v>9125000</v>
      </c>
      <c r="BR230" s="227">
        <f t="shared" si="112"/>
        <v>9125000</v>
      </c>
      <c r="BS230" s="227">
        <f t="shared" si="113"/>
        <v>4562500</v>
      </c>
      <c r="BT230" s="227">
        <f t="shared" si="110"/>
        <v>57181503.662093632</v>
      </c>
      <c r="BX230" s="106"/>
      <c r="BY230" s="106"/>
    </row>
    <row r="231" spans="1:77" s="22" customFormat="1" x14ac:dyDescent="0.25">
      <c r="A231" s="114">
        <v>47331</v>
      </c>
      <c r="B231" s="105">
        <v>50351</v>
      </c>
      <c r="C231" s="105">
        <v>94506</v>
      </c>
      <c r="D231" s="105">
        <v>75000</v>
      </c>
      <c r="E231" s="105">
        <v>30000</v>
      </c>
      <c r="F231" s="105"/>
      <c r="G231" s="105">
        <v>100755.66750629722</v>
      </c>
      <c r="H231" s="105">
        <v>100000</v>
      </c>
      <c r="I231" s="106"/>
      <c r="J231" s="105">
        <f t="shared" si="101"/>
        <v>349857</v>
      </c>
      <c r="K231" s="106">
        <f t="shared" si="114"/>
        <v>170000</v>
      </c>
      <c r="L231" s="106"/>
      <c r="M231" s="106"/>
      <c r="N231" s="106">
        <v>155000</v>
      </c>
      <c r="O231" s="106">
        <v>35000</v>
      </c>
      <c r="P231" s="106">
        <v>7000</v>
      </c>
      <c r="Q231" s="106">
        <f t="shared" si="98"/>
        <v>68000</v>
      </c>
      <c r="R231" s="106"/>
      <c r="S231" s="106"/>
      <c r="T231" s="106"/>
      <c r="U231" s="106">
        <v>200000</v>
      </c>
      <c r="V231" s="106">
        <v>257000</v>
      </c>
      <c r="W231" s="106">
        <f t="shared" si="104"/>
        <v>300000</v>
      </c>
      <c r="X231" s="106"/>
      <c r="Y231" s="106"/>
      <c r="Z231" s="123">
        <f t="shared" si="109"/>
        <v>0.53180000000000005</v>
      </c>
      <c r="AA231" s="123">
        <f t="shared" si="109"/>
        <v>0.63180000000000003</v>
      </c>
      <c r="AB231" s="123">
        <v>1.3</v>
      </c>
      <c r="AC231" s="123">
        <v>1.25</v>
      </c>
      <c r="AD231" s="123"/>
      <c r="AE231" s="123">
        <f t="shared" si="102"/>
        <v>0.35473972602739723</v>
      </c>
      <c r="AF231" s="123">
        <v>0.63180000000000003</v>
      </c>
      <c r="AG231" s="123"/>
      <c r="AH231" s="123">
        <f t="shared" si="93"/>
        <v>0.55000000000000004</v>
      </c>
      <c r="AI231" s="123"/>
      <c r="AJ231" s="123"/>
      <c r="AK231" s="123">
        <v>0.59</v>
      </c>
      <c r="AL231" s="123">
        <v>0.8</v>
      </c>
      <c r="AM231" s="123">
        <v>0.70409999999999995</v>
      </c>
      <c r="AN231" s="123"/>
      <c r="AO231" s="123"/>
      <c r="AP231" s="123"/>
      <c r="AQ231" s="123"/>
      <c r="AR231" s="123">
        <v>0.27500000000000002</v>
      </c>
      <c r="AS231" s="124">
        <v>0.12658</v>
      </c>
      <c r="AT231" s="124">
        <v>1.45</v>
      </c>
      <c r="AU231" s="124"/>
      <c r="AW231" s="118">
        <f t="shared" si="72"/>
        <v>6866052.1305999998</v>
      </c>
      <c r="AX231" s="119"/>
      <c r="AY231" s="118">
        <f t="shared" si="73"/>
        <v>3066583.1744936332</v>
      </c>
      <c r="AZ231" s="119"/>
      <c r="BA231" s="118">
        <f t="shared" si="74"/>
        <v>1705000.0000000002</v>
      </c>
      <c r="BB231" s="118">
        <f t="shared" si="84"/>
        <v>8238482.5</v>
      </c>
      <c r="BC231" s="118">
        <f t="shared" si="85"/>
        <v>0</v>
      </c>
      <c r="BD231" s="118">
        <f t="shared" si="75"/>
        <v>1008462.86</v>
      </c>
      <c r="BF231" s="118">
        <f t="shared" si="77"/>
        <v>10941098.165093632</v>
      </c>
      <c r="BG231" s="122">
        <f t="shared" si="86"/>
        <v>9943482.5</v>
      </c>
      <c r="BH231" s="119">
        <f t="shared" si="76"/>
        <v>13485000</v>
      </c>
      <c r="BI231" s="119"/>
      <c r="BJ231" s="119">
        <f t="shared" si="94"/>
        <v>0</v>
      </c>
      <c r="BK231" s="81"/>
      <c r="BL231" s="81"/>
      <c r="BM231" s="120">
        <f t="shared" si="78"/>
        <v>34369580.665093631</v>
      </c>
      <c r="BN231" s="120">
        <f t="shared" si="79"/>
        <v>34369580.665093631</v>
      </c>
      <c r="BO231" s="121">
        <v>47331</v>
      </c>
      <c r="BP231" s="22">
        <v>31</v>
      </c>
      <c r="BQ231" s="227">
        <f t="shared" si="111"/>
        <v>9125000</v>
      </c>
      <c r="BR231" s="227">
        <f t="shared" si="112"/>
        <v>9125000</v>
      </c>
      <c r="BS231" s="227">
        <f t="shared" si="113"/>
        <v>4562500</v>
      </c>
      <c r="BT231" s="227">
        <f t="shared" si="110"/>
        <v>57182080.665093631</v>
      </c>
      <c r="BX231" s="106"/>
      <c r="BY231" s="106"/>
    </row>
    <row r="232" spans="1:77" s="22" customFormat="1" x14ac:dyDescent="0.25">
      <c r="A232" s="114">
        <v>47362</v>
      </c>
      <c r="B232" s="105">
        <v>50743</v>
      </c>
      <c r="C232" s="105">
        <v>94506</v>
      </c>
      <c r="D232" s="105">
        <v>75000</v>
      </c>
      <c r="E232" s="105">
        <v>30000</v>
      </c>
      <c r="F232" s="105"/>
      <c r="G232" s="105">
        <v>100755.66750629722</v>
      </c>
      <c r="H232" s="105">
        <v>100000</v>
      </c>
      <c r="I232" s="106"/>
      <c r="J232" s="105">
        <f t="shared" si="101"/>
        <v>350249</v>
      </c>
      <c r="K232" s="106">
        <f t="shared" si="114"/>
        <v>170000</v>
      </c>
      <c r="L232" s="106"/>
      <c r="M232" s="106"/>
      <c r="N232" s="106">
        <v>155000</v>
      </c>
      <c r="O232" s="106">
        <v>35000</v>
      </c>
      <c r="P232" s="106">
        <v>7000</v>
      </c>
      <c r="Q232" s="106">
        <f t="shared" si="98"/>
        <v>68000</v>
      </c>
      <c r="R232" s="106"/>
      <c r="S232" s="106"/>
      <c r="T232" s="106"/>
      <c r="U232" s="106">
        <v>200000</v>
      </c>
      <c r="V232" s="106">
        <v>257000</v>
      </c>
      <c r="W232" s="106">
        <f t="shared" si="104"/>
        <v>300000</v>
      </c>
      <c r="X232" s="106"/>
      <c r="Y232" s="106"/>
      <c r="Z232" s="123">
        <f t="shared" si="109"/>
        <v>0.53180000000000005</v>
      </c>
      <c r="AA232" s="123">
        <f t="shared" si="109"/>
        <v>0.63180000000000003</v>
      </c>
      <c r="AB232" s="123">
        <v>1.3</v>
      </c>
      <c r="AC232" s="123">
        <v>1.25</v>
      </c>
      <c r="AD232" s="123"/>
      <c r="AE232" s="123">
        <f t="shared" si="102"/>
        <v>0.35473972602739723</v>
      </c>
      <c r="AF232" s="123">
        <v>0.63180000000000003</v>
      </c>
      <c r="AG232" s="123"/>
      <c r="AH232" s="123">
        <f t="shared" si="93"/>
        <v>0.55000000000000004</v>
      </c>
      <c r="AI232" s="123"/>
      <c r="AJ232" s="123"/>
      <c r="AK232" s="123">
        <v>0.59</v>
      </c>
      <c r="AL232" s="123">
        <v>0.8</v>
      </c>
      <c r="AM232" s="123">
        <v>0.70409999999999995</v>
      </c>
      <c r="AN232" s="123"/>
      <c r="AO232" s="123"/>
      <c r="AP232" s="123"/>
      <c r="AQ232" s="123"/>
      <c r="AR232" s="123">
        <v>0.27500000000000002</v>
      </c>
      <c r="AS232" s="124">
        <v>0.12658</v>
      </c>
      <c r="AT232" s="124">
        <v>1.45</v>
      </c>
      <c r="AU232" s="124"/>
      <c r="AW232" s="118">
        <f t="shared" si="72"/>
        <v>6650820.5460000001</v>
      </c>
      <c r="AX232" s="119"/>
      <c r="AY232" s="118">
        <f t="shared" si="73"/>
        <v>2967661.1366067417</v>
      </c>
      <c r="AZ232" s="119"/>
      <c r="BA232" s="118">
        <f t="shared" si="74"/>
        <v>1650000.0000000002</v>
      </c>
      <c r="BB232" s="118">
        <f t="shared" si="84"/>
        <v>7972725</v>
      </c>
      <c r="BC232" s="118">
        <f t="shared" si="85"/>
        <v>0</v>
      </c>
      <c r="BD232" s="118">
        <f t="shared" si="75"/>
        <v>975931.8</v>
      </c>
      <c r="BF232" s="118">
        <f t="shared" si="77"/>
        <v>10594413.482606743</v>
      </c>
      <c r="BG232" s="122">
        <f t="shared" si="86"/>
        <v>9622725</v>
      </c>
      <c r="BH232" s="119">
        <f t="shared" si="76"/>
        <v>13050000</v>
      </c>
      <c r="BI232" s="119"/>
      <c r="BJ232" s="119">
        <f t="shared" si="94"/>
        <v>0</v>
      </c>
      <c r="BK232" s="81"/>
      <c r="BL232" s="81"/>
      <c r="BM232" s="120">
        <f t="shared" si="78"/>
        <v>33267138.482606743</v>
      </c>
      <c r="BN232" s="120">
        <f t="shared" si="79"/>
        <v>33267138.482606743</v>
      </c>
      <c r="BO232" s="121">
        <v>47362</v>
      </c>
      <c r="BP232" s="22">
        <v>30</v>
      </c>
      <c r="BQ232" s="227">
        <f t="shared" si="111"/>
        <v>9125000</v>
      </c>
      <c r="BR232" s="227">
        <f t="shared" si="112"/>
        <v>9125000</v>
      </c>
      <c r="BS232" s="227">
        <f t="shared" si="113"/>
        <v>4562500</v>
      </c>
      <c r="BT232" s="227">
        <f t="shared" si="110"/>
        <v>56079638.482606739</v>
      </c>
      <c r="BX232" s="106"/>
      <c r="BY232" s="106"/>
    </row>
    <row r="233" spans="1:77" s="22" customFormat="1" x14ac:dyDescent="0.25">
      <c r="A233" s="114">
        <v>47392</v>
      </c>
      <c r="B233" s="105">
        <v>50050</v>
      </c>
      <c r="C233" s="105">
        <v>57404</v>
      </c>
      <c r="D233" s="105">
        <v>75000</v>
      </c>
      <c r="E233" s="105">
        <v>30000</v>
      </c>
      <c r="F233" s="105"/>
      <c r="G233" s="105">
        <v>50377.83375314861</v>
      </c>
      <c r="H233" s="105">
        <v>50000</v>
      </c>
      <c r="I233" s="106"/>
      <c r="J233" s="105">
        <f t="shared" si="101"/>
        <v>262454</v>
      </c>
      <c r="K233" s="106">
        <f t="shared" si="114"/>
        <v>170000</v>
      </c>
      <c r="L233" s="106"/>
      <c r="M233" s="106"/>
      <c r="N233" s="106">
        <v>155000</v>
      </c>
      <c r="O233" s="106">
        <v>35000</v>
      </c>
      <c r="P233" s="106">
        <v>7000</v>
      </c>
      <c r="Q233" s="106">
        <f t="shared" si="98"/>
        <v>68000</v>
      </c>
      <c r="R233" s="106"/>
      <c r="S233" s="106"/>
      <c r="T233" s="106"/>
      <c r="U233" s="106">
        <v>200000</v>
      </c>
      <c r="V233" s="106">
        <v>257000</v>
      </c>
      <c r="W233" s="106">
        <f t="shared" si="104"/>
        <v>300000</v>
      </c>
      <c r="X233" s="106"/>
      <c r="Y233" s="106"/>
      <c r="Z233" s="123">
        <f t="shared" si="109"/>
        <v>0.53180000000000005</v>
      </c>
      <c r="AA233" s="123">
        <f t="shared" si="109"/>
        <v>0.63180000000000003</v>
      </c>
      <c r="AB233" s="123">
        <v>1.3</v>
      </c>
      <c r="AC233" s="123">
        <v>1.25</v>
      </c>
      <c r="AD233" s="123"/>
      <c r="AE233" s="123">
        <f t="shared" si="102"/>
        <v>0.35473972602739723</v>
      </c>
      <c r="AF233" s="123">
        <v>0.1</v>
      </c>
      <c r="AG233" s="123"/>
      <c r="AH233" s="123">
        <f t="shared" si="93"/>
        <v>0.55000000000000004</v>
      </c>
      <c r="AI233" s="123"/>
      <c r="AJ233" s="123"/>
      <c r="AK233" s="123">
        <v>0.59</v>
      </c>
      <c r="AL233" s="123">
        <v>0.8</v>
      </c>
      <c r="AM233" s="123">
        <v>0.70409999999999995</v>
      </c>
      <c r="AN233" s="123"/>
      <c r="AO233" s="123"/>
      <c r="AP233" s="123"/>
      <c r="AQ233" s="123"/>
      <c r="AR233" s="123">
        <v>0.27500000000000002</v>
      </c>
      <c r="AS233" s="124">
        <v>0.12658</v>
      </c>
      <c r="AT233" s="124">
        <v>1.45</v>
      </c>
      <c r="AU233" s="124"/>
      <c r="AW233" s="118">
        <f t="shared" si="72"/>
        <v>6134417.5532000009</v>
      </c>
      <c r="AX233" s="119"/>
      <c r="AY233" s="118">
        <f t="shared" si="73"/>
        <v>709001.58724681672</v>
      </c>
      <c r="AZ233" s="119"/>
      <c r="BA233" s="118">
        <f t="shared" si="74"/>
        <v>1705000.0000000002</v>
      </c>
      <c r="BB233" s="118">
        <f t="shared" si="84"/>
        <v>8238482.5</v>
      </c>
      <c r="BC233" s="118">
        <f t="shared" si="85"/>
        <v>0</v>
      </c>
      <c r="BD233" s="118">
        <f t="shared" si="75"/>
        <v>1008462.86</v>
      </c>
      <c r="BF233" s="118">
        <f t="shared" si="77"/>
        <v>7851882.0004468178</v>
      </c>
      <c r="BG233" s="122">
        <f t="shared" si="86"/>
        <v>9943482.5</v>
      </c>
      <c r="BH233" s="119">
        <f t="shared" si="76"/>
        <v>13485000</v>
      </c>
      <c r="BI233" s="119"/>
      <c r="BJ233" s="119">
        <f t="shared" si="94"/>
        <v>0</v>
      </c>
      <c r="BK233" s="81"/>
      <c r="BL233" s="81"/>
      <c r="BM233" s="120">
        <f t="shared" si="78"/>
        <v>31280364.500446819</v>
      </c>
      <c r="BN233" s="120">
        <f t="shared" si="79"/>
        <v>31280364.500446819</v>
      </c>
      <c r="BO233" s="121">
        <v>47392</v>
      </c>
      <c r="BP233" s="22">
        <v>31</v>
      </c>
      <c r="BQ233" s="227">
        <f t="shared" si="111"/>
        <v>9125000</v>
      </c>
      <c r="BR233" s="227">
        <f t="shared" si="112"/>
        <v>9125000</v>
      </c>
      <c r="BS233" s="227">
        <f t="shared" si="113"/>
        <v>4562500</v>
      </c>
      <c r="BT233" s="227">
        <f t="shared" si="110"/>
        <v>54092864.500446819</v>
      </c>
      <c r="BX233" s="106"/>
      <c r="BY233" s="106"/>
    </row>
    <row r="234" spans="1:77" s="22" customFormat="1" x14ac:dyDescent="0.25">
      <c r="A234" s="114">
        <v>47423</v>
      </c>
      <c r="B234" s="105">
        <v>62006</v>
      </c>
      <c r="C234" s="105">
        <v>46059</v>
      </c>
      <c r="D234" s="105">
        <v>75000</v>
      </c>
      <c r="E234" s="105">
        <v>30000</v>
      </c>
      <c r="F234" s="105"/>
      <c r="G234" s="105">
        <v>50377.83375314861</v>
      </c>
      <c r="H234" s="105">
        <v>50000</v>
      </c>
      <c r="I234" s="106"/>
      <c r="J234" s="105">
        <f t="shared" si="101"/>
        <v>263065</v>
      </c>
      <c r="K234" s="106">
        <f>152000+$K$3</f>
        <v>152000</v>
      </c>
      <c r="L234" s="106"/>
      <c r="M234" s="106"/>
      <c r="N234" s="106">
        <v>155000</v>
      </c>
      <c r="O234" s="106">
        <v>35000</v>
      </c>
      <c r="P234" s="106">
        <v>7000</v>
      </c>
      <c r="Q234" s="106">
        <f t="shared" si="98"/>
        <v>68000</v>
      </c>
      <c r="R234" s="106"/>
      <c r="S234" s="106"/>
      <c r="T234" s="106"/>
      <c r="U234" s="106">
        <v>200000</v>
      </c>
      <c r="V234" s="106">
        <v>257000</v>
      </c>
      <c r="W234" s="106">
        <f t="shared" si="104"/>
        <v>300000</v>
      </c>
      <c r="X234" s="106"/>
      <c r="Y234" s="106"/>
      <c r="Z234" s="123">
        <f t="shared" si="109"/>
        <v>0.53180000000000005</v>
      </c>
      <c r="AA234" s="123">
        <f t="shared" si="109"/>
        <v>0.63180000000000003</v>
      </c>
      <c r="AB234" s="123">
        <v>1.3</v>
      </c>
      <c r="AC234" s="123">
        <v>1.25</v>
      </c>
      <c r="AD234" s="123"/>
      <c r="AE234" s="123">
        <f t="shared" si="102"/>
        <v>0.35473972602739723</v>
      </c>
      <c r="AF234" s="123">
        <v>0.1</v>
      </c>
      <c r="AG234" s="123"/>
      <c r="AH234" s="123">
        <f t="shared" si="93"/>
        <v>0.55000000000000004</v>
      </c>
      <c r="AI234" s="123"/>
      <c r="AJ234" s="123"/>
      <c r="AK234" s="123">
        <v>0.59</v>
      </c>
      <c r="AL234" s="123">
        <v>0.8</v>
      </c>
      <c r="AM234" s="123">
        <v>0.70409999999999995</v>
      </c>
      <c r="AN234" s="123"/>
      <c r="AO234" s="123"/>
      <c r="AP234" s="123"/>
      <c r="AQ234" s="123"/>
      <c r="AR234" s="123">
        <v>0.27500000000000002</v>
      </c>
      <c r="AS234" s="124">
        <v>0.12658</v>
      </c>
      <c r="AT234" s="124">
        <v>1.45</v>
      </c>
      <c r="AU234" s="124"/>
      <c r="AW234" s="118">
        <f t="shared" si="72"/>
        <v>5912246.0099999998</v>
      </c>
      <c r="AX234" s="119"/>
      <c r="AY234" s="118">
        <f t="shared" si="73"/>
        <v>686130.56830337108</v>
      </c>
      <c r="AZ234" s="119"/>
      <c r="BA234" s="118">
        <f t="shared" si="74"/>
        <v>1650000.0000000002</v>
      </c>
      <c r="BB234" s="118">
        <f t="shared" si="84"/>
        <v>7675725</v>
      </c>
      <c r="BC234" s="118">
        <f t="shared" si="85"/>
        <v>0</v>
      </c>
      <c r="BD234" s="118">
        <f t="shared" si="75"/>
        <v>975931.8</v>
      </c>
      <c r="BF234" s="118">
        <f t="shared" si="77"/>
        <v>7574308.3783033704</v>
      </c>
      <c r="BG234" s="122">
        <f t="shared" si="86"/>
        <v>9325725</v>
      </c>
      <c r="BH234" s="119">
        <f t="shared" si="76"/>
        <v>13050000</v>
      </c>
      <c r="BI234" s="119"/>
      <c r="BJ234" s="119">
        <f t="shared" si="94"/>
        <v>0</v>
      </c>
      <c r="BK234" s="81"/>
      <c r="BL234" s="81"/>
      <c r="BM234" s="120">
        <f t="shared" si="78"/>
        <v>29950033.378303371</v>
      </c>
      <c r="BN234" s="120">
        <f t="shared" si="79"/>
        <v>29950033.378303371</v>
      </c>
      <c r="BO234" s="121">
        <v>47423</v>
      </c>
      <c r="BP234" s="22">
        <v>30</v>
      </c>
      <c r="BQ234" s="227">
        <f t="shared" si="111"/>
        <v>9125000</v>
      </c>
      <c r="BR234" s="227">
        <f t="shared" si="112"/>
        <v>9125000</v>
      </c>
      <c r="BS234" s="227">
        <f t="shared" si="113"/>
        <v>4562500</v>
      </c>
      <c r="BT234" s="227">
        <f t="shared" si="110"/>
        <v>52762533.378303371</v>
      </c>
      <c r="BX234" s="106"/>
      <c r="BY234" s="106"/>
    </row>
    <row r="235" spans="1:77" s="22" customFormat="1" x14ac:dyDescent="0.25">
      <c r="A235" s="114">
        <v>47453</v>
      </c>
      <c r="B235" s="105">
        <v>62216</v>
      </c>
      <c r="C235" s="105">
        <v>46059</v>
      </c>
      <c r="D235" s="105">
        <v>75000</v>
      </c>
      <c r="E235" s="105">
        <v>30000</v>
      </c>
      <c r="F235" s="105"/>
      <c r="G235" s="105">
        <v>50377.83375314861</v>
      </c>
      <c r="H235" s="105">
        <v>50000</v>
      </c>
      <c r="I235" s="106"/>
      <c r="J235" s="105">
        <f t="shared" si="101"/>
        <v>263275</v>
      </c>
      <c r="K235" s="106">
        <f>152000+$K$3</f>
        <v>152000</v>
      </c>
      <c r="L235" s="106"/>
      <c r="M235" s="106"/>
      <c r="N235" s="106">
        <v>155000</v>
      </c>
      <c r="O235" s="106">
        <v>35000</v>
      </c>
      <c r="P235" s="106">
        <v>7000</v>
      </c>
      <c r="Q235" s="106">
        <f t="shared" si="98"/>
        <v>68000</v>
      </c>
      <c r="R235" s="106"/>
      <c r="S235" s="106"/>
      <c r="T235" s="106"/>
      <c r="U235" s="106">
        <v>200000</v>
      </c>
      <c r="V235" s="106">
        <v>257000</v>
      </c>
      <c r="W235" s="106">
        <f t="shared" si="104"/>
        <v>300000</v>
      </c>
      <c r="X235" s="106"/>
      <c r="Y235" s="106"/>
      <c r="Z235" s="123">
        <f t="shared" si="109"/>
        <v>0.53180000000000005</v>
      </c>
      <c r="AA235" s="123">
        <f t="shared" si="109"/>
        <v>0.63180000000000003</v>
      </c>
      <c r="AB235" s="123">
        <v>1.3</v>
      </c>
      <c r="AC235" s="123">
        <v>1.25</v>
      </c>
      <c r="AD235" s="123"/>
      <c r="AE235" s="123">
        <f t="shared" si="102"/>
        <v>0.35473972602739723</v>
      </c>
      <c r="AF235" s="123">
        <v>0.1</v>
      </c>
      <c r="AG235" s="123"/>
      <c r="AH235" s="123">
        <f t="shared" si="93"/>
        <v>0.55000000000000004</v>
      </c>
      <c r="AI235" s="123"/>
      <c r="AJ235" s="123"/>
      <c r="AK235" s="123">
        <v>0.59</v>
      </c>
      <c r="AL235" s="123">
        <v>0.8</v>
      </c>
      <c r="AM235" s="123">
        <v>0.70409999999999995</v>
      </c>
      <c r="AN235" s="123"/>
      <c r="AO235" s="123"/>
      <c r="AP235" s="123"/>
      <c r="AQ235" s="123"/>
      <c r="AR235" s="123">
        <v>0.27500000000000002</v>
      </c>
      <c r="AS235" s="124">
        <v>0.12658</v>
      </c>
      <c r="AT235" s="124">
        <v>1.45</v>
      </c>
      <c r="AU235" s="124"/>
      <c r="AW235" s="118">
        <f t="shared" si="72"/>
        <v>6112782.8949999996</v>
      </c>
      <c r="AX235" s="119"/>
      <c r="AY235" s="118">
        <f t="shared" si="73"/>
        <v>709001.58724681672</v>
      </c>
      <c r="AZ235" s="119"/>
      <c r="BA235" s="118">
        <f t="shared" si="74"/>
        <v>1705000.0000000002</v>
      </c>
      <c r="BB235" s="118">
        <f t="shared" si="84"/>
        <v>7931582.5</v>
      </c>
      <c r="BC235" s="118">
        <f t="shared" si="85"/>
        <v>0</v>
      </c>
      <c r="BD235" s="118">
        <f t="shared" si="75"/>
        <v>1008462.86</v>
      </c>
      <c r="BF235" s="118">
        <f t="shared" si="77"/>
        <v>7830247.3422468165</v>
      </c>
      <c r="BG235" s="122">
        <f t="shared" si="86"/>
        <v>9636582.5</v>
      </c>
      <c r="BH235" s="119">
        <f t="shared" si="76"/>
        <v>13485000</v>
      </c>
      <c r="BI235" s="119"/>
      <c r="BJ235" s="119">
        <f t="shared" si="94"/>
        <v>0</v>
      </c>
      <c r="BK235" s="81"/>
      <c r="BL235" s="81"/>
      <c r="BM235" s="120">
        <f t="shared" si="78"/>
        <v>30951829.842246816</v>
      </c>
      <c r="BN235" s="120">
        <f t="shared" si="79"/>
        <v>30951829.842246816</v>
      </c>
      <c r="BO235" s="121">
        <v>47453</v>
      </c>
      <c r="BP235" s="22">
        <v>31</v>
      </c>
      <c r="BQ235" s="227">
        <f t="shared" si="111"/>
        <v>9125000</v>
      </c>
      <c r="BR235" s="227">
        <f t="shared" si="112"/>
        <v>9125000</v>
      </c>
      <c r="BS235" s="227">
        <f t="shared" si="113"/>
        <v>4562500</v>
      </c>
      <c r="BT235" s="227">
        <f t="shared" si="110"/>
        <v>53764329.842246816</v>
      </c>
      <c r="BX235" s="106"/>
      <c r="BY235" s="106"/>
    </row>
    <row r="236" spans="1:77" s="22" customFormat="1" x14ac:dyDescent="0.25">
      <c r="A236" s="190"/>
      <c r="B236" s="191"/>
      <c r="C236" s="191"/>
      <c r="D236" s="191"/>
      <c r="E236" s="191"/>
      <c r="F236" s="191"/>
      <c r="G236" s="191"/>
      <c r="H236" s="191"/>
      <c r="I236" s="192"/>
      <c r="J236" s="191"/>
      <c r="K236" s="192"/>
      <c r="L236" s="192"/>
      <c r="M236" s="192"/>
      <c r="N236" s="192"/>
      <c r="O236" s="192"/>
      <c r="P236" s="192"/>
      <c r="Q236" s="192"/>
      <c r="R236" s="192"/>
      <c r="S236" s="192"/>
      <c r="T236" s="192"/>
      <c r="U236" s="192"/>
      <c r="V236" s="192"/>
      <c r="W236" s="192"/>
      <c r="X236" s="192"/>
      <c r="Y236" s="192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4"/>
      <c r="AT236" s="194"/>
      <c r="AU236" s="194"/>
      <c r="AV236" s="167"/>
      <c r="AW236" s="315">
        <f>SUM(AW224:AW235)</f>
        <v>75588334.457599998</v>
      </c>
      <c r="AX236" s="315"/>
      <c r="AY236" s="315">
        <f>SUM(AY224:AY235)</f>
        <v>19983727.812704872</v>
      </c>
      <c r="AZ236" s="315"/>
      <c r="BA236" s="315">
        <f>SUM(BA224:BA235)</f>
        <v>20075000.000000004</v>
      </c>
      <c r="BB236" s="315">
        <f>SUM(BB224:BB235)</f>
        <v>95506587.5</v>
      </c>
      <c r="BC236" s="315">
        <f>SUM(BC224:BC235)</f>
        <v>0</v>
      </c>
      <c r="BD236" s="315">
        <f>SUM(BD224:BD235)</f>
        <v>11873836.9</v>
      </c>
      <c r="BE236" s="167"/>
      <c r="BF236" s="315">
        <f>SUM(BF224:BF235)</f>
        <v>107445899.17030485</v>
      </c>
      <c r="BG236" s="315">
        <f>SUM(BG224:BG235)</f>
        <v>115581587.5</v>
      </c>
      <c r="BH236" s="315">
        <f>SUM(BH224:BH235)</f>
        <v>158775000</v>
      </c>
      <c r="BI236" s="315"/>
      <c r="BJ236" s="315">
        <f>SUM(BJ224:BJ235)</f>
        <v>0</v>
      </c>
      <c r="BK236" s="167"/>
      <c r="BL236" s="167"/>
      <c r="BM236" s="315">
        <f>SUM(BM224:BM235)</f>
        <v>381802486.67030483</v>
      </c>
      <c r="BN236" s="316">
        <f>SUM(BN224:BN235)</f>
        <v>381802486.67030483</v>
      </c>
      <c r="BO236" s="168"/>
      <c r="BP236" s="167"/>
      <c r="BQ236" s="228">
        <f>365*1.5*200000</f>
        <v>109500000</v>
      </c>
      <c r="BR236" s="228">
        <f>365*1.5*200000</f>
        <v>109500000</v>
      </c>
      <c r="BS236" s="228">
        <f>365*1.5*100000</f>
        <v>54750000</v>
      </c>
      <c r="BT236" s="318">
        <f>SUM(BT224:BT235)</f>
        <v>655552486.67030489</v>
      </c>
      <c r="BX236" s="106"/>
      <c r="BY236" s="106"/>
    </row>
    <row r="237" spans="1:77" s="22" customFormat="1" x14ac:dyDescent="0.25">
      <c r="A237" s="114">
        <v>47484</v>
      </c>
      <c r="B237" s="105">
        <v>61849</v>
      </c>
      <c r="C237" s="105">
        <v>46059</v>
      </c>
      <c r="D237" s="105">
        <v>75000</v>
      </c>
      <c r="E237" s="105">
        <v>30000</v>
      </c>
      <c r="F237" s="105"/>
      <c r="G237" s="105">
        <v>50377.83375314861</v>
      </c>
      <c r="H237" s="105">
        <v>50000</v>
      </c>
      <c r="I237" s="106"/>
      <c r="J237" s="105">
        <f t="shared" si="101"/>
        <v>262908</v>
      </c>
      <c r="K237" s="106">
        <f>152000+$K$3</f>
        <v>152000</v>
      </c>
      <c r="L237" s="106"/>
      <c r="M237" s="106"/>
      <c r="N237" s="106">
        <v>155000</v>
      </c>
      <c r="O237" s="106">
        <v>35000</v>
      </c>
      <c r="P237" s="106">
        <v>7000</v>
      </c>
      <c r="Q237" s="106">
        <f>+Q235</f>
        <v>68000</v>
      </c>
      <c r="R237" s="106"/>
      <c r="S237" s="106"/>
      <c r="T237" s="106"/>
      <c r="U237" s="106">
        <v>200000</v>
      </c>
      <c r="V237" s="106">
        <v>257000</v>
      </c>
      <c r="W237" s="106">
        <f>+W235</f>
        <v>300000</v>
      </c>
      <c r="X237" s="106"/>
      <c r="Y237" s="106"/>
      <c r="Z237" s="123">
        <f>+Z235</f>
        <v>0.53180000000000005</v>
      </c>
      <c r="AA237" s="123">
        <f>+AA235</f>
        <v>0.63180000000000003</v>
      </c>
      <c r="AB237" s="123">
        <v>1.3</v>
      </c>
      <c r="AC237" s="123">
        <v>1.25</v>
      </c>
      <c r="AD237" s="123"/>
      <c r="AE237" s="123">
        <f t="shared" si="102"/>
        <v>0.35473972602739723</v>
      </c>
      <c r="AF237" s="123">
        <v>0.1</v>
      </c>
      <c r="AG237" s="123"/>
      <c r="AH237" s="123">
        <f>+AH235</f>
        <v>0.55000000000000004</v>
      </c>
      <c r="AI237" s="123"/>
      <c r="AJ237" s="123"/>
      <c r="AK237" s="123">
        <v>0.59</v>
      </c>
      <c r="AL237" s="123">
        <v>0.8</v>
      </c>
      <c r="AM237" s="123">
        <v>0.70409999999999995</v>
      </c>
      <c r="AN237" s="123"/>
      <c r="AO237" s="123"/>
      <c r="AP237" s="123"/>
      <c r="AQ237" s="123"/>
      <c r="AR237" s="123">
        <v>0.27500000000000002</v>
      </c>
      <c r="AS237" s="124">
        <v>0.12658</v>
      </c>
      <c r="AT237" s="124">
        <v>1.45</v>
      </c>
      <c r="AU237" s="124"/>
      <c r="AW237" s="118">
        <f t="shared" ref="AW237:AW287" si="115">(($B237*$Z237)+($C237*$AA237)+($D237*$AB237)+($E237*$AC237))*BP237</f>
        <v>6106732.6063999999</v>
      </c>
      <c r="AX237" s="119"/>
      <c r="AY237" s="118">
        <f t="shared" ref="AY237:AY287" si="116">(($G237*$AE237)+($H237*$AF237))*BP237</f>
        <v>709001.58724681672</v>
      </c>
      <c r="AZ237" s="119"/>
      <c r="BA237" s="118">
        <f t="shared" ref="BA237:BA287" si="117">(U237*AR237)*BP237</f>
        <v>1705000.0000000002</v>
      </c>
      <c r="BB237" s="118">
        <f t="shared" si="84"/>
        <v>7931582.5</v>
      </c>
      <c r="BC237" s="118">
        <f t="shared" si="85"/>
        <v>0</v>
      </c>
      <c r="BD237" s="118">
        <f t="shared" ref="BD237:BD287" si="118">(V237*AS237)*BP237</f>
        <v>1008462.86</v>
      </c>
      <c r="BF237" s="118">
        <f t="shared" si="77"/>
        <v>7824197.0536468169</v>
      </c>
      <c r="BG237" s="122">
        <f t="shared" si="86"/>
        <v>9636582.5</v>
      </c>
      <c r="BH237" s="119">
        <f t="shared" ref="BH237:BH287" si="119">(+W237*AT237)*BP237</f>
        <v>13485000</v>
      </c>
      <c r="BI237" s="119"/>
      <c r="BJ237" s="119">
        <f t="shared" si="94"/>
        <v>0</v>
      </c>
      <c r="BK237" s="81"/>
      <c r="BL237" s="81"/>
      <c r="BM237" s="120">
        <f t="shared" si="78"/>
        <v>30945779.553646818</v>
      </c>
      <c r="BN237" s="120">
        <f t="shared" si="79"/>
        <v>30945779.553646818</v>
      </c>
      <c r="BO237" s="121">
        <v>47484</v>
      </c>
      <c r="BP237" s="22">
        <v>31</v>
      </c>
      <c r="BQ237" s="227">
        <f>$BQ$249/12</f>
        <v>9125000</v>
      </c>
      <c r="BR237" s="227">
        <f>$BR$249/12</f>
        <v>9125000</v>
      </c>
      <c r="BS237" s="227">
        <f>$BS$249/12</f>
        <v>4562500</v>
      </c>
      <c r="BT237" s="227">
        <f t="shared" ref="BT237:BT248" si="120">+BN237+BQ237+BR237+BS237</f>
        <v>53758279.553646818</v>
      </c>
      <c r="BX237" s="106"/>
      <c r="BY237" s="106"/>
    </row>
    <row r="238" spans="1:77" s="22" customFormat="1" x14ac:dyDescent="0.25">
      <c r="A238" s="114">
        <v>47515</v>
      </c>
      <c r="B238" s="105">
        <v>61909</v>
      </c>
      <c r="C238" s="105">
        <v>46059</v>
      </c>
      <c r="D238" s="105">
        <v>75000</v>
      </c>
      <c r="E238" s="105">
        <v>30000</v>
      </c>
      <c r="F238" s="105"/>
      <c r="G238" s="105">
        <v>50377.83375314861</v>
      </c>
      <c r="H238" s="105">
        <v>50000</v>
      </c>
      <c r="I238" s="106"/>
      <c r="J238" s="105">
        <f t="shared" si="101"/>
        <v>262968</v>
      </c>
      <c r="K238" s="106">
        <f>152000+$K$3</f>
        <v>152000</v>
      </c>
      <c r="L238" s="106"/>
      <c r="M238" s="106"/>
      <c r="N238" s="106">
        <v>155000</v>
      </c>
      <c r="O238" s="106">
        <v>35000</v>
      </c>
      <c r="P238" s="106">
        <v>7000</v>
      </c>
      <c r="Q238" s="106">
        <f t="shared" si="98"/>
        <v>68000</v>
      </c>
      <c r="R238" s="106"/>
      <c r="S238" s="106"/>
      <c r="T238" s="106"/>
      <c r="U238" s="106">
        <v>200000</v>
      </c>
      <c r="V238" s="106">
        <v>257000</v>
      </c>
      <c r="W238" s="106">
        <f t="shared" si="104"/>
        <v>300000</v>
      </c>
      <c r="X238" s="106"/>
      <c r="Y238" s="106"/>
      <c r="Z238" s="123">
        <f t="shared" ref="Z238:AA253" si="121">+Z237</f>
        <v>0.53180000000000005</v>
      </c>
      <c r="AA238" s="123">
        <f t="shared" si="121"/>
        <v>0.63180000000000003</v>
      </c>
      <c r="AB238" s="123">
        <v>1.3</v>
      </c>
      <c r="AC238" s="123">
        <v>1.25</v>
      </c>
      <c r="AD238" s="123"/>
      <c r="AE238" s="123">
        <f t="shared" si="102"/>
        <v>0.35473972602739723</v>
      </c>
      <c r="AF238" s="123">
        <v>0.1</v>
      </c>
      <c r="AG238" s="123"/>
      <c r="AH238" s="123">
        <f t="shared" si="93"/>
        <v>0.55000000000000004</v>
      </c>
      <c r="AI238" s="123"/>
      <c r="AJ238" s="123"/>
      <c r="AK238" s="123">
        <v>0.59</v>
      </c>
      <c r="AL238" s="123">
        <v>0.8</v>
      </c>
      <c r="AM238" s="123">
        <v>0.70409999999999995</v>
      </c>
      <c r="AN238" s="123"/>
      <c r="AO238" s="123"/>
      <c r="AP238" s="123"/>
      <c r="AQ238" s="123"/>
      <c r="AR238" s="123">
        <v>0.27500000000000002</v>
      </c>
      <c r="AS238" s="124">
        <v>0.12658</v>
      </c>
      <c r="AT238" s="124">
        <v>1.45</v>
      </c>
      <c r="AU238" s="124"/>
      <c r="AW238" s="118">
        <f t="shared" si="115"/>
        <v>5516651.9072000002</v>
      </c>
      <c r="AX238" s="119"/>
      <c r="AY238" s="118">
        <f t="shared" si="116"/>
        <v>640388.53041647968</v>
      </c>
      <c r="AZ238" s="119"/>
      <c r="BA238" s="118">
        <f t="shared" si="117"/>
        <v>1540000.0000000002</v>
      </c>
      <c r="BB238" s="118">
        <f t="shared" si="84"/>
        <v>7164010</v>
      </c>
      <c r="BC238" s="118">
        <f t="shared" si="85"/>
        <v>0</v>
      </c>
      <c r="BD238" s="118">
        <f t="shared" si="118"/>
        <v>910869.68</v>
      </c>
      <c r="BF238" s="118">
        <f t="shared" ref="BF238:BF287" si="122">AW238+AY238+AZ238+BD238</f>
        <v>7067910.1176164793</v>
      </c>
      <c r="BG238" s="122">
        <f t="shared" si="86"/>
        <v>8704010</v>
      </c>
      <c r="BH238" s="119">
        <f t="shared" si="119"/>
        <v>12180000</v>
      </c>
      <c r="BI238" s="119"/>
      <c r="BJ238" s="119">
        <f t="shared" si="94"/>
        <v>0</v>
      </c>
      <c r="BK238" s="81"/>
      <c r="BL238" s="81"/>
      <c r="BM238" s="120">
        <f t="shared" ref="BM238:BM287" si="123">BF238+BG238+BJ238+BH238</f>
        <v>27951920.117616478</v>
      </c>
      <c r="BN238" s="120">
        <f t="shared" ref="BN238:BN287" si="124">BF238+BG238+BJ238+BI238+BH238</f>
        <v>27951920.117616478</v>
      </c>
      <c r="BO238" s="121">
        <v>47515</v>
      </c>
      <c r="BP238" s="22">
        <v>28</v>
      </c>
      <c r="BQ238" s="227">
        <f t="shared" ref="BQ238:BQ248" si="125">$BQ$249/12</f>
        <v>9125000</v>
      </c>
      <c r="BR238" s="227">
        <f t="shared" ref="BR238:BR248" si="126">$BR$249/12</f>
        <v>9125000</v>
      </c>
      <c r="BS238" s="227">
        <f t="shared" ref="BS238:BS248" si="127">$BS$249/12</f>
        <v>4562500</v>
      </c>
      <c r="BT238" s="227">
        <f t="shared" si="120"/>
        <v>50764420.117616475</v>
      </c>
      <c r="BX238" s="106"/>
      <c r="BY238" s="106"/>
    </row>
    <row r="239" spans="1:77" s="22" customFormat="1" x14ac:dyDescent="0.25">
      <c r="A239" s="114">
        <v>47543</v>
      </c>
      <c r="B239" s="105">
        <v>61795</v>
      </c>
      <c r="C239" s="105">
        <v>43628</v>
      </c>
      <c r="D239" s="105">
        <v>75000</v>
      </c>
      <c r="E239" s="105">
        <v>30000</v>
      </c>
      <c r="F239" s="105"/>
      <c r="G239" s="105">
        <v>50377.83375314861</v>
      </c>
      <c r="H239" s="105">
        <v>50000</v>
      </c>
      <c r="I239" s="106"/>
      <c r="J239" s="105">
        <f t="shared" si="101"/>
        <v>260423</v>
      </c>
      <c r="K239" s="106">
        <f>152000+$K$3</f>
        <v>152000</v>
      </c>
      <c r="L239" s="106"/>
      <c r="M239" s="106"/>
      <c r="N239" s="106">
        <v>155000</v>
      </c>
      <c r="O239" s="106">
        <v>35000</v>
      </c>
      <c r="P239" s="106">
        <v>7000</v>
      </c>
      <c r="Q239" s="106">
        <f t="shared" si="98"/>
        <v>68000</v>
      </c>
      <c r="R239" s="106"/>
      <c r="S239" s="106"/>
      <c r="T239" s="106"/>
      <c r="U239" s="106">
        <v>200000</v>
      </c>
      <c r="V239" s="106">
        <v>257000</v>
      </c>
      <c r="W239" s="106">
        <f t="shared" si="104"/>
        <v>300000</v>
      </c>
      <c r="X239" s="106"/>
      <c r="Y239" s="106"/>
      <c r="Z239" s="123">
        <f t="shared" si="121"/>
        <v>0.53180000000000005</v>
      </c>
      <c r="AA239" s="123">
        <f t="shared" si="121"/>
        <v>0.63180000000000003</v>
      </c>
      <c r="AB239" s="123">
        <v>1.3</v>
      </c>
      <c r="AC239" s="123">
        <v>1.25</v>
      </c>
      <c r="AD239" s="123"/>
      <c r="AE239" s="123">
        <f t="shared" si="102"/>
        <v>0.35473972602739723</v>
      </c>
      <c r="AF239" s="123">
        <v>0.1</v>
      </c>
      <c r="AG239" s="123"/>
      <c r="AH239" s="123">
        <f t="shared" si="93"/>
        <v>0.55000000000000004</v>
      </c>
      <c r="AI239" s="123"/>
      <c r="AJ239" s="123"/>
      <c r="AK239" s="123">
        <v>0.59</v>
      </c>
      <c r="AL239" s="123">
        <v>0.8</v>
      </c>
      <c r="AM239" s="123">
        <v>0.70409999999999995</v>
      </c>
      <c r="AN239" s="123"/>
      <c r="AO239" s="123"/>
      <c r="AP239" s="123"/>
      <c r="AQ239" s="123"/>
      <c r="AR239" s="123">
        <v>0.27500000000000002</v>
      </c>
      <c r="AS239" s="124">
        <v>0.12658</v>
      </c>
      <c r="AT239" s="124">
        <v>1.45</v>
      </c>
      <c r="AU239" s="124"/>
      <c r="AW239" s="118">
        <f t="shared" si="115"/>
        <v>6058229.2933999998</v>
      </c>
      <c r="AX239" s="119"/>
      <c r="AY239" s="118">
        <f t="shared" si="116"/>
        <v>709001.58724681672</v>
      </c>
      <c r="AZ239" s="119"/>
      <c r="BA239" s="118">
        <f t="shared" si="117"/>
        <v>1705000.0000000002</v>
      </c>
      <c r="BB239" s="118">
        <f t="shared" si="84"/>
        <v>7931582.5</v>
      </c>
      <c r="BC239" s="118">
        <f t="shared" si="85"/>
        <v>0</v>
      </c>
      <c r="BD239" s="118">
        <f t="shared" si="118"/>
        <v>1008462.86</v>
      </c>
      <c r="BF239" s="118">
        <f t="shared" si="122"/>
        <v>7775693.7406468168</v>
      </c>
      <c r="BG239" s="122">
        <f t="shared" si="86"/>
        <v>9636582.5</v>
      </c>
      <c r="BH239" s="119">
        <f t="shared" si="119"/>
        <v>13485000</v>
      </c>
      <c r="BI239" s="119"/>
      <c r="BJ239" s="119">
        <f t="shared" si="94"/>
        <v>0</v>
      </c>
      <c r="BK239" s="81"/>
      <c r="BL239" s="81"/>
      <c r="BM239" s="120">
        <f t="shared" si="123"/>
        <v>30897276.240646817</v>
      </c>
      <c r="BN239" s="120">
        <f t="shared" si="124"/>
        <v>30897276.240646817</v>
      </c>
      <c r="BO239" s="121">
        <v>47543</v>
      </c>
      <c r="BP239" s="22">
        <v>31</v>
      </c>
      <c r="BQ239" s="227">
        <f t="shared" si="125"/>
        <v>9125000</v>
      </c>
      <c r="BR239" s="227">
        <f t="shared" si="126"/>
        <v>9125000</v>
      </c>
      <c r="BS239" s="227">
        <f t="shared" si="127"/>
        <v>4562500</v>
      </c>
      <c r="BT239" s="227">
        <f t="shared" si="120"/>
        <v>53709776.240646817</v>
      </c>
      <c r="BX239" s="106"/>
      <c r="BY239" s="106"/>
    </row>
    <row r="240" spans="1:77" s="22" customFormat="1" x14ac:dyDescent="0.25">
      <c r="A240" s="114">
        <v>47574</v>
      </c>
      <c r="B240" s="105">
        <v>59131</v>
      </c>
      <c r="C240" s="105">
        <v>45506</v>
      </c>
      <c r="D240" s="105">
        <v>75000</v>
      </c>
      <c r="E240" s="105">
        <v>30000</v>
      </c>
      <c r="F240" s="105"/>
      <c r="G240" s="105">
        <v>50377.83375314861</v>
      </c>
      <c r="H240" s="105">
        <v>50000</v>
      </c>
      <c r="I240" s="106"/>
      <c r="J240" s="105">
        <f t="shared" si="101"/>
        <v>259637</v>
      </c>
      <c r="K240" s="106">
        <f t="shared" ref="K240:K246" si="128">170000+$K$3</f>
        <v>170000</v>
      </c>
      <c r="L240" s="106"/>
      <c r="M240" s="106"/>
      <c r="N240" s="106">
        <v>155000</v>
      </c>
      <c r="O240" s="106">
        <v>35000</v>
      </c>
      <c r="P240" s="106">
        <v>7000</v>
      </c>
      <c r="Q240" s="106">
        <f t="shared" si="98"/>
        <v>68000</v>
      </c>
      <c r="R240" s="106"/>
      <c r="S240" s="106"/>
      <c r="T240" s="106"/>
      <c r="U240" s="106">
        <v>200000</v>
      </c>
      <c r="V240" s="106">
        <v>257000</v>
      </c>
      <c r="W240" s="106">
        <f t="shared" si="104"/>
        <v>300000</v>
      </c>
      <c r="X240" s="106"/>
      <c r="Y240" s="106"/>
      <c r="Z240" s="123">
        <f t="shared" si="121"/>
        <v>0.53180000000000005</v>
      </c>
      <c r="AA240" s="123">
        <f t="shared" si="121"/>
        <v>0.63180000000000003</v>
      </c>
      <c r="AB240" s="123">
        <v>1.3</v>
      </c>
      <c r="AC240" s="123">
        <v>1.25</v>
      </c>
      <c r="AD240" s="123"/>
      <c r="AE240" s="123">
        <f t="shared" si="102"/>
        <v>0.35473972602739723</v>
      </c>
      <c r="AF240" s="123">
        <v>0.1</v>
      </c>
      <c r="AG240" s="123"/>
      <c r="AH240" s="123">
        <f t="shared" si="93"/>
        <v>0.55000000000000004</v>
      </c>
      <c r="AI240" s="123"/>
      <c r="AJ240" s="123"/>
      <c r="AK240" s="123">
        <v>0.59</v>
      </c>
      <c r="AL240" s="123">
        <v>0.8</v>
      </c>
      <c r="AM240" s="123">
        <v>0.70409999999999995</v>
      </c>
      <c r="AN240" s="123"/>
      <c r="AO240" s="123"/>
      <c r="AP240" s="123"/>
      <c r="AQ240" s="123"/>
      <c r="AR240" s="123">
        <v>0.27500000000000002</v>
      </c>
      <c r="AS240" s="124">
        <v>0.12658</v>
      </c>
      <c r="AT240" s="124">
        <v>1.45</v>
      </c>
      <c r="AU240" s="124"/>
      <c r="AW240" s="118">
        <f t="shared" si="115"/>
        <v>5855896.6980000008</v>
      </c>
      <c r="AX240" s="119"/>
      <c r="AY240" s="118">
        <f t="shared" si="116"/>
        <v>686130.56830337108</v>
      </c>
      <c r="AZ240" s="119"/>
      <c r="BA240" s="118">
        <f t="shared" si="117"/>
        <v>1650000.0000000002</v>
      </c>
      <c r="BB240" s="118">
        <f t="shared" si="84"/>
        <v>7972725</v>
      </c>
      <c r="BC240" s="118">
        <f t="shared" si="85"/>
        <v>0</v>
      </c>
      <c r="BD240" s="118">
        <f t="shared" si="118"/>
        <v>975931.8</v>
      </c>
      <c r="BF240" s="118">
        <f t="shared" si="122"/>
        <v>7517959.0663033715</v>
      </c>
      <c r="BG240" s="122">
        <f t="shared" si="86"/>
        <v>9622725</v>
      </c>
      <c r="BH240" s="119">
        <f t="shared" si="119"/>
        <v>13050000</v>
      </c>
      <c r="BI240" s="119"/>
      <c r="BJ240" s="119">
        <f t="shared" si="94"/>
        <v>0</v>
      </c>
      <c r="BK240" s="81"/>
      <c r="BL240" s="81"/>
      <c r="BM240" s="120">
        <f t="shared" si="123"/>
        <v>30190684.066303372</v>
      </c>
      <c r="BN240" s="120">
        <f t="shared" si="124"/>
        <v>30190684.066303372</v>
      </c>
      <c r="BO240" s="121">
        <v>47574</v>
      </c>
      <c r="BP240" s="22">
        <v>30</v>
      </c>
      <c r="BQ240" s="227">
        <f t="shared" si="125"/>
        <v>9125000</v>
      </c>
      <c r="BR240" s="227">
        <f t="shared" si="126"/>
        <v>9125000</v>
      </c>
      <c r="BS240" s="227">
        <f t="shared" si="127"/>
        <v>4562500</v>
      </c>
      <c r="BT240" s="227">
        <f t="shared" si="120"/>
        <v>53003184.066303372</v>
      </c>
      <c r="BX240" s="106"/>
      <c r="BY240" s="106"/>
    </row>
    <row r="241" spans="1:77" s="22" customFormat="1" x14ac:dyDescent="0.25">
      <c r="A241" s="114">
        <v>47604</v>
      </c>
      <c r="B241" s="105">
        <v>50303</v>
      </c>
      <c r="C241" s="105">
        <v>94506</v>
      </c>
      <c r="D241" s="105">
        <v>75000</v>
      </c>
      <c r="E241" s="105">
        <v>30000</v>
      </c>
      <c r="F241" s="105"/>
      <c r="G241" s="105">
        <v>100755.66750629722</v>
      </c>
      <c r="H241" s="105">
        <v>100000</v>
      </c>
      <c r="I241" s="106"/>
      <c r="J241" s="105">
        <f t="shared" si="101"/>
        <v>349809</v>
      </c>
      <c r="K241" s="106">
        <f t="shared" si="128"/>
        <v>170000</v>
      </c>
      <c r="L241" s="106"/>
      <c r="M241" s="106"/>
      <c r="N241" s="106">
        <v>155000</v>
      </c>
      <c r="O241" s="106">
        <v>35000</v>
      </c>
      <c r="P241" s="106">
        <v>7000</v>
      </c>
      <c r="Q241" s="106">
        <f t="shared" si="98"/>
        <v>68000</v>
      </c>
      <c r="R241" s="106"/>
      <c r="S241" s="106"/>
      <c r="T241" s="106"/>
      <c r="U241" s="106">
        <v>200000</v>
      </c>
      <c r="V241" s="106">
        <v>257000</v>
      </c>
      <c r="W241" s="106">
        <f t="shared" si="104"/>
        <v>300000</v>
      </c>
      <c r="X241" s="106"/>
      <c r="Y241" s="106"/>
      <c r="Z241" s="123">
        <f t="shared" si="121"/>
        <v>0.53180000000000005</v>
      </c>
      <c r="AA241" s="123">
        <f t="shared" si="121"/>
        <v>0.63180000000000003</v>
      </c>
      <c r="AB241" s="123">
        <v>1.3</v>
      </c>
      <c r="AC241" s="123">
        <v>1.25</v>
      </c>
      <c r="AD241" s="123"/>
      <c r="AE241" s="123">
        <f t="shared" si="102"/>
        <v>0.35473972602739723</v>
      </c>
      <c r="AF241" s="123">
        <v>0.63180000000000003</v>
      </c>
      <c r="AG241" s="123"/>
      <c r="AH241" s="123">
        <f t="shared" si="93"/>
        <v>0.55000000000000004</v>
      </c>
      <c r="AI241" s="123"/>
      <c r="AJ241" s="123"/>
      <c r="AK241" s="123">
        <v>0.59</v>
      </c>
      <c r="AL241" s="123">
        <v>0.8</v>
      </c>
      <c r="AM241" s="123">
        <v>0.70409999999999995</v>
      </c>
      <c r="AN241" s="123"/>
      <c r="AO241" s="123"/>
      <c r="AP241" s="123"/>
      <c r="AQ241" s="123"/>
      <c r="AR241" s="123">
        <v>0.27500000000000002</v>
      </c>
      <c r="AS241" s="124">
        <v>0.12658</v>
      </c>
      <c r="AT241" s="124">
        <v>1.45</v>
      </c>
      <c r="AU241" s="124"/>
      <c r="AW241" s="118">
        <f t="shared" si="115"/>
        <v>6865260.8122000005</v>
      </c>
      <c r="AX241" s="119"/>
      <c r="AY241" s="118">
        <f t="shared" si="116"/>
        <v>3066583.1744936332</v>
      </c>
      <c r="AZ241" s="119"/>
      <c r="BA241" s="118">
        <f t="shared" si="117"/>
        <v>1705000.0000000002</v>
      </c>
      <c r="BB241" s="118">
        <f t="shared" si="84"/>
        <v>8238482.5</v>
      </c>
      <c r="BC241" s="118">
        <f t="shared" si="85"/>
        <v>0</v>
      </c>
      <c r="BD241" s="118">
        <f t="shared" si="118"/>
        <v>1008462.86</v>
      </c>
      <c r="BF241" s="118">
        <f t="shared" si="122"/>
        <v>10940306.846693633</v>
      </c>
      <c r="BG241" s="122">
        <f t="shared" si="86"/>
        <v>9943482.5</v>
      </c>
      <c r="BH241" s="119">
        <f t="shared" si="119"/>
        <v>13485000</v>
      </c>
      <c r="BI241" s="119"/>
      <c r="BJ241" s="119">
        <f t="shared" si="94"/>
        <v>0</v>
      </c>
      <c r="BK241" s="81"/>
      <c r="BL241" s="81"/>
      <c r="BM241" s="120">
        <f t="shared" si="123"/>
        <v>34368789.346693635</v>
      </c>
      <c r="BN241" s="120">
        <f t="shared" si="124"/>
        <v>34368789.346693635</v>
      </c>
      <c r="BO241" s="121">
        <v>47604</v>
      </c>
      <c r="BP241" s="22">
        <v>31</v>
      </c>
      <c r="BQ241" s="227">
        <f t="shared" si="125"/>
        <v>9125000</v>
      </c>
      <c r="BR241" s="227">
        <f t="shared" si="126"/>
        <v>9125000</v>
      </c>
      <c r="BS241" s="227">
        <f t="shared" si="127"/>
        <v>4562500</v>
      </c>
      <c r="BT241" s="227">
        <f t="shared" si="120"/>
        <v>57181289.346693635</v>
      </c>
      <c r="BX241" s="106"/>
      <c r="BY241" s="106"/>
    </row>
    <row r="242" spans="1:77" s="22" customFormat="1" x14ac:dyDescent="0.25">
      <c r="A242" s="114">
        <v>47635</v>
      </c>
      <c r="B242" s="105">
        <v>50301</v>
      </c>
      <c r="C242" s="105">
        <v>94506</v>
      </c>
      <c r="D242" s="105">
        <v>75000</v>
      </c>
      <c r="E242" s="105">
        <v>30000</v>
      </c>
      <c r="F242" s="105"/>
      <c r="G242" s="105">
        <v>100755.66750629722</v>
      </c>
      <c r="H242" s="105">
        <v>100000</v>
      </c>
      <c r="I242" s="106"/>
      <c r="J242" s="105">
        <f t="shared" si="101"/>
        <v>349807</v>
      </c>
      <c r="K242" s="106">
        <f t="shared" si="128"/>
        <v>170000</v>
      </c>
      <c r="L242" s="106"/>
      <c r="M242" s="106"/>
      <c r="N242" s="106">
        <v>155000</v>
      </c>
      <c r="O242" s="106">
        <v>35000</v>
      </c>
      <c r="P242" s="106">
        <v>7000</v>
      </c>
      <c r="Q242" s="106">
        <f t="shared" si="98"/>
        <v>68000</v>
      </c>
      <c r="R242" s="106"/>
      <c r="S242" s="106"/>
      <c r="T242" s="106"/>
      <c r="U242" s="106">
        <v>200000</v>
      </c>
      <c r="V242" s="106">
        <v>257000</v>
      </c>
      <c r="W242" s="106">
        <f t="shared" si="104"/>
        <v>300000</v>
      </c>
      <c r="X242" s="106"/>
      <c r="Y242" s="106"/>
      <c r="Z242" s="123">
        <f t="shared" si="121"/>
        <v>0.53180000000000005</v>
      </c>
      <c r="AA242" s="123">
        <f t="shared" si="121"/>
        <v>0.63180000000000003</v>
      </c>
      <c r="AB242" s="123">
        <v>1.3</v>
      </c>
      <c r="AC242" s="123">
        <v>1.25</v>
      </c>
      <c r="AD242" s="123"/>
      <c r="AE242" s="123">
        <f t="shared" si="102"/>
        <v>0.35473972602739723</v>
      </c>
      <c r="AF242" s="123">
        <v>0.63180000000000003</v>
      </c>
      <c r="AG242" s="123"/>
      <c r="AH242" s="123">
        <f t="shared" si="93"/>
        <v>0.55000000000000004</v>
      </c>
      <c r="AI242" s="123"/>
      <c r="AJ242" s="123"/>
      <c r="AK242" s="123">
        <v>0.59</v>
      </c>
      <c r="AL242" s="123">
        <v>0.8</v>
      </c>
      <c r="AM242" s="123">
        <v>0.70409999999999995</v>
      </c>
      <c r="AN242" s="123"/>
      <c r="AO242" s="123"/>
      <c r="AP242" s="123"/>
      <c r="AQ242" s="123"/>
      <c r="AR242" s="123">
        <v>0.27500000000000002</v>
      </c>
      <c r="AS242" s="124">
        <v>0.12658</v>
      </c>
      <c r="AT242" s="124">
        <v>1.45</v>
      </c>
      <c r="AU242" s="124"/>
      <c r="AW242" s="118">
        <f t="shared" si="115"/>
        <v>6643768.8779999996</v>
      </c>
      <c r="AX242" s="119"/>
      <c r="AY242" s="118">
        <f t="shared" si="116"/>
        <v>2967661.1366067417</v>
      </c>
      <c r="AZ242" s="119"/>
      <c r="BA242" s="118">
        <f t="shared" si="117"/>
        <v>1650000.0000000002</v>
      </c>
      <c r="BB242" s="118">
        <f t="shared" si="84"/>
        <v>7972725</v>
      </c>
      <c r="BC242" s="118">
        <f t="shared" si="85"/>
        <v>0</v>
      </c>
      <c r="BD242" s="118">
        <f t="shared" si="118"/>
        <v>975931.8</v>
      </c>
      <c r="BF242" s="118">
        <f t="shared" si="122"/>
        <v>10587361.814606741</v>
      </c>
      <c r="BG242" s="122">
        <f t="shared" si="86"/>
        <v>9622725</v>
      </c>
      <c r="BH242" s="119">
        <f t="shared" si="119"/>
        <v>13050000</v>
      </c>
      <c r="BI242" s="119"/>
      <c r="BJ242" s="119">
        <f t="shared" si="94"/>
        <v>0</v>
      </c>
      <c r="BK242" s="81"/>
      <c r="BL242" s="81"/>
      <c r="BM242" s="120">
        <f t="shared" si="123"/>
        <v>33260086.814606741</v>
      </c>
      <c r="BN242" s="120">
        <f t="shared" si="124"/>
        <v>33260086.814606741</v>
      </c>
      <c r="BO242" s="121">
        <v>47635</v>
      </c>
      <c r="BP242" s="22">
        <v>30</v>
      </c>
      <c r="BQ242" s="227">
        <f t="shared" si="125"/>
        <v>9125000</v>
      </c>
      <c r="BR242" s="227">
        <f t="shared" si="126"/>
        <v>9125000</v>
      </c>
      <c r="BS242" s="227">
        <f t="shared" si="127"/>
        <v>4562500</v>
      </c>
      <c r="BT242" s="227">
        <f t="shared" si="120"/>
        <v>56072586.814606741</v>
      </c>
      <c r="BX242" s="106"/>
      <c r="BY242" s="106"/>
    </row>
    <row r="243" spans="1:77" s="22" customFormat="1" x14ac:dyDescent="0.25">
      <c r="A243" s="114">
        <v>47665</v>
      </c>
      <c r="B243" s="105">
        <v>50316</v>
      </c>
      <c r="C243" s="105">
        <v>94506</v>
      </c>
      <c r="D243" s="105">
        <v>75000</v>
      </c>
      <c r="E243" s="105">
        <v>30000</v>
      </c>
      <c r="F243" s="105"/>
      <c r="G243" s="105">
        <v>100755.66750629722</v>
      </c>
      <c r="H243" s="105">
        <v>100000</v>
      </c>
      <c r="I243" s="106"/>
      <c r="J243" s="105">
        <f t="shared" si="101"/>
        <v>349822</v>
      </c>
      <c r="K243" s="106">
        <f t="shared" si="128"/>
        <v>170000</v>
      </c>
      <c r="L243" s="106"/>
      <c r="M243" s="106"/>
      <c r="N243" s="106">
        <v>155000</v>
      </c>
      <c r="O243" s="106">
        <v>35000</v>
      </c>
      <c r="P243" s="106">
        <v>7000</v>
      </c>
      <c r="Q243" s="106">
        <f t="shared" si="98"/>
        <v>68000</v>
      </c>
      <c r="R243" s="106"/>
      <c r="S243" s="106"/>
      <c r="T243" s="106"/>
      <c r="U243" s="106">
        <v>200000</v>
      </c>
      <c r="V243" s="106">
        <v>257000</v>
      </c>
      <c r="W243" s="106">
        <f t="shared" si="104"/>
        <v>300000</v>
      </c>
      <c r="X243" s="106"/>
      <c r="Y243" s="106"/>
      <c r="Z243" s="123">
        <f t="shared" si="121"/>
        <v>0.53180000000000005</v>
      </c>
      <c r="AA243" s="123">
        <f t="shared" si="121"/>
        <v>0.63180000000000003</v>
      </c>
      <c r="AB243" s="123">
        <v>1.3</v>
      </c>
      <c r="AC243" s="123">
        <v>1.25</v>
      </c>
      <c r="AD243" s="123"/>
      <c r="AE243" s="123">
        <f t="shared" si="102"/>
        <v>0.35473972602739723</v>
      </c>
      <c r="AF243" s="123">
        <v>0.63180000000000003</v>
      </c>
      <c r="AG243" s="123"/>
      <c r="AH243" s="123">
        <f t="shared" si="93"/>
        <v>0.55000000000000004</v>
      </c>
      <c r="AI243" s="123"/>
      <c r="AJ243" s="123"/>
      <c r="AK243" s="123">
        <v>0.59</v>
      </c>
      <c r="AL243" s="123">
        <v>0.8</v>
      </c>
      <c r="AM243" s="123">
        <v>0.70409999999999995</v>
      </c>
      <c r="AN243" s="123"/>
      <c r="AO243" s="123"/>
      <c r="AP243" s="123"/>
      <c r="AQ243" s="123"/>
      <c r="AR243" s="123">
        <v>0.27500000000000002</v>
      </c>
      <c r="AS243" s="124">
        <v>0.12658</v>
      </c>
      <c r="AT243" s="124">
        <v>1.45</v>
      </c>
      <c r="AU243" s="124"/>
      <c r="AW243" s="118">
        <f t="shared" si="115"/>
        <v>6865475.1276000002</v>
      </c>
      <c r="AX243" s="119"/>
      <c r="AY243" s="118">
        <f t="shared" si="116"/>
        <v>3066583.1744936332</v>
      </c>
      <c r="AZ243" s="119"/>
      <c r="BA243" s="118">
        <f t="shared" si="117"/>
        <v>1705000.0000000002</v>
      </c>
      <c r="BB243" s="118">
        <f t="shared" si="84"/>
        <v>8238482.5</v>
      </c>
      <c r="BC243" s="118">
        <f t="shared" si="85"/>
        <v>0</v>
      </c>
      <c r="BD243" s="118">
        <f t="shared" si="118"/>
        <v>1008462.86</v>
      </c>
      <c r="BF243" s="118">
        <f t="shared" si="122"/>
        <v>10940521.162093632</v>
      </c>
      <c r="BG243" s="122">
        <f t="shared" si="86"/>
        <v>9943482.5</v>
      </c>
      <c r="BH243" s="119">
        <f t="shared" si="119"/>
        <v>13485000</v>
      </c>
      <c r="BI243" s="119"/>
      <c r="BJ243" s="119">
        <f t="shared" si="94"/>
        <v>0</v>
      </c>
      <c r="BK243" s="81"/>
      <c r="BL243" s="81"/>
      <c r="BM243" s="120">
        <f t="shared" si="123"/>
        <v>34369003.662093632</v>
      </c>
      <c r="BN243" s="120">
        <f t="shared" si="124"/>
        <v>34369003.662093632</v>
      </c>
      <c r="BO243" s="121">
        <v>47665</v>
      </c>
      <c r="BP243" s="22">
        <v>31</v>
      </c>
      <c r="BQ243" s="227">
        <f t="shared" si="125"/>
        <v>9125000</v>
      </c>
      <c r="BR243" s="227">
        <f t="shared" si="126"/>
        <v>9125000</v>
      </c>
      <c r="BS243" s="227">
        <f t="shared" si="127"/>
        <v>4562500</v>
      </c>
      <c r="BT243" s="227">
        <f t="shared" si="120"/>
        <v>57181503.662093632</v>
      </c>
      <c r="BX243" s="106"/>
      <c r="BY243" s="106"/>
    </row>
    <row r="244" spans="1:77" s="22" customFormat="1" x14ac:dyDescent="0.25">
      <c r="A244" s="114">
        <v>47696</v>
      </c>
      <c r="B244" s="105">
        <v>50351</v>
      </c>
      <c r="C244" s="105">
        <v>94506</v>
      </c>
      <c r="D244" s="105">
        <v>75000</v>
      </c>
      <c r="E244" s="105">
        <v>30000</v>
      </c>
      <c r="F244" s="105"/>
      <c r="G244" s="105">
        <v>100755.66750629722</v>
      </c>
      <c r="H244" s="105">
        <v>100000</v>
      </c>
      <c r="I244" s="106"/>
      <c r="J244" s="105">
        <f t="shared" si="101"/>
        <v>349857</v>
      </c>
      <c r="K244" s="106">
        <f t="shared" si="128"/>
        <v>170000</v>
      </c>
      <c r="L244" s="106"/>
      <c r="M244" s="106"/>
      <c r="N244" s="106">
        <v>155000</v>
      </c>
      <c r="O244" s="106">
        <v>35000</v>
      </c>
      <c r="P244" s="106">
        <v>7000</v>
      </c>
      <c r="Q244" s="106">
        <f t="shared" si="98"/>
        <v>68000</v>
      </c>
      <c r="R244" s="106"/>
      <c r="S244" s="106"/>
      <c r="T244" s="106"/>
      <c r="U244" s="106">
        <v>200000</v>
      </c>
      <c r="V244" s="106">
        <v>257000</v>
      </c>
      <c r="W244" s="106">
        <f t="shared" si="104"/>
        <v>300000</v>
      </c>
      <c r="X244" s="106"/>
      <c r="Y244" s="106"/>
      <c r="Z244" s="123">
        <f t="shared" si="121"/>
        <v>0.53180000000000005</v>
      </c>
      <c r="AA244" s="123">
        <f t="shared" si="121"/>
        <v>0.63180000000000003</v>
      </c>
      <c r="AB244" s="123">
        <v>1.3</v>
      </c>
      <c r="AC244" s="123">
        <v>1.25</v>
      </c>
      <c r="AD244" s="123"/>
      <c r="AE244" s="123">
        <f t="shared" si="102"/>
        <v>0.35473972602739723</v>
      </c>
      <c r="AF244" s="123">
        <v>0.63180000000000003</v>
      </c>
      <c r="AG244" s="123"/>
      <c r="AH244" s="123">
        <f t="shared" si="93"/>
        <v>0.55000000000000004</v>
      </c>
      <c r="AI244" s="123"/>
      <c r="AJ244" s="123"/>
      <c r="AK244" s="123">
        <v>0.59</v>
      </c>
      <c r="AL244" s="123">
        <v>0.8</v>
      </c>
      <c r="AM244" s="123">
        <v>0.70409999999999995</v>
      </c>
      <c r="AN244" s="123"/>
      <c r="AO244" s="123"/>
      <c r="AP244" s="123"/>
      <c r="AQ244" s="123"/>
      <c r="AR244" s="123">
        <v>0.27500000000000002</v>
      </c>
      <c r="AS244" s="124">
        <v>0.12658</v>
      </c>
      <c r="AT244" s="124">
        <v>1.45</v>
      </c>
      <c r="AU244" s="124"/>
      <c r="AW244" s="118">
        <f t="shared" si="115"/>
        <v>6866052.1305999998</v>
      </c>
      <c r="AX244" s="119"/>
      <c r="AY244" s="118">
        <f t="shared" si="116"/>
        <v>3066583.1744936332</v>
      </c>
      <c r="AZ244" s="119"/>
      <c r="BA244" s="118">
        <f t="shared" si="117"/>
        <v>1705000.0000000002</v>
      </c>
      <c r="BB244" s="118">
        <f t="shared" si="84"/>
        <v>8238482.5</v>
      </c>
      <c r="BC244" s="118">
        <f t="shared" si="85"/>
        <v>0</v>
      </c>
      <c r="BD244" s="118">
        <f t="shared" si="118"/>
        <v>1008462.86</v>
      </c>
      <c r="BF244" s="118">
        <f t="shared" si="122"/>
        <v>10941098.165093632</v>
      </c>
      <c r="BG244" s="122">
        <f t="shared" si="86"/>
        <v>9943482.5</v>
      </c>
      <c r="BH244" s="119">
        <f t="shared" si="119"/>
        <v>13485000</v>
      </c>
      <c r="BI244" s="119"/>
      <c r="BJ244" s="119">
        <f t="shared" si="94"/>
        <v>0</v>
      </c>
      <c r="BK244" s="81"/>
      <c r="BL244" s="81"/>
      <c r="BM244" s="120">
        <f t="shared" si="123"/>
        <v>34369580.665093631</v>
      </c>
      <c r="BN244" s="120">
        <f t="shared" si="124"/>
        <v>34369580.665093631</v>
      </c>
      <c r="BO244" s="121">
        <v>47696</v>
      </c>
      <c r="BP244" s="22">
        <v>31</v>
      </c>
      <c r="BQ244" s="227">
        <f t="shared" si="125"/>
        <v>9125000</v>
      </c>
      <c r="BR244" s="227">
        <f t="shared" si="126"/>
        <v>9125000</v>
      </c>
      <c r="BS244" s="227">
        <f t="shared" si="127"/>
        <v>4562500</v>
      </c>
      <c r="BT244" s="227">
        <f t="shared" si="120"/>
        <v>57182080.665093631</v>
      </c>
      <c r="BX244" s="106"/>
      <c r="BY244" s="106"/>
    </row>
    <row r="245" spans="1:77" s="22" customFormat="1" x14ac:dyDescent="0.25">
      <c r="A245" s="114">
        <v>47727</v>
      </c>
      <c r="B245" s="105">
        <v>50743</v>
      </c>
      <c r="C245" s="105">
        <v>94506</v>
      </c>
      <c r="D245" s="105">
        <v>75000</v>
      </c>
      <c r="E245" s="105">
        <v>30000</v>
      </c>
      <c r="F245" s="105"/>
      <c r="G245" s="105">
        <v>100755.66750629722</v>
      </c>
      <c r="H245" s="105">
        <v>100000</v>
      </c>
      <c r="I245" s="106"/>
      <c r="J245" s="105">
        <f t="shared" si="101"/>
        <v>350249</v>
      </c>
      <c r="K245" s="106">
        <f t="shared" si="128"/>
        <v>170000</v>
      </c>
      <c r="L245" s="106"/>
      <c r="M245" s="106"/>
      <c r="N245" s="106">
        <v>155000</v>
      </c>
      <c r="O245" s="106">
        <v>35000</v>
      </c>
      <c r="P245" s="106">
        <v>7000</v>
      </c>
      <c r="Q245" s="106">
        <f t="shared" si="98"/>
        <v>68000</v>
      </c>
      <c r="R245" s="106"/>
      <c r="S245" s="106"/>
      <c r="T245" s="106"/>
      <c r="U245" s="106">
        <v>200000</v>
      </c>
      <c r="V245" s="106">
        <v>257000</v>
      </c>
      <c r="W245" s="106">
        <f t="shared" si="104"/>
        <v>300000</v>
      </c>
      <c r="X245" s="106"/>
      <c r="Y245" s="106"/>
      <c r="Z245" s="123">
        <f t="shared" si="121"/>
        <v>0.53180000000000005</v>
      </c>
      <c r="AA245" s="123">
        <f t="shared" si="121"/>
        <v>0.63180000000000003</v>
      </c>
      <c r="AB245" s="123">
        <v>1.3</v>
      </c>
      <c r="AC245" s="123">
        <v>1.25</v>
      </c>
      <c r="AD245" s="123"/>
      <c r="AE245" s="123">
        <f t="shared" si="102"/>
        <v>0.35473972602739723</v>
      </c>
      <c r="AF245" s="123">
        <v>0.63180000000000003</v>
      </c>
      <c r="AG245" s="123"/>
      <c r="AH245" s="123">
        <f t="shared" si="93"/>
        <v>0.55000000000000004</v>
      </c>
      <c r="AI245" s="123"/>
      <c r="AJ245" s="123"/>
      <c r="AK245" s="123">
        <v>0.59</v>
      </c>
      <c r="AL245" s="123">
        <v>0.8</v>
      </c>
      <c r="AM245" s="123">
        <v>0.70409999999999995</v>
      </c>
      <c r="AN245" s="123"/>
      <c r="AO245" s="123"/>
      <c r="AP245" s="123"/>
      <c r="AQ245" s="123"/>
      <c r="AR245" s="123">
        <v>0.27500000000000002</v>
      </c>
      <c r="AS245" s="124">
        <v>0.12658</v>
      </c>
      <c r="AT245" s="124">
        <v>1.45</v>
      </c>
      <c r="AU245" s="124"/>
      <c r="AW245" s="118">
        <f t="shared" si="115"/>
        <v>6650820.5460000001</v>
      </c>
      <c r="AX245" s="119"/>
      <c r="AY245" s="118">
        <f t="shared" si="116"/>
        <v>2967661.1366067417</v>
      </c>
      <c r="AZ245" s="119"/>
      <c r="BA245" s="118">
        <f t="shared" si="117"/>
        <v>1650000.0000000002</v>
      </c>
      <c r="BB245" s="118">
        <f t="shared" si="84"/>
        <v>7972725</v>
      </c>
      <c r="BC245" s="118">
        <f t="shared" si="85"/>
        <v>0</v>
      </c>
      <c r="BD245" s="118">
        <f t="shared" si="118"/>
        <v>975931.8</v>
      </c>
      <c r="BF245" s="118">
        <f t="shared" si="122"/>
        <v>10594413.482606743</v>
      </c>
      <c r="BG245" s="122">
        <f t="shared" si="86"/>
        <v>9622725</v>
      </c>
      <c r="BH245" s="119">
        <f t="shared" si="119"/>
        <v>13050000</v>
      </c>
      <c r="BI245" s="119"/>
      <c r="BJ245" s="119">
        <f t="shared" si="94"/>
        <v>0</v>
      </c>
      <c r="BK245" s="81"/>
      <c r="BL245" s="81"/>
      <c r="BM245" s="120">
        <f t="shared" si="123"/>
        <v>33267138.482606743</v>
      </c>
      <c r="BN245" s="120">
        <f t="shared" si="124"/>
        <v>33267138.482606743</v>
      </c>
      <c r="BO245" s="121">
        <v>47727</v>
      </c>
      <c r="BP245" s="22">
        <v>30</v>
      </c>
      <c r="BQ245" s="227">
        <f t="shared" si="125"/>
        <v>9125000</v>
      </c>
      <c r="BR245" s="227">
        <f t="shared" si="126"/>
        <v>9125000</v>
      </c>
      <c r="BS245" s="227">
        <f t="shared" si="127"/>
        <v>4562500</v>
      </c>
      <c r="BT245" s="227">
        <f t="shared" si="120"/>
        <v>56079638.482606739</v>
      </c>
      <c r="BX245" s="106"/>
      <c r="BY245" s="106"/>
    </row>
    <row r="246" spans="1:77" s="22" customFormat="1" x14ac:dyDescent="0.25">
      <c r="A246" s="114">
        <v>47757</v>
      </c>
      <c r="B246" s="105">
        <v>50050</v>
      </c>
      <c r="C246" s="105">
        <v>57404</v>
      </c>
      <c r="D246" s="105">
        <v>75000</v>
      </c>
      <c r="E246" s="105">
        <v>30000</v>
      </c>
      <c r="F246" s="105"/>
      <c r="G246" s="105">
        <v>50377.83375314861</v>
      </c>
      <c r="H246" s="105">
        <v>50000</v>
      </c>
      <c r="I246" s="106"/>
      <c r="J246" s="105">
        <f t="shared" si="101"/>
        <v>262454</v>
      </c>
      <c r="K246" s="106">
        <f t="shared" si="128"/>
        <v>170000</v>
      </c>
      <c r="L246" s="106"/>
      <c r="M246" s="106"/>
      <c r="N246" s="106">
        <v>155000</v>
      </c>
      <c r="O246" s="106">
        <v>35000</v>
      </c>
      <c r="P246" s="106">
        <v>7000</v>
      </c>
      <c r="Q246" s="106">
        <f t="shared" si="98"/>
        <v>68000</v>
      </c>
      <c r="R246" s="106"/>
      <c r="S246" s="106"/>
      <c r="T246" s="106"/>
      <c r="U246" s="106">
        <v>200000</v>
      </c>
      <c r="V246" s="106">
        <v>257000</v>
      </c>
      <c r="W246" s="106">
        <f t="shared" si="104"/>
        <v>300000</v>
      </c>
      <c r="X246" s="106"/>
      <c r="Y246" s="106"/>
      <c r="Z246" s="123">
        <f t="shared" si="121"/>
        <v>0.53180000000000005</v>
      </c>
      <c r="AA246" s="123">
        <f t="shared" si="121"/>
        <v>0.63180000000000003</v>
      </c>
      <c r="AB246" s="123">
        <v>1.3</v>
      </c>
      <c r="AC246" s="123">
        <v>1.25</v>
      </c>
      <c r="AD246" s="123"/>
      <c r="AE246" s="123">
        <f t="shared" si="102"/>
        <v>0.35473972602739723</v>
      </c>
      <c r="AF246" s="123">
        <v>0.1</v>
      </c>
      <c r="AG246" s="123"/>
      <c r="AH246" s="123">
        <f t="shared" si="93"/>
        <v>0.55000000000000004</v>
      </c>
      <c r="AI246" s="123"/>
      <c r="AJ246" s="123"/>
      <c r="AK246" s="123">
        <v>0.59</v>
      </c>
      <c r="AL246" s="123">
        <v>0.8</v>
      </c>
      <c r="AM246" s="123">
        <v>0.70409999999999995</v>
      </c>
      <c r="AN246" s="123"/>
      <c r="AO246" s="123"/>
      <c r="AP246" s="123"/>
      <c r="AQ246" s="123"/>
      <c r="AR246" s="123">
        <v>0.27500000000000002</v>
      </c>
      <c r="AS246" s="124">
        <v>0.12658</v>
      </c>
      <c r="AT246" s="124">
        <v>1.45</v>
      </c>
      <c r="AU246" s="124"/>
      <c r="AW246" s="118">
        <f t="shared" si="115"/>
        <v>6134417.5532000009</v>
      </c>
      <c r="AX246" s="119"/>
      <c r="AY246" s="118">
        <f t="shared" si="116"/>
        <v>709001.58724681672</v>
      </c>
      <c r="AZ246" s="119"/>
      <c r="BA246" s="118">
        <f t="shared" si="117"/>
        <v>1705000.0000000002</v>
      </c>
      <c r="BB246" s="118">
        <f t="shared" si="84"/>
        <v>8238482.5</v>
      </c>
      <c r="BC246" s="118">
        <f t="shared" si="85"/>
        <v>0</v>
      </c>
      <c r="BD246" s="118">
        <f t="shared" si="118"/>
        <v>1008462.86</v>
      </c>
      <c r="BF246" s="118">
        <f t="shared" si="122"/>
        <v>7851882.0004468178</v>
      </c>
      <c r="BG246" s="122">
        <f t="shared" si="86"/>
        <v>9943482.5</v>
      </c>
      <c r="BH246" s="119">
        <f t="shared" si="119"/>
        <v>13485000</v>
      </c>
      <c r="BI246" s="119"/>
      <c r="BJ246" s="119">
        <f t="shared" si="94"/>
        <v>0</v>
      </c>
      <c r="BK246" s="81"/>
      <c r="BL246" s="81"/>
      <c r="BM246" s="120">
        <f t="shared" si="123"/>
        <v>31280364.500446819</v>
      </c>
      <c r="BN246" s="120">
        <f t="shared" si="124"/>
        <v>31280364.500446819</v>
      </c>
      <c r="BO246" s="121">
        <v>47757</v>
      </c>
      <c r="BP246" s="22">
        <v>31</v>
      </c>
      <c r="BQ246" s="227">
        <f t="shared" si="125"/>
        <v>9125000</v>
      </c>
      <c r="BR246" s="227">
        <f t="shared" si="126"/>
        <v>9125000</v>
      </c>
      <c r="BS246" s="227">
        <f t="shared" si="127"/>
        <v>4562500</v>
      </c>
      <c r="BT246" s="227">
        <f t="shared" si="120"/>
        <v>54092864.500446819</v>
      </c>
      <c r="BX246" s="106"/>
      <c r="BY246" s="106"/>
    </row>
    <row r="247" spans="1:77" s="22" customFormat="1" x14ac:dyDescent="0.25">
      <c r="A247" s="114">
        <v>47788</v>
      </c>
      <c r="B247" s="105">
        <v>62006</v>
      </c>
      <c r="C247" s="105">
        <v>46059</v>
      </c>
      <c r="D247" s="105">
        <v>75000</v>
      </c>
      <c r="E247" s="105">
        <v>30000</v>
      </c>
      <c r="F247" s="105"/>
      <c r="G247" s="105">
        <v>50377.83375314861</v>
      </c>
      <c r="H247" s="105">
        <v>50000</v>
      </c>
      <c r="I247" s="106"/>
      <c r="J247" s="105">
        <f t="shared" si="101"/>
        <v>263065</v>
      </c>
      <c r="K247" s="106">
        <f>152000+$K$3</f>
        <v>152000</v>
      </c>
      <c r="L247" s="106"/>
      <c r="M247" s="106"/>
      <c r="N247" s="106">
        <v>155000</v>
      </c>
      <c r="O247" s="106">
        <v>35000</v>
      </c>
      <c r="P247" s="106">
        <v>7000</v>
      </c>
      <c r="Q247" s="106">
        <f t="shared" si="98"/>
        <v>68000</v>
      </c>
      <c r="R247" s="106"/>
      <c r="S247" s="106"/>
      <c r="T247" s="106"/>
      <c r="U247" s="106">
        <v>200000</v>
      </c>
      <c r="V247" s="106">
        <v>257000</v>
      </c>
      <c r="W247" s="106">
        <f t="shared" si="104"/>
        <v>300000</v>
      </c>
      <c r="X247" s="106"/>
      <c r="Y247" s="106"/>
      <c r="Z247" s="123">
        <f t="shared" si="121"/>
        <v>0.53180000000000005</v>
      </c>
      <c r="AA247" s="123">
        <f t="shared" si="121"/>
        <v>0.63180000000000003</v>
      </c>
      <c r="AB247" s="123">
        <v>1.3</v>
      </c>
      <c r="AC247" s="123">
        <v>1.25</v>
      </c>
      <c r="AD247" s="123"/>
      <c r="AE247" s="123">
        <f t="shared" si="102"/>
        <v>0.35473972602739723</v>
      </c>
      <c r="AF247" s="123">
        <v>0.1</v>
      </c>
      <c r="AG247" s="123"/>
      <c r="AH247" s="123">
        <f t="shared" si="93"/>
        <v>0.55000000000000004</v>
      </c>
      <c r="AI247" s="123"/>
      <c r="AJ247" s="123"/>
      <c r="AK247" s="123">
        <v>0.59</v>
      </c>
      <c r="AL247" s="123">
        <v>0.8</v>
      </c>
      <c r="AM247" s="123">
        <v>0.70409999999999995</v>
      </c>
      <c r="AN247" s="123"/>
      <c r="AO247" s="123"/>
      <c r="AP247" s="123"/>
      <c r="AQ247" s="123"/>
      <c r="AR247" s="123">
        <v>0.27500000000000002</v>
      </c>
      <c r="AS247" s="124">
        <v>0.12658</v>
      </c>
      <c r="AT247" s="124">
        <v>1.45</v>
      </c>
      <c r="AU247" s="124"/>
      <c r="AW247" s="118">
        <f t="shared" si="115"/>
        <v>5912246.0099999998</v>
      </c>
      <c r="AX247" s="119"/>
      <c r="AY247" s="118">
        <f t="shared" si="116"/>
        <v>686130.56830337108</v>
      </c>
      <c r="AZ247" s="119"/>
      <c r="BA247" s="118">
        <f t="shared" si="117"/>
        <v>1650000.0000000002</v>
      </c>
      <c r="BB247" s="118">
        <f t="shared" si="84"/>
        <v>7675725</v>
      </c>
      <c r="BC247" s="118">
        <f t="shared" si="85"/>
        <v>0</v>
      </c>
      <c r="BD247" s="118">
        <f t="shared" si="118"/>
        <v>975931.8</v>
      </c>
      <c r="BF247" s="118">
        <f t="shared" si="122"/>
        <v>7574308.3783033704</v>
      </c>
      <c r="BG247" s="122">
        <f t="shared" si="86"/>
        <v>9325725</v>
      </c>
      <c r="BH247" s="119">
        <f t="shared" si="119"/>
        <v>13050000</v>
      </c>
      <c r="BI247" s="119"/>
      <c r="BJ247" s="119">
        <f t="shared" si="94"/>
        <v>0</v>
      </c>
      <c r="BK247" s="81"/>
      <c r="BL247" s="81"/>
      <c r="BM247" s="120">
        <f t="shared" si="123"/>
        <v>29950033.378303371</v>
      </c>
      <c r="BN247" s="120">
        <f t="shared" si="124"/>
        <v>29950033.378303371</v>
      </c>
      <c r="BO247" s="121">
        <v>47788</v>
      </c>
      <c r="BP247" s="22">
        <v>30</v>
      </c>
      <c r="BQ247" s="227">
        <f t="shared" si="125"/>
        <v>9125000</v>
      </c>
      <c r="BR247" s="227">
        <f t="shared" si="126"/>
        <v>9125000</v>
      </c>
      <c r="BS247" s="227">
        <f t="shared" si="127"/>
        <v>4562500</v>
      </c>
      <c r="BT247" s="227">
        <f t="shared" si="120"/>
        <v>52762533.378303371</v>
      </c>
      <c r="BX247" s="106"/>
      <c r="BY247" s="106"/>
    </row>
    <row r="248" spans="1:77" s="22" customFormat="1" x14ac:dyDescent="0.25">
      <c r="A248" s="114">
        <v>47818</v>
      </c>
      <c r="B248" s="105">
        <v>62216</v>
      </c>
      <c r="C248" s="105">
        <v>46059</v>
      </c>
      <c r="D248" s="105">
        <v>75000</v>
      </c>
      <c r="E248" s="105">
        <v>30000</v>
      </c>
      <c r="F248" s="105"/>
      <c r="G248" s="105">
        <v>50377.83375314861</v>
      </c>
      <c r="H248" s="105">
        <v>50000</v>
      </c>
      <c r="I248" s="106"/>
      <c r="J248" s="105">
        <f t="shared" si="101"/>
        <v>263275</v>
      </c>
      <c r="K248" s="106">
        <f>152000+$K$3</f>
        <v>152000</v>
      </c>
      <c r="L248" s="106"/>
      <c r="M248" s="106"/>
      <c r="N248" s="106">
        <v>155000</v>
      </c>
      <c r="O248" s="106">
        <v>35000</v>
      </c>
      <c r="P248" s="106">
        <v>7000</v>
      </c>
      <c r="Q248" s="106">
        <f t="shared" si="98"/>
        <v>68000</v>
      </c>
      <c r="R248" s="106"/>
      <c r="S248" s="106"/>
      <c r="T248" s="106"/>
      <c r="U248" s="106">
        <v>200000</v>
      </c>
      <c r="V248" s="106">
        <v>257000</v>
      </c>
      <c r="W248" s="106">
        <f t="shared" si="104"/>
        <v>300000</v>
      </c>
      <c r="X248" s="106"/>
      <c r="Y248" s="106"/>
      <c r="Z248" s="123">
        <f t="shared" si="121"/>
        <v>0.53180000000000005</v>
      </c>
      <c r="AA248" s="123">
        <f t="shared" si="121"/>
        <v>0.63180000000000003</v>
      </c>
      <c r="AB248" s="123">
        <v>1.3</v>
      </c>
      <c r="AC248" s="123">
        <v>1.25</v>
      </c>
      <c r="AD248" s="123"/>
      <c r="AE248" s="123">
        <f t="shared" si="102"/>
        <v>0.35473972602739723</v>
      </c>
      <c r="AF248" s="123">
        <v>0.1</v>
      </c>
      <c r="AG248" s="123"/>
      <c r="AH248" s="123">
        <f t="shared" si="93"/>
        <v>0.55000000000000004</v>
      </c>
      <c r="AI248" s="123"/>
      <c r="AJ248" s="123"/>
      <c r="AK248" s="123">
        <v>0.59</v>
      </c>
      <c r="AL248" s="123">
        <v>0.8</v>
      </c>
      <c r="AM248" s="123">
        <v>0.70409999999999995</v>
      </c>
      <c r="AN248" s="123"/>
      <c r="AO248" s="123"/>
      <c r="AP248" s="123"/>
      <c r="AQ248" s="123"/>
      <c r="AR248" s="123">
        <v>0.27500000000000002</v>
      </c>
      <c r="AS248" s="124">
        <v>0.12658</v>
      </c>
      <c r="AT248" s="124">
        <v>1.45</v>
      </c>
      <c r="AU248" s="124"/>
      <c r="AW248" s="118">
        <f t="shared" si="115"/>
        <v>6112782.8949999996</v>
      </c>
      <c r="AX248" s="119"/>
      <c r="AY248" s="118">
        <f t="shared" si="116"/>
        <v>709001.58724681672</v>
      </c>
      <c r="AZ248" s="119"/>
      <c r="BA248" s="118">
        <f t="shared" si="117"/>
        <v>1705000.0000000002</v>
      </c>
      <c r="BB248" s="118">
        <f t="shared" si="84"/>
        <v>7931582.5</v>
      </c>
      <c r="BC248" s="118">
        <f t="shared" si="85"/>
        <v>0</v>
      </c>
      <c r="BD248" s="118">
        <f t="shared" si="118"/>
        <v>1008462.86</v>
      </c>
      <c r="BF248" s="118">
        <f t="shared" si="122"/>
        <v>7830247.3422468165</v>
      </c>
      <c r="BG248" s="122">
        <f t="shared" si="86"/>
        <v>9636582.5</v>
      </c>
      <c r="BH248" s="119">
        <f t="shared" si="119"/>
        <v>13485000</v>
      </c>
      <c r="BI248" s="119"/>
      <c r="BJ248" s="119">
        <f t="shared" si="94"/>
        <v>0</v>
      </c>
      <c r="BK248" s="81"/>
      <c r="BL248" s="81"/>
      <c r="BM248" s="120">
        <f t="shared" si="123"/>
        <v>30951829.842246816</v>
      </c>
      <c r="BN248" s="120">
        <f t="shared" si="124"/>
        <v>30951829.842246816</v>
      </c>
      <c r="BO248" s="121">
        <v>47818</v>
      </c>
      <c r="BP248" s="22">
        <v>31</v>
      </c>
      <c r="BQ248" s="227">
        <f t="shared" si="125"/>
        <v>9125000</v>
      </c>
      <c r="BR248" s="227">
        <f t="shared" si="126"/>
        <v>9125000</v>
      </c>
      <c r="BS248" s="227">
        <f t="shared" si="127"/>
        <v>4562500</v>
      </c>
      <c r="BT248" s="227">
        <f t="shared" si="120"/>
        <v>53764329.842246816</v>
      </c>
      <c r="BX248" s="106"/>
      <c r="BY248" s="106"/>
    </row>
    <row r="249" spans="1:77" s="22" customFormat="1" x14ac:dyDescent="0.25">
      <c r="A249" s="190"/>
      <c r="B249" s="191"/>
      <c r="C249" s="191"/>
      <c r="D249" s="191"/>
      <c r="E249" s="191"/>
      <c r="F249" s="191"/>
      <c r="G249" s="191"/>
      <c r="H249" s="191"/>
      <c r="I249" s="192"/>
      <c r="J249" s="191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4"/>
      <c r="AT249" s="194"/>
      <c r="AU249" s="194"/>
      <c r="AV249" s="167"/>
      <c r="AW249" s="315">
        <f>SUM(AW237:AW248)</f>
        <v>75588334.457599998</v>
      </c>
      <c r="AX249" s="315"/>
      <c r="AY249" s="315">
        <f>SUM(AY237:AY248)</f>
        <v>19983727.812704872</v>
      </c>
      <c r="AZ249" s="315"/>
      <c r="BA249" s="315">
        <f>SUM(BA237:BA248)</f>
        <v>20075000.000000004</v>
      </c>
      <c r="BB249" s="315">
        <f>SUM(BB237:BB248)</f>
        <v>95506587.5</v>
      </c>
      <c r="BC249" s="315">
        <f>SUM(BC237:BC248)</f>
        <v>0</v>
      </c>
      <c r="BD249" s="315">
        <f>SUM(BD237:BD248)</f>
        <v>11873836.9</v>
      </c>
      <c r="BE249" s="167"/>
      <c r="BF249" s="315">
        <f>SUM(BF237:BF248)</f>
        <v>107445899.17030485</v>
      </c>
      <c r="BG249" s="315">
        <f>SUM(BG237:BG248)</f>
        <v>115581587.5</v>
      </c>
      <c r="BH249" s="315">
        <f>SUM(BH237:BH248)</f>
        <v>158775000</v>
      </c>
      <c r="BI249" s="315"/>
      <c r="BJ249" s="315">
        <f>SUM(BJ237:BJ248)</f>
        <v>0</v>
      </c>
      <c r="BK249" s="167"/>
      <c r="BL249" s="167"/>
      <c r="BM249" s="315">
        <f>SUM(BM237:BM248)</f>
        <v>381802486.67030483</v>
      </c>
      <c r="BN249" s="316">
        <f>SUM(BN237:BN248)</f>
        <v>381802486.67030483</v>
      </c>
      <c r="BO249" s="168"/>
      <c r="BP249" s="167"/>
      <c r="BQ249" s="228">
        <f>365*1.5*200000</f>
        <v>109500000</v>
      </c>
      <c r="BR249" s="228">
        <f>365*1.5*200000</f>
        <v>109500000</v>
      </c>
      <c r="BS249" s="228">
        <f>365*1.5*100000</f>
        <v>54750000</v>
      </c>
      <c r="BT249" s="318">
        <f>SUM(BT237:BT248)</f>
        <v>655552486.67030489</v>
      </c>
      <c r="BX249" s="106"/>
      <c r="BY249" s="106"/>
    </row>
    <row r="250" spans="1:77" s="22" customFormat="1" x14ac:dyDescent="0.25">
      <c r="A250" s="114">
        <v>47849</v>
      </c>
      <c r="B250" s="105">
        <v>61849</v>
      </c>
      <c r="C250" s="105">
        <v>46059</v>
      </c>
      <c r="D250" s="105">
        <v>75000</v>
      </c>
      <c r="E250" s="105">
        <v>30000</v>
      </c>
      <c r="F250" s="105"/>
      <c r="G250" s="105">
        <v>50377.83375314861</v>
      </c>
      <c r="H250" s="105">
        <v>50000</v>
      </c>
      <c r="I250" s="106"/>
      <c r="J250" s="105">
        <f t="shared" si="101"/>
        <v>262908</v>
      </c>
      <c r="K250" s="106">
        <f>152000+$K$3</f>
        <v>152000</v>
      </c>
      <c r="L250" s="106"/>
      <c r="M250" s="106"/>
      <c r="N250" s="106">
        <v>155000</v>
      </c>
      <c r="O250" s="106">
        <v>35000</v>
      </c>
      <c r="P250" s="106">
        <v>7000</v>
      </c>
      <c r="Q250" s="106">
        <f>+Q248</f>
        <v>68000</v>
      </c>
      <c r="R250" s="106"/>
      <c r="S250" s="106"/>
      <c r="T250" s="106"/>
      <c r="U250" s="106">
        <v>200000</v>
      </c>
      <c r="V250" s="106">
        <v>257000</v>
      </c>
      <c r="W250" s="106">
        <f>+W248</f>
        <v>300000</v>
      </c>
      <c r="X250" s="106"/>
      <c r="Y250" s="106"/>
      <c r="Z250" s="123">
        <f>+Z248</f>
        <v>0.53180000000000005</v>
      </c>
      <c r="AA250" s="123">
        <f>+AA248</f>
        <v>0.63180000000000003</v>
      </c>
      <c r="AB250" s="123">
        <v>1.3</v>
      </c>
      <c r="AC250" s="123">
        <v>1.25</v>
      </c>
      <c r="AD250" s="123"/>
      <c r="AE250" s="123">
        <f t="shared" si="102"/>
        <v>0.35473972602739723</v>
      </c>
      <c r="AF250" s="123">
        <v>0.1</v>
      </c>
      <c r="AG250" s="123"/>
      <c r="AH250" s="123">
        <f>+AH248</f>
        <v>0.55000000000000004</v>
      </c>
      <c r="AK250" s="123">
        <v>0.59</v>
      </c>
      <c r="AL250" s="123">
        <v>0.8</v>
      </c>
      <c r="AM250" s="123">
        <v>0.70409999999999995</v>
      </c>
      <c r="AP250" s="47"/>
      <c r="AQ250" s="47"/>
      <c r="AR250" s="123">
        <v>0.27500000000000002</v>
      </c>
      <c r="AS250" s="124">
        <v>0.12658</v>
      </c>
      <c r="AT250" s="124">
        <v>1.45</v>
      </c>
      <c r="AU250" s="124"/>
      <c r="AW250" s="118">
        <f t="shared" si="115"/>
        <v>6106732.6063999999</v>
      </c>
      <c r="AX250" s="119"/>
      <c r="AY250" s="118">
        <f t="shared" si="116"/>
        <v>709001.58724681672</v>
      </c>
      <c r="AZ250" s="119"/>
      <c r="BA250" s="118">
        <f t="shared" si="117"/>
        <v>1705000.0000000002</v>
      </c>
      <c r="BB250" s="118">
        <f t="shared" ref="BB250:BB287" si="129">((($K250*$AH250)+(L250*AI250)+(M250*AJ250)+(N250*AK250)+(O250*AL250)+(P250*AM250)+(Q250*AM250))*BP250)</f>
        <v>7931582.5</v>
      </c>
      <c r="BC250" s="118">
        <f t="shared" ref="BC250:BC287" si="130">((+AU250*365)/12)*X250</f>
        <v>0</v>
      </c>
      <c r="BD250" s="118">
        <f t="shared" si="118"/>
        <v>1008462.86</v>
      </c>
      <c r="BF250" s="118">
        <f t="shared" si="122"/>
        <v>7824197.0536468169</v>
      </c>
      <c r="BG250" s="122">
        <f t="shared" si="86"/>
        <v>9636582.5</v>
      </c>
      <c r="BH250" s="119">
        <f t="shared" si="119"/>
        <v>13485000</v>
      </c>
      <c r="BI250" s="119"/>
      <c r="BJ250" s="119">
        <f t="shared" si="94"/>
        <v>0</v>
      </c>
      <c r="BK250" s="81"/>
      <c r="BL250" s="81"/>
      <c r="BM250" s="120">
        <f t="shared" si="123"/>
        <v>30945779.553646818</v>
      </c>
      <c r="BN250" s="120">
        <f t="shared" si="124"/>
        <v>30945779.553646818</v>
      </c>
      <c r="BO250" s="121">
        <v>47849</v>
      </c>
      <c r="BP250" s="22">
        <v>31</v>
      </c>
      <c r="BQ250" s="227">
        <f>$BQ$262/12</f>
        <v>9125000</v>
      </c>
      <c r="BR250" s="227">
        <f>$BR$262/12</f>
        <v>9125000</v>
      </c>
      <c r="BS250" s="227">
        <f>$BS$262/12</f>
        <v>4562500</v>
      </c>
      <c r="BT250" s="227">
        <f t="shared" ref="BT250:BT261" si="131">+BN250+BQ250+BR250+BS250</f>
        <v>53758279.553646818</v>
      </c>
      <c r="BX250" s="106"/>
      <c r="BY250" s="106"/>
    </row>
    <row r="251" spans="1:77" s="22" customFormat="1" x14ac:dyDescent="0.25">
      <c r="A251" s="114">
        <v>47880</v>
      </c>
      <c r="B251" s="105">
        <v>61909</v>
      </c>
      <c r="C251" s="105">
        <v>46059</v>
      </c>
      <c r="D251" s="105">
        <v>75000</v>
      </c>
      <c r="E251" s="105">
        <v>30000</v>
      </c>
      <c r="F251" s="105"/>
      <c r="G251" s="105">
        <v>50377.83375314861</v>
      </c>
      <c r="H251" s="105">
        <v>50000</v>
      </c>
      <c r="I251" s="106"/>
      <c r="J251" s="105">
        <f t="shared" si="101"/>
        <v>262968</v>
      </c>
      <c r="K251" s="106">
        <f>152000+$K$3</f>
        <v>152000</v>
      </c>
      <c r="L251" s="106"/>
      <c r="M251" s="106"/>
      <c r="N251" s="106">
        <v>155000</v>
      </c>
      <c r="O251" s="106">
        <v>35000</v>
      </c>
      <c r="P251" s="106">
        <v>7000</v>
      </c>
      <c r="Q251" s="106">
        <f t="shared" si="98"/>
        <v>68000</v>
      </c>
      <c r="R251" s="106"/>
      <c r="S251" s="106"/>
      <c r="T251" s="106"/>
      <c r="U251" s="106">
        <v>200000</v>
      </c>
      <c r="V251" s="106">
        <v>257000</v>
      </c>
      <c r="W251" s="106">
        <f t="shared" si="104"/>
        <v>300000</v>
      </c>
      <c r="X251" s="106"/>
      <c r="Y251" s="106"/>
      <c r="Z251" s="123">
        <f t="shared" si="121"/>
        <v>0.53180000000000005</v>
      </c>
      <c r="AA251" s="123">
        <f t="shared" si="121"/>
        <v>0.63180000000000003</v>
      </c>
      <c r="AB251" s="123">
        <v>1.3</v>
      </c>
      <c r="AC251" s="123">
        <v>1.25</v>
      </c>
      <c r="AD251" s="123"/>
      <c r="AE251" s="123">
        <f t="shared" si="102"/>
        <v>0.35473972602739723</v>
      </c>
      <c r="AF251" s="123">
        <v>0.1</v>
      </c>
      <c r="AG251" s="123"/>
      <c r="AH251" s="123">
        <f t="shared" si="93"/>
        <v>0.55000000000000004</v>
      </c>
      <c r="AK251" s="123">
        <v>0.59</v>
      </c>
      <c r="AL251" s="123">
        <v>0.8</v>
      </c>
      <c r="AM251" s="123">
        <v>0.70409999999999995</v>
      </c>
      <c r="AP251" s="47"/>
      <c r="AQ251" s="47"/>
      <c r="AR251" s="123">
        <v>0.27500000000000002</v>
      </c>
      <c r="AS251" s="124">
        <v>0.12658</v>
      </c>
      <c r="AT251" s="124">
        <v>1.45</v>
      </c>
      <c r="AU251" s="124"/>
      <c r="AW251" s="118">
        <f t="shared" si="115"/>
        <v>5516651.9072000002</v>
      </c>
      <c r="AX251" s="119"/>
      <c r="AY251" s="118">
        <f t="shared" si="116"/>
        <v>640388.53041647968</v>
      </c>
      <c r="AZ251" s="119"/>
      <c r="BA251" s="118">
        <f t="shared" si="117"/>
        <v>1540000.0000000002</v>
      </c>
      <c r="BB251" s="118">
        <f t="shared" si="129"/>
        <v>7164010</v>
      </c>
      <c r="BC251" s="118">
        <f t="shared" si="130"/>
        <v>0</v>
      </c>
      <c r="BD251" s="118">
        <f t="shared" si="118"/>
        <v>910869.68</v>
      </c>
      <c r="BF251" s="118">
        <f t="shared" si="122"/>
        <v>7067910.1176164793</v>
      </c>
      <c r="BG251" s="122">
        <f t="shared" ref="BG251:BG287" si="132">+BC251+BB251+BA251</f>
        <v>8704010</v>
      </c>
      <c r="BH251" s="119">
        <f t="shared" si="119"/>
        <v>12180000</v>
      </c>
      <c r="BI251" s="119"/>
      <c r="BJ251" s="119">
        <f t="shared" si="94"/>
        <v>0</v>
      </c>
      <c r="BK251" s="81"/>
      <c r="BL251" s="81"/>
      <c r="BM251" s="120">
        <f t="shared" si="123"/>
        <v>27951920.117616478</v>
      </c>
      <c r="BN251" s="120">
        <f t="shared" si="124"/>
        <v>27951920.117616478</v>
      </c>
      <c r="BO251" s="121">
        <v>47880</v>
      </c>
      <c r="BP251" s="22">
        <v>28</v>
      </c>
      <c r="BQ251" s="227">
        <f t="shared" ref="BQ251:BQ261" si="133">$BQ$262/12</f>
        <v>9125000</v>
      </c>
      <c r="BR251" s="227">
        <f t="shared" ref="BR251:BR261" si="134">$BR$262/12</f>
        <v>9125000</v>
      </c>
      <c r="BS251" s="227">
        <f t="shared" ref="BS251:BS261" si="135">$BS$262/12</f>
        <v>4562500</v>
      </c>
      <c r="BT251" s="227">
        <f t="shared" si="131"/>
        <v>50764420.117616475</v>
      </c>
      <c r="BX251" s="106"/>
      <c r="BY251" s="106"/>
    </row>
    <row r="252" spans="1:77" s="22" customFormat="1" x14ac:dyDescent="0.25">
      <c r="A252" s="114">
        <v>47908</v>
      </c>
      <c r="B252" s="105">
        <v>61795</v>
      </c>
      <c r="C252" s="105">
        <v>43628</v>
      </c>
      <c r="D252" s="105">
        <v>75000</v>
      </c>
      <c r="E252" s="105">
        <v>30000</v>
      </c>
      <c r="F252" s="105"/>
      <c r="G252" s="105">
        <v>50377.83375314861</v>
      </c>
      <c r="H252" s="105">
        <v>50000</v>
      </c>
      <c r="I252" s="106"/>
      <c r="J252" s="105">
        <f t="shared" si="101"/>
        <v>260423</v>
      </c>
      <c r="K252" s="106">
        <f>152000+$K$3</f>
        <v>152000</v>
      </c>
      <c r="L252" s="106"/>
      <c r="M252" s="106"/>
      <c r="N252" s="106">
        <v>155000</v>
      </c>
      <c r="O252" s="106">
        <v>35000</v>
      </c>
      <c r="P252" s="106">
        <v>7000</v>
      </c>
      <c r="Q252" s="106">
        <f t="shared" si="98"/>
        <v>68000</v>
      </c>
      <c r="R252" s="106"/>
      <c r="S252" s="106"/>
      <c r="T252" s="106"/>
      <c r="U252" s="106">
        <v>200000</v>
      </c>
      <c r="V252" s="106">
        <v>257000</v>
      </c>
      <c r="W252" s="106">
        <f t="shared" si="104"/>
        <v>300000</v>
      </c>
      <c r="X252" s="106"/>
      <c r="Y252" s="106"/>
      <c r="Z252" s="123">
        <f t="shared" si="121"/>
        <v>0.53180000000000005</v>
      </c>
      <c r="AA252" s="123">
        <f t="shared" si="121"/>
        <v>0.63180000000000003</v>
      </c>
      <c r="AB252" s="123">
        <v>1.3</v>
      </c>
      <c r="AC252" s="123">
        <v>1.25</v>
      </c>
      <c r="AD252" s="123"/>
      <c r="AE252" s="123">
        <f t="shared" si="102"/>
        <v>0.35473972602739723</v>
      </c>
      <c r="AF252" s="123">
        <v>0.1</v>
      </c>
      <c r="AG252" s="123"/>
      <c r="AH252" s="123">
        <f t="shared" si="93"/>
        <v>0.55000000000000004</v>
      </c>
      <c r="AK252" s="123">
        <v>0.59</v>
      </c>
      <c r="AL252" s="123">
        <v>0.8</v>
      </c>
      <c r="AM252" s="123">
        <v>0.70409999999999995</v>
      </c>
      <c r="AP252" s="47"/>
      <c r="AQ252" s="47"/>
      <c r="AR252" s="123">
        <v>0.27500000000000002</v>
      </c>
      <c r="AS252" s="124">
        <v>0.12658</v>
      </c>
      <c r="AT252" s="124">
        <v>1.45</v>
      </c>
      <c r="AU252" s="124"/>
      <c r="AW252" s="118">
        <f t="shared" si="115"/>
        <v>6058229.2933999998</v>
      </c>
      <c r="AX252" s="119"/>
      <c r="AY252" s="118">
        <f t="shared" si="116"/>
        <v>709001.58724681672</v>
      </c>
      <c r="AZ252" s="119"/>
      <c r="BA252" s="118">
        <f t="shared" si="117"/>
        <v>1705000.0000000002</v>
      </c>
      <c r="BB252" s="118">
        <f t="shared" si="129"/>
        <v>7931582.5</v>
      </c>
      <c r="BC252" s="118">
        <f t="shared" si="130"/>
        <v>0</v>
      </c>
      <c r="BD252" s="118">
        <f t="shared" si="118"/>
        <v>1008462.86</v>
      </c>
      <c r="BF252" s="118">
        <f t="shared" si="122"/>
        <v>7775693.7406468168</v>
      </c>
      <c r="BG252" s="122">
        <f t="shared" si="132"/>
        <v>9636582.5</v>
      </c>
      <c r="BH252" s="119">
        <f t="shared" si="119"/>
        <v>13485000</v>
      </c>
      <c r="BI252" s="119"/>
      <c r="BJ252" s="119">
        <f t="shared" si="94"/>
        <v>0</v>
      </c>
      <c r="BK252" s="81"/>
      <c r="BL252" s="81"/>
      <c r="BM252" s="120">
        <f t="shared" si="123"/>
        <v>30897276.240646817</v>
      </c>
      <c r="BN252" s="120">
        <f t="shared" si="124"/>
        <v>30897276.240646817</v>
      </c>
      <c r="BO252" s="121">
        <v>47908</v>
      </c>
      <c r="BP252" s="22">
        <v>31</v>
      </c>
      <c r="BQ252" s="227">
        <f t="shared" si="133"/>
        <v>9125000</v>
      </c>
      <c r="BR252" s="227">
        <f t="shared" si="134"/>
        <v>9125000</v>
      </c>
      <c r="BS252" s="227">
        <f t="shared" si="135"/>
        <v>4562500</v>
      </c>
      <c r="BT252" s="227">
        <f t="shared" si="131"/>
        <v>53709776.240646817</v>
      </c>
      <c r="BX252" s="106"/>
      <c r="BY252" s="106"/>
    </row>
    <row r="253" spans="1:77" s="22" customFormat="1" x14ac:dyDescent="0.25">
      <c r="A253" s="114">
        <v>47939</v>
      </c>
      <c r="B253" s="105">
        <v>59131</v>
      </c>
      <c r="C253" s="105">
        <v>45506</v>
      </c>
      <c r="D253" s="105">
        <v>75000</v>
      </c>
      <c r="E253" s="105">
        <v>30000</v>
      </c>
      <c r="F253" s="105"/>
      <c r="G253" s="105">
        <v>50377.83375314861</v>
      </c>
      <c r="H253" s="105">
        <v>50000</v>
      </c>
      <c r="I253" s="106"/>
      <c r="J253" s="105">
        <f t="shared" si="101"/>
        <v>259637</v>
      </c>
      <c r="K253" s="106">
        <f t="shared" ref="K253:K259" si="136">170000+$K$3</f>
        <v>170000</v>
      </c>
      <c r="L253" s="106"/>
      <c r="M253" s="106"/>
      <c r="N253" s="106">
        <v>155000</v>
      </c>
      <c r="O253" s="106">
        <v>35000</v>
      </c>
      <c r="P253" s="106">
        <v>7000</v>
      </c>
      <c r="Q253" s="106">
        <f t="shared" si="98"/>
        <v>68000</v>
      </c>
      <c r="R253" s="106"/>
      <c r="S253" s="106"/>
      <c r="T253" s="106"/>
      <c r="U253" s="106">
        <v>200000</v>
      </c>
      <c r="V253" s="106">
        <v>257000</v>
      </c>
      <c r="W253" s="106">
        <f t="shared" si="104"/>
        <v>300000</v>
      </c>
      <c r="X253" s="106"/>
      <c r="Y253" s="106"/>
      <c r="Z253" s="123">
        <f t="shared" si="121"/>
        <v>0.53180000000000005</v>
      </c>
      <c r="AA253" s="123">
        <f t="shared" si="121"/>
        <v>0.63180000000000003</v>
      </c>
      <c r="AB253" s="123">
        <v>1.3</v>
      </c>
      <c r="AC253" s="123">
        <v>1.25</v>
      </c>
      <c r="AD253" s="123"/>
      <c r="AE253" s="123">
        <f t="shared" si="102"/>
        <v>0.35473972602739723</v>
      </c>
      <c r="AF253" s="123">
        <v>0.1</v>
      </c>
      <c r="AG253" s="123"/>
      <c r="AH253" s="123">
        <f t="shared" ref="AH253:AH287" si="137">+AH252</f>
        <v>0.55000000000000004</v>
      </c>
      <c r="AK253" s="123">
        <v>0.59</v>
      </c>
      <c r="AL253" s="123">
        <v>0.8</v>
      </c>
      <c r="AM253" s="123">
        <v>0.70409999999999995</v>
      </c>
      <c r="AP253" s="47"/>
      <c r="AQ253" s="47"/>
      <c r="AR253" s="123">
        <v>0.27500000000000002</v>
      </c>
      <c r="AS253" s="124">
        <v>0.12658</v>
      </c>
      <c r="AT253" s="124">
        <v>1.45</v>
      </c>
      <c r="AU253" s="124"/>
      <c r="AW253" s="118">
        <f t="shared" si="115"/>
        <v>5855896.6980000008</v>
      </c>
      <c r="AX253" s="119"/>
      <c r="AY253" s="118">
        <f t="shared" si="116"/>
        <v>686130.56830337108</v>
      </c>
      <c r="AZ253" s="119"/>
      <c r="BA253" s="118">
        <f t="shared" si="117"/>
        <v>1650000.0000000002</v>
      </c>
      <c r="BB253" s="118">
        <f t="shared" si="129"/>
        <v>7972725</v>
      </c>
      <c r="BC253" s="118">
        <f t="shared" si="130"/>
        <v>0</v>
      </c>
      <c r="BD253" s="118">
        <f t="shared" si="118"/>
        <v>975931.8</v>
      </c>
      <c r="BF253" s="118">
        <f t="shared" si="122"/>
        <v>7517959.0663033715</v>
      </c>
      <c r="BG253" s="122">
        <f t="shared" si="132"/>
        <v>9622725</v>
      </c>
      <c r="BH253" s="119">
        <f t="shared" si="119"/>
        <v>13050000</v>
      </c>
      <c r="BI253" s="119"/>
      <c r="BJ253" s="119">
        <f t="shared" si="94"/>
        <v>0</v>
      </c>
      <c r="BK253" s="81"/>
      <c r="BL253" s="81"/>
      <c r="BM253" s="120">
        <f t="shared" si="123"/>
        <v>30190684.066303372</v>
      </c>
      <c r="BN253" s="120">
        <f t="shared" si="124"/>
        <v>30190684.066303372</v>
      </c>
      <c r="BO253" s="121">
        <v>47939</v>
      </c>
      <c r="BP253" s="22">
        <v>30</v>
      </c>
      <c r="BQ253" s="227">
        <f t="shared" si="133"/>
        <v>9125000</v>
      </c>
      <c r="BR253" s="227">
        <f t="shared" si="134"/>
        <v>9125000</v>
      </c>
      <c r="BS253" s="227">
        <f t="shared" si="135"/>
        <v>4562500</v>
      </c>
      <c r="BT253" s="227">
        <f t="shared" si="131"/>
        <v>53003184.066303372</v>
      </c>
      <c r="BX253" s="106"/>
      <c r="BY253" s="106"/>
    </row>
    <row r="254" spans="1:77" s="22" customFormat="1" x14ac:dyDescent="0.25">
      <c r="A254" s="114">
        <v>47969</v>
      </c>
      <c r="B254" s="105">
        <v>50303</v>
      </c>
      <c r="C254" s="105">
        <v>94506</v>
      </c>
      <c r="D254" s="105">
        <v>75000</v>
      </c>
      <c r="E254" s="105">
        <v>30000</v>
      </c>
      <c r="F254" s="105"/>
      <c r="G254" s="105">
        <v>100755.66750629722</v>
      </c>
      <c r="H254" s="105">
        <v>100000</v>
      </c>
      <c r="I254" s="106"/>
      <c r="J254" s="105">
        <f t="shared" si="101"/>
        <v>349809</v>
      </c>
      <c r="K254" s="106">
        <f t="shared" si="136"/>
        <v>170000</v>
      </c>
      <c r="L254" s="106"/>
      <c r="M254" s="106"/>
      <c r="N254" s="106">
        <v>155000</v>
      </c>
      <c r="O254" s="106">
        <v>35000</v>
      </c>
      <c r="P254" s="106">
        <v>7000</v>
      </c>
      <c r="Q254" s="106">
        <f t="shared" si="98"/>
        <v>68000</v>
      </c>
      <c r="R254" s="106"/>
      <c r="S254" s="106"/>
      <c r="T254" s="106"/>
      <c r="U254" s="106">
        <v>200000</v>
      </c>
      <c r="V254" s="106">
        <v>257000</v>
      </c>
      <c r="W254" s="106">
        <f t="shared" si="104"/>
        <v>300000</v>
      </c>
      <c r="X254" s="106"/>
      <c r="Y254" s="106"/>
      <c r="Z254" s="123">
        <f t="shared" ref="Z254:AA269" si="138">+Z253</f>
        <v>0.53180000000000005</v>
      </c>
      <c r="AA254" s="123">
        <f t="shared" si="138"/>
        <v>0.63180000000000003</v>
      </c>
      <c r="AB254" s="123">
        <v>1.3</v>
      </c>
      <c r="AC254" s="123">
        <v>1.25</v>
      </c>
      <c r="AD254" s="123"/>
      <c r="AE254" s="123">
        <f t="shared" si="102"/>
        <v>0.35473972602739723</v>
      </c>
      <c r="AF254" s="123">
        <v>0.63180000000000003</v>
      </c>
      <c r="AG254" s="123"/>
      <c r="AH254" s="123">
        <f t="shared" si="137"/>
        <v>0.55000000000000004</v>
      </c>
      <c r="AK254" s="123">
        <v>0.59</v>
      </c>
      <c r="AL254" s="123">
        <v>0.8</v>
      </c>
      <c r="AM254" s="123">
        <v>0.70409999999999995</v>
      </c>
      <c r="AP254" s="47"/>
      <c r="AQ254" s="47"/>
      <c r="AR254" s="123">
        <v>0.27500000000000002</v>
      </c>
      <c r="AS254" s="124">
        <v>0.12658</v>
      </c>
      <c r="AT254" s="124">
        <v>1.45</v>
      </c>
      <c r="AU254" s="124"/>
      <c r="AW254" s="118">
        <f t="shared" si="115"/>
        <v>6865260.8122000005</v>
      </c>
      <c r="AX254" s="119"/>
      <c r="AY254" s="118">
        <f t="shared" si="116"/>
        <v>3066583.1744936332</v>
      </c>
      <c r="AZ254" s="119"/>
      <c r="BA254" s="118">
        <f t="shared" si="117"/>
        <v>1705000.0000000002</v>
      </c>
      <c r="BB254" s="118">
        <f t="shared" si="129"/>
        <v>8238482.5</v>
      </c>
      <c r="BC254" s="118">
        <f t="shared" si="130"/>
        <v>0</v>
      </c>
      <c r="BD254" s="118">
        <f t="shared" si="118"/>
        <v>1008462.86</v>
      </c>
      <c r="BF254" s="118">
        <f t="shared" si="122"/>
        <v>10940306.846693633</v>
      </c>
      <c r="BG254" s="122">
        <f t="shared" si="132"/>
        <v>9943482.5</v>
      </c>
      <c r="BH254" s="119">
        <f t="shared" si="119"/>
        <v>13485000</v>
      </c>
      <c r="BI254" s="119"/>
      <c r="BJ254" s="119">
        <f t="shared" si="94"/>
        <v>0</v>
      </c>
      <c r="BK254" s="81"/>
      <c r="BL254" s="81"/>
      <c r="BM254" s="120">
        <f t="shared" si="123"/>
        <v>34368789.346693635</v>
      </c>
      <c r="BN254" s="120">
        <f t="shared" si="124"/>
        <v>34368789.346693635</v>
      </c>
      <c r="BO254" s="121">
        <v>47969</v>
      </c>
      <c r="BP254" s="22">
        <v>31</v>
      </c>
      <c r="BQ254" s="227">
        <f t="shared" si="133"/>
        <v>9125000</v>
      </c>
      <c r="BR254" s="227">
        <f t="shared" si="134"/>
        <v>9125000</v>
      </c>
      <c r="BS254" s="227">
        <f t="shared" si="135"/>
        <v>4562500</v>
      </c>
      <c r="BT254" s="227">
        <f t="shared" si="131"/>
        <v>57181289.346693635</v>
      </c>
      <c r="BX254" s="106"/>
      <c r="BY254" s="106"/>
    </row>
    <row r="255" spans="1:77" s="22" customFormat="1" x14ac:dyDescent="0.25">
      <c r="A255" s="114">
        <v>48000</v>
      </c>
      <c r="B255" s="105">
        <v>50301</v>
      </c>
      <c r="C255" s="105">
        <v>94506</v>
      </c>
      <c r="D255" s="105">
        <v>75000</v>
      </c>
      <c r="E255" s="105">
        <v>30000</v>
      </c>
      <c r="F255" s="105"/>
      <c r="G255" s="105">
        <v>100755.66750629722</v>
      </c>
      <c r="H255" s="105">
        <v>100000</v>
      </c>
      <c r="I255" s="106"/>
      <c r="J255" s="105">
        <f t="shared" si="101"/>
        <v>349807</v>
      </c>
      <c r="K255" s="106">
        <f t="shared" si="136"/>
        <v>170000</v>
      </c>
      <c r="L255" s="106"/>
      <c r="M255" s="106"/>
      <c r="N255" s="106">
        <v>155000</v>
      </c>
      <c r="O255" s="106">
        <v>35000</v>
      </c>
      <c r="P255" s="106">
        <v>7000</v>
      </c>
      <c r="Q255" s="106">
        <f t="shared" si="98"/>
        <v>68000</v>
      </c>
      <c r="R255" s="106"/>
      <c r="S255" s="106"/>
      <c r="T255" s="106"/>
      <c r="U255" s="106">
        <v>200000</v>
      </c>
      <c r="V255" s="106">
        <v>257000</v>
      </c>
      <c r="W255" s="106">
        <f t="shared" si="104"/>
        <v>300000</v>
      </c>
      <c r="X255" s="106"/>
      <c r="Y255" s="106"/>
      <c r="Z255" s="123">
        <f t="shared" si="138"/>
        <v>0.53180000000000005</v>
      </c>
      <c r="AA255" s="123">
        <f t="shared" si="138"/>
        <v>0.63180000000000003</v>
      </c>
      <c r="AB255" s="123">
        <v>1.3</v>
      </c>
      <c r="AC255" s="123">
        <v>1.25</v>
      </c>
      <c r="AD255" s="123"/>
      <c r="AE255" s="123">
        <f t="shared" si="102"/>
        <v>0.35473972602739723</v>
      </c>
      <c r="AF255" s="123">
        <v>0.63180000000000003</v>
      </c>
      <c r="AG255" s="123"/>
      <c r="AH255" s="123">
        <f t="shared" si="137"/>
        <v>0.55000000000000004</v>
      </c>
      <c r="AK255" s="123">
        <v>0.59</v>
      </c>
      <c r="AL255" s="123">
        <v>0.8</v>
      </c>
      <c r="AM255" s="123">
        <v>0.70409999999999995</v>
      </c>
      <c r="AP255" s="47"/>
      <c r="AQ255" s="47"/>
      <c r="AR255" s="123">
        <v>0.27500000000000002</v>
      </c>
      <c r="AS255" s="124">
        <v>0.12658</v>
      </c>
      <c r="AT255" s="124">
        <v>1.45</v>
      </c>
      <c r="AU255" s="124"/>
      <c r="AW255" s="118">
        <f t="shared" si="115"/>
        <v>6643768.8779999996</v>
      </c>
      <c r="AX255" s="119"/>
      <c r="AY255" s="118">
        <f t="shared" si="116"/>
        <v>2967661.1366067417</v>
      </c>
      <c r="AZ255" s="119"/>
      <c r="BA255" s="118">
        <f t="shared" si="117"/>
        <v>1650000.0000000002</v>
      </c>
      <c r="BB255" s="118">
        <f t="shared" si="129"/>
        <v>7972725</v>
      </c>
      <c r="BC255" s="118">
        <f t="shared" si="130"/>
        <v>0</v>
      </c>
      <c r="BD255" s="118">
        <f t="shared" si="118"/>
        <v>975931.8</v>
      </c>
      <c r="BF255" s="118">
        <f t="shared" si="122"/>
        <v>10587361.814606741</v>
      </c>
      <c r="BG255" s="122">
        <f t="shared" si="132"/>
        <v>9622725</v>
      </c>
      <c r="BH255" s="119">
        <f t="shared" si="119"/>
        <v>13050000</v>
      </c>
      <c r="BI255" s="119"/>
      <c r="BJ255" s="119">
        <f t="shared" si="94"/>
        <v>0</v>
      </c>
      <c r="BK255" s="81"/>
      <c r="BL255" s="81"/>
      <c r="BM255" s="120">
        <f t="shared" si="123"/>
        <v>33260086.814606741</v>
      </c>
      <c r="BN255" s="120">
        <f t="shared" si="124"/>
        <v>33260086.814606741</v>
      </c>
      <c r="BO255" s="121">
        <v>48000</v>
      </c>
      <c r="BP255" s="22">
        <v>30</v>
      </c>
      <c r="BQ255" s="227">
        <f t="shared" si="133"/>
        <v>9125000</v>
      </c>
      <c r="BR255" s="227">
        <f t="shared" si="134"/>
        <v>9125000</v>
      </c>
      <c r="BS255" s="227">
        <f t="shared" si="135"/>
        <v>4562500</v>
      </c>
      <c r="BT255" s="227">
        <f t="shared" si="131"/>
        <v>56072586.814606741</v>
      </c>
      <c r="BX255" s="106"/>
      <c r="BY255" s="106"/>
    </row>
    <row r="256" spans="1:77" s="22" customFormat="1" x14ac:dyDescent="0.25">
      <c r="A256" s="114">
        <v>48030</v>
      </c>
      <c r="B256" s="105">
        <v>50316</v>
      </c>
      <c r="C256" s="105">
        <v>94506</v>
      </c>
      <c r="D256" s="105">
        <v>75000</v>
      </c>
      <c r="E256" s="105">
        <v>30000</v>
      </c>
      <c r="F256" s="105"/>
      <c r="G256" s="105">
        <v>100755.66750629722</v>
      </c>
      <c r="H256" s="105">
        <v>100000</v>
      </c>
      <c r="I256" s="106"/>
      <c r="J256" s="105">
        <f t="shared" si="101"/>
        <v>349822</v>
      </c>
      <c r="K256" s="106">
        <f t="shared" si="136"/>
        <v>170000</v>
      </c>
      <c r="L256" s="106"/>
      <c r="M256" s="106"/>
      <c r="N256" s="106">
        <v>155000</v>
      </c>
      <c r="O256" s="106">
        <v>35000</v>
      </c>
      <c r="P256" s="106">
        <v>7000</v>
      </c>
      <c r="Q256" s="106">
        <f t="shared" si="98"/>
        <v>68000</v>
      </c>
      <c r="R256" s="106"/>
      <c r="S256" s="106"/>
      <c r="T256" s="106"/>
      <c r="U256" s="106">
        <v>200000</v>
      </c>
      <c r="V256" s="106">
        <v>257000</v>
      </c>
      <c r="W256" s="106">
        <f t="shared" si="104"/>
        <v>300000</v>
      </c>
      <c r="X256" s="106"/>
      <c r="Y256" s="106"/>
      <c r="Z256" s="123">
        <f t="shared" si="138"/>
        <v>0.53180000000000005</v>
      </c>
      <c r="AA256" s="123">
        <f t="shared" si="138"/>
        <v>0.63180000000000003</v>
      </c>
      <c r="AB256" s="123">
        <v>1.3</v>
      </c>
      <c r="AC256" s="123">
        <v>1.25</v>
      </c>
      <c r="AD256" s="123"/>
      <c r="AE256" s="123">
        <f t="shared" si="102"/>
        <v>0.35473972602739723</v>
      </c>
      <c r="AF256" s="123">
        <v>0.63180000000000003</v>
      </c>
      <c r="AG256" s="123"/>
      <c r="AH256" s="123">
        <f t="shared" si="137"/>
        <v>0.55000000000000004</v>
      </c>
      <c r="AK256" s="123">
        <v>0.59</v>
      </c>
      <c r="AL256" s="123">
        <v>0.8</v>
      </c>
      <c r="AM256" s="123">
        <v>0.70409999999999995</v>
      </c>
      <c r="AP256" s="47"/>
      <c r="AQ256" s="47"/>
      <c r="AR256" s="123">
        <v>0.27500000000000002</v>
      </c>
      <c r="AS256" s="124">
        <v>0.12658</v>
      </c>
      <c r="AT256" s="124">
        <v>1.45</v>
      </c>
      <c r="AU256" s="124"/>
      <c r="AW256" s="118">
        <f t="shared" si="115"/>
        <v>6865475.1276000002</v>
      </c>
      <c r="AX256" s="119"/>
      <c r="AY256" s="118">
        <f t="shared" si="116"/>
        <v>3066583.1744936332</v>
      </c>
      <c r="AZ256" s="119"/>
      <c r="BA256" s="118">
        <f t="shared" si="117"/>
        <v>1705000.0000000002</v>
      </c>
      <c r="BB256" s="118">
        <f t="shared" si="129"/>
        <v>8238482.5</v>
      </c>
      <c r="BC256" s="118">
        <f t="shared" si="130"/>
        <v>0</v>
      </c>
      <c r="BD256" s="118">
        <f t="shared" si="118"/>
        <v>1008462.86</v>
      </c>
      <c r="BF256" s="118">
        <f t="shared" si="122"/>
        <v>10940521.162093632</v>
      </c>
      <c r="BG256" s="122">
        <f t="shared" si="132"/>
        <v>9943482.5</v>
      </c>
      <c r="BH256" s="119">
        <f t="shared" si="119"/>
        <v>13485000</v>
      </c>
      <c r="BI256" s="119"/>
      <c r="BJ256" s="119">
        <f t="shared" si="94"/>
        <v>0</v>
      </c>
      <c r="BK256" s="81"/>
      <c r="BL256" s="81"/>
      <c r="BM256" s="120">
        <f t="shared" si="123"/>
        <v>34369003.662093632</v>
      </c>
      <c r="BN256" s="120">
        <f t="shared" si="124"/>
        <v>34369003.662093632</v>
      </c>
      <c r="BO256" s="121">
        <v>48030</v>
      </c>
      <c r="BP256" s="22">
        <v>31</v>
      </c>
      <c r="BQ256" s="227">
        <f t="shared" si="133"/>
        <v>9125000</v>
      </c>
      <c r="BR256" s="227">
        <f t="shared" si="134"/>
        <v>9125000</v>
      </c>
      <c r="BS256" s="227">
        <f t="shared" si="135"/>
        <v>4562500</v>
      </c>
      <c r="BT256" s="227">
        <f t="shared" si="131"/>
        <v>57181503.662093632</v>
      </c>
      <c r="BX256" s="106"/>
      <c r="BY256" s="106"/>
    </row>
    <row r="257" spans="1:77" s="22" customFormat="1" x14ac:dyDescent="0.25">
      <c r="A257" s="114">
        <v>48061</v>
      </c>
      <c r="B257" s="105">
        <v>50351</v>
      </c>
      <c r="C257" s="105">
        <v>94506</v>
      </c>
      <c r="D257" s="105">
        <v>75000</v>
      </c>
      <c r="E257" s="105">
        <v>30000</v>
      </c>
      <c r="F257" s="105"/>
      <c r="G257" s="105">
        <v>100755.66750629722</v>
      </c>
      <c r="H257" s="105">
        <v>100000</v>
      </c>
      <c r="I257" s="106"/>
      <c r="J257" s="105">
        <f t="shared" si="101"/>
        <v>349857</v>
      </c>
      <c r="K257" s="106">
        <f t="shared" si="136"/>
        <v>170000</v>
      </c>
      <c r="L257" s="106"/>
      <c r="M257" s="106"/>
      <c r="N257" s="106">
        <v>155000</v>
      </c>
      <c r="O257" s="106">
        <v>35000</v>
      </c>
      <c r="P257" s="106">
        <v>7000</v>
      </c>
      <c r="Q257" s="106">
        <f t="shared" si="98"/>
        <v>68000</v>
      </c>
      <c r="R257" s="106"/>
      <c r="S257" s="106"/>
      <c r="T257" s="106"/>
      <c r="U257" s="106">
        <v>200000</v>
      </c>
      <c r="V257" s="106">
        <v>257000</v>
      </c>
      <c r="W257" s="106">
        <f t="shared" si="104"/>
        <v>300000</v>
      </c>
      <c r="X257" s="106"/>
      <c r="Y257" s="106"/>
      <c r="Z257" s="123">
        <f t="shared" si="138"/>
        <v>0.53180000000000005</v>
      </c>
      <c r="AA257" s="123">
        <f t="shared" si="138"/>
        <v>0.63180000000000003</v>
      </c>
      <c r="AB257" s="123">
        <v>1.3</v>
      </c>
      <c r="AC257" s="123">
        <v>1.25</v>
      </c>
      <c r="AD257" s="123"/>
      <c r="AE257" s="123">
        <f t="shared" si="102"/>
        <v>0.35473972602739723</v>
      </c>
      <c r="AF257" s="123">
        <v>0.63180000000000003</v>
      </c>
      <c r="AG257" s="123"/>
      <c r="AH257" s="123">
        <f t="shared" si="137"/>
        <v>0.55000000000000004</v>
      </c>
      <c r="AK257" s="123">
        <v>0.59</v>
      </c>
      <c r="AL257" s="123">
        <v>0.8</v>
      </c>
      <c r="AM257" s="123">
        <v>0.70409999999999995</v>
      </c>
      <c r="AP257" s="47"/>
      <c r="AQ257" s="47"/>
      <c r="AR257" s="123">
        <v>0.27500000000000002</v>
      </c>
      <c r="AS257" s="124">
        <v>0.12658</v>
      </c>
      <c r="AT257" s="124">
        <v>1.45</v>
      </c>
      <c r="AU257" s="124"/>
      <c r="AW257" s="118">
        <f t="shared" si="115"/>
        <v>6866052.1305999998</v>
      </c>
      <c r="AX257" s="119"/>
      <c r="AY257" s="118">
        <f t="shared" si="116"/>
        <v>3066583.1744936332</v>
      </c>
      <c r="AZ257" s="119"/>
      <c r="BA257" s="118">
        <f t="shared" si="117"/>
        <v>1705000.0000000002</v>
      </c>
      <c r="BB257" s="118">
        <f t="shared" si="129"/>
        <v>8238482.5</v>
      </c>
      <c r="BC257" s="118">
        <f t="shared" si="130"/>
        <v>0</v>
      </c>
      <c r="BD257" s="118">
        <f t="shared" si="118"/>
        <v>1008462.86</v>
      </c>
      <c r="BF257" s="118">
        <f t="shared" si="122"/>
        <v>10941098.165093632</v>
      </c>
      <c r="BG257" s="122">
        <f t="shared" si="132"/>
        <v>9943482.5</v>
      </c>
      <c r="BH257" s="119">
        <f t="shared" si="119"/>
        <v>13485000</v>
      </c>
      <c r="BI257" s="119"/>
      <c r="BJ257" s="119">
        <f t="shared" si="94"/>
        <v>0</v>
      </c>
      <c r="BK257" s="81"/>
      <c r="BL257" s="81"/>
      <c r="BM257" s="120">
        <f t="shared" si="123"/>
        <v>34369580.665093631</v>
      </c>
      <c r="BN257" s="120">
        <f t="shared" si="124"/>
        <v>34369580.665093631</v>
      </c>
      <c r="BO257" s="121">
        <v>48061</v>
      </c>
      <c r="BP257" s="22">
        <v>31</v>
      </c>
      <c r="BQ257" s="227">
        <f t="shared" si="133"/>
        <v>9125000</v>
      </c>
      <c r="BR257" s="227">
        <f t="shared" si="134"/>
        <v>9125000</v>
      </c>
      <c r="BS257" s="227">
        <f t="shared" si="135"/>
        <v>4562500</v>
      </c>
      <c r="BT257" s="227">
        <f t="shared" si="131"/>
        <v>57182080.665093631</v>
      </c>
      <c r="BX257" s="106"/>
      <c r="BY257" s="106"/>
    </row>
    <row r="258" spans="1:77" s="22" customFormat="1" x14ac:dyDescent="0.25">
      <c r="A258" s="114">
        <v>48092</v>
      </c>
      <c r="B258" s="105">
        <v>50743</v>
      </c>
      <c r="C258" s="105">
        <v>94506</v>
      </c>
      <c r="D258" s="105">
        <v>75000</v>
      </c>
      <c r="E258" s="105">
        <v>30000</v>
      </c>
      <c r="F258" s="105"/>
      <c r="G258" s="105">
        <v>100755.66750629722</v>
      </c>
      <c r="H258" s="105">
        <v>100000</v>
      </c>
      <c r="I258" s="106"/>
      <c r="J258" s="105">
        <f t="shared" si="101"/>
        <v>350249</v>
      </c>
      <c r="K258" s="106">
        <f t="shared" si="136"/>
        <v>170000</v>
      </c>
      <c r="L258" s="106"/>
      <c r="M258" s="106"/>
      <c r="N258" s="106">
        <v>155000</v>
      </c>
      <c r="O258" s="106">
        <v>35000</v>
      </c>
      <c r="P258" s="106">
        <v>7000</v>
      </c>
      <c r="Q258" s="106">
        <f t="shared" si="98"/>
        <v>68000</v>
      </c>
      <c r="R258" s="106"/>
      <c r="S258" s="106"/>
      <c r="T258" s="106"/>
      <c r="U258" s="106">
        <v>200000</v>
      </c>
      <c r="V258" s="106">
        <v>257000</v>
      </c>
      <c r="W258" s="106">
        <f t="shared" si="104"/>
        <v>300000</v>
      </c>
      <c r="X258" s="106"/>
      <c r="Y258" s="106"/>
      <c r="Z258" s="123">
        <f t="shared" si="138"/>
        <v>0.53180000000000005</v>
      </c>
      <c r="AA258" s="123">
        <f t="shared" si="138"/>
        <v>0.63180000000000003</v>
      </c>
      <c r="AB258" s="123">
        <v>1.3</v>
      </c>
      <c r="AC258" s="123">
        <v>1.25</v>
      </c>
      <c r="AD258" s="123"/>
      <c r="AE258" s="123">
        <f t="shared" si="102"/>
        <v>0.35473972602739723</v>
      </c>
      <c r="AF258" s="123">
        <v>0.63180000000000003</v>
      </c>
      <c r="AG258" s="123"/>
      <c r="AH258" s="123">
        <f t="shared" si="137"/>
        <v>0.55000000000000004</v>
      </c>
      <c r="AK258" s="123">
        <v>0.59</v>
      </c>
      <c r="AL258" s="123">
        <v>0.8</v>
      </c>
      <c r="AM258" s="123">
        <v>0.70409999999999995</v>
      </c>
      <c r="AP258" s="47"/>
      <c r="AQ258" s="47"/>
      <c r="AR258" s="123">
        <v>0.27500000000000002</v>
      </c>
      <c r="AS258" s="124">
        <v>0.12658</v>
      </c>
      <c r="AT258" s="124">
        <v>1.45</v>
      </c>
      <c r="AU258" s="124"/>
      <c r="AW258" s="118">
        <f t="shared" si="115"/>
        <v>6650820.5460000001</v>
      </c>
      <c r="AX258" s="119"/>
      <c r="AY258" s="118">
        <f t="shared" si="116"/>
        <v>2967661.1366067417</v>
      </c>
      <c r="AZ258" s="119"/>
      <c r="BA258" s="118">
        <f t="shared" si="117"/>
        <v>1650000.0000000002</v>
      </c>
      <c r="BB258" s="118">
        <f t="shared" si="129"/>
        <v>7972725</v>
      </c>
      <c r="BC258" s="118">
        <f t="shared" si="130"/>
        <v>0</v>
      </c>
      <c r="BD258" s="118">
        <f t="shared" si="118"/>
        <v>975931.8</v>
      </c>
      <c r="BF258" s="118">
        <f t="shared" si="122"/>
        <v>10594413.482606743</v>
      </c>
      <c r="BG258" s="122">
        <f t="shared" si="132"/>
        <v>9622725</v>
      </c>
      <c r="BH258" s="119">
        <f t="shared" si="119"/>
        <v>13050000</v>
      </c>
      <c r="BI258" s="119"/>
      <c r="BJ258" s="119">
        <f t="shared" si="94"/>
        <v>0</v>
      </c>
      <c r="BK258" s="81"/>
      <c r="BL258" s="81"/>
      <c r="BM258" s="120">
        <f t="shared" si="123"/>
        <v>33267138.482606743</v>
      </c>
      <c r="BN258" s="120">
        <f t="shared" si="124"/>
        <v>33267138.482606743</v>
      </c>
      <c r="BO258" s="121">
        <v>48092</v>
      </c>
      <c r="BP258" s="22">
        <v>30</v>
      </c>
      <c r="BQ258" s="227">
        <f t="shared" si="133"/>
        <v>9125000</v>
      </c>
      <c r="BR258" s="227">
        <f t="shared" si="134"/>
        <v>9125000</v>
      </c>
      <c r="BS258" s="227">
        <f t="shared" si="135"/>
        <v>4562500</v>
      </c>
      <c r="BT258" s="227">
        <f t="shared" si="131"/>
        <v>56079638.482606739</v>
      </c>
      <c r="BX258" s="106"/>
      <c r="BY258" s="106"/>
    </row>
    <row r="259" spans="1:77" s="22" customFormat="1" x14ac:dyDescent="0.25">
      <c r="A259" s="114">
        <v>48122</v>
      </c>
      <c r="B259" s="105">
        <v>50050</v>
      </c>
      <c r="C259" s="105">
        <v>57404</v>
      </c>
      <c r="D259" s="105">
        <v>75000</v>
      </c>
      <c r="E259" s="105">
        <v>30000</v>
      </c>
      <c r="F259" s="105"/>
      <c r="G259" s="105">
        <v>50377.83375314861</v>
      </c>
      <c r="H259" s="105">
        <v>50000</v>
      </c>
      <c r="I259" s="106"/>
      <c r="J259" s="105">
        <f t="shared" si="101"/>
        <v>262454</v>
      </c>
      <c r="K259" s="106">
        <f t="shared" si="136"/>
        <v>170000</v>
      </c>
      <c r="L259" s="106"/>
      <c r="M259" s="106"/>
      <c r="N259" s="106">
        <v>155000</v>
      </c>
      <c r="O259" s="106">
        <v>35000</v>
      </c>
      <c r="P259" s="106">
        <v>7000</v>
      </c>
      <c r="Q259" s="106">
        <f t="shared" si="98"/>
        <v>68000</v>
      </c>
      <c r="R259" s="106"/>
      <c r="S259" s="106"/>
      <c r="T259" s="106"/>
      <c r="U259" s="106">
        <v>200000</v>
      </c>
      <c r="V259" s="106">
        <v>257000</v>
      </c>
      <c r="W259" s="106">
        <f t="shared" si="104"/>
        <v>300000</v>
      </c>
      <c r="X259" s="106"/>
      <c r="Y259" s="106"/>
      <c r="Z259" s="123">
        <f t="shared" si="138"/>
        <v>0.53180000000000005</v>
      </c>
      <c r="AA259" s="123">
        <f t="shared" si="138"/>
        <v>0.63180000000000003</v>
      </c>
      <c r="AB259" s="123">
        <v>1.3</v>
      </c>
      <c r="AC259" s="123">
        <v>1.25</v>
      </c>
      <c r="AD259" s="123"/>
      <c r="AE259" s="123">
        <f t="shared" si="102"/>
        <v>0.35473972602739723</v>
      </c>
      <c r="AF259" s="123">
        <v>0.1</v>
      </c>
      <c r="AG259" s="123"/>
      <c r="AH259" s="123">
        <f t="shared" si="137"/>
        <v>0.55000000000000004</v>
      </c>
      <c r="AK259" s="123">
        <v>0.59</v>
      </c>
      <c r="AL259" s="123">
        <v>0.8</v>
      </c>
      <c r="AM259" s="123">
        <v>0.70409999999999995</v>
      </c>
      <c r="AP259" s="47"/>
      <c r="AQ259" s="47"/>
      <c r="AR259" s="123">
        <v>0.27500000000000002</v>
      </c>
      <c r="AS259" s="124">
        <v>0.12658</v>
      </c>
      <c r="AT259" s="124">
        <v>1.45</v>
      </c>
      <c r="AU259" s="124"/>
      <c r="AW259" s="118">
        <f t="shared" si="115"/>
        <v>6134417.5532000009</v>
      </c>
      <c r="AX259" s="119"/>
      <c r="AY259" s="118">
        <f t="shared" si="116"/>
        <v>709001.58724681672</v>
      </c>
      <c r="AZ259" s="119"/>
      <c r="BA259" s="118">
        <f t="shared" si="117"/>
        <v>1705000.0000000002</v>
      </c>
      <c r="BB259" s="118">
        <f t="shared" si="129"/>
        <v>8238482.5</v>
      </c>
      <c r="BC259" s="118">
        <f t="shared" si="130"/>
        <v>0</v>
      </c>
      <c r="BD259" s="118">
        <f t="shared" si="118"/>
        <v>1008462.86</v>
      </c>
      <c r="BF259" s="118">
        <f t="shared" si="122"/>
        <v>7851882.0004468178</v>
      </c>
      <c r="BG259" s="122">
        <f t="shared" si="132"/>
        <v>9943482.5</v>
      </c>
      <c r="BH259" s="119">
        <f t="shared" si="119"/>
        <v>13485000</v>
      </c>
      <c r="BI259" s="119"/>
      <c r="BJ259" s="119">
        <f t="shared" si="94"/>
        <v>0</v>
      </c>
      <c r="BK259" s="81"/>
      <c r="BL259" s="81"/>
      <c r="BM259" s="120">
        <f t="shared" si="123"/>
        <v>31280364.500446819</v>
      </c>
      <c r="BN259" s="120">
        <f t="shared" si="124"/>
        <v>31280364.500446819</v>
      </c>
      <c r="BO259" s="121">
        <v>48122</v>
      </c>
      <c r="BP259" s="22">
        <v>31</v>
      </c>
      <c r="BQ259" s="227">
        <f t="shared" si="133"/>
        <v>9125000</v>
      </c>
      <c r="BR259" s="227">
        <f t="shared" si="134"/>
        <v>9125000</v>
      </c>
      <c r="BS259" s="227">
        <f t="shared" si="135"/>
        <v>4562500</v>
      </c>
      <c r="BT259" s="227">
        <f t="shared" si="131"/>
        <v>54092864.500446819</v>
      </c>
      <c r="BX259" s="106"/>
      <c r="BY259" s="106"/>
    </row>
    <row r="260" spans="1:77" s="22" customFormat="1" x14ac:dyDescent="0.25">
      <c r="A260" s="114">
        <v>48153</v>
      </c>
      <c r="B260" s="105">
        <v>62006</v>
      </c>
      <c r="C260" s="105">
        <v>46059</v>
      </c>
      <c r="D260" s="105">
        <v>75000</v>
      </c>
      <c r="E260" s="105">
        <v>30000</v>
      </c>
      <c r="F260" s="105"/>
      <c r="G260" s="105">
        <v>50377.83375314861</v>
      </c>
      <c r="H260" s="105">
        <v>50000</v>
      </c>
      <c r="I260" s="106"/>
      <c r="J260" s="105">
        <f t="shared" si="101"/>
        <v>263065</v>
      </c>
      <c r="K260" s="106">
        <f>152000+$K$3</f>
        <v>152000</v>
      </c>
      <c r="L260" s="106"/>
      <c r="M260" s="106"/>
      <c r="N260" s="106">
        <v>155000</v>
      </c>
      <c r="O260" s="106">
        <v>35000</v>
      </c>
      <c r="P260" s="106">
        <v>7000</v>
      </c>
      <c r="Q260" s="106">
        <f t="shared" si="98"/>
        <v>68000</v>
      </c>
      <c r="R260" s="106"/>
      <c r="S260" s="106"/>
      <c r="T260" s="106"/>
      <c r="U260" s="106">
        <v>200000</v>
      </c>
      <c r="V260" s="106">
        <v>257000</v>
      </c>
      <c r="W260" s="106">
        <f t="shared" si="104"/>
        <v>300000</v>
      </c>
      <c r="X260" s="106"/>
      <c r="Y260" s="106"/>
      <c r="Z260" s="123">
        <f t="shared" si="138"/>
        <v>0.53180000000000005</v>
      </c>
      <c r="AA260" s="123">
        <f t="shared" si="138"/>
        <v>0.63180000000000003</v>
      </c>
      <c r="AB260" s="123">
        <v>1.3</v>
      </c>
      <c r="AC260" s="123">
        <v>1.25</v>
      </c>
      <c r="AD260" s="123"/>
      <c r="AE260" s="123">
        <f t="shared" si="102"/>
        <v>0.35473972602739723</v>
      </c>
      <c r="AF260" s="123">
        <v>0.1</v>
      </c>
      <c r="AG260" s="123"/>
      <c r="AH260" s="123">
        <f t="shared" si="137"/>
        <v>0.55000000000000004</v>
      </c>
      <c r="AK260" s="123">
        <v>0.59</v>
      </c>
      <c r="AL260" s="123">
        <v>0.8</v>
      </c>
      <c r="AM260" s="123">
        <v>0.70409999999999995</v>
      </c>
      <c r="AP260" s="47"/>
      <c r="AQ260" s="47"/>
      <c r="AR260" s="123">
        <v>0.27500000000000002</v>
      </c>
      <c r="AS260" s="124">
        <v>0.12658</v>
      </c>
      <c r="AT260" s="124">
        <v>1.45</v>
      </c>
      <c r="AU260" s="124"/>
      <c r="AW260" s="118">
        <f t="shared" si="115"/>
        <v>5912246.0099999998</v>
      </c>
      <c r="AX260" s="119"/>
      <c r="AY260" s="118">
        <f t="shared" si="116"/>
        <v>686130.56830337108</v>
      </c>
      <c r="AZ260" s="119"/>
      <c r="BA260" s="118">
        <f t="shared" si="117"/>
        <v>1650000.0000000002</v>
      </c>
      <c r="BB260" s="118">
        <f t="shared" si="129"/>
        <v>7675725</v>
      </c>
      <c r="BC260" s="118">
        <f t="shared" si="130"/>
        <v>0</v>
      </c>
      <c r="BD260" s="118">
        <f t="shared" si="118"/>
        <v>975931.8</v>
      </c>
      <c r="BF260" s="118">
        <f t="shared" si="122"/>
        <v>7574308.3783033704</v>
      </c>
      <c r="BG260" s="122">
        <f t="shared" si="132"/>
        <v>9325725</v>
      </c>
      <c r="BH260" s="119">
        <f t="shared" si="119"/>
        <v>13050000</v>
      </c>
      <c r="BI260" s="119"/>
      <c r="BJ260" s="119">
        <f t="shared" si="94"/>
        <v>0</v>
      </c>
      <c r="BK260" s="81"/>
      <c r="BL260" s="81"/>
      <c r="BM260" s="120">
        <f t="shared" si="123"/>
        <v>29950033.378303371</v>
      </c>
      <c r="BN260" s="120">
        <f t="shared" si="124"/>
        <v>29950033.378303371</v>
      </c>
      <c r="BO260" s="121">
        <v>48153</v>
      </c>
      <c r="BP260" s="22">
        <v>30</v>
      </c>
      <c r="BQ260" s="227">
        <f t="shared" si="133"/>
        <v>9125000</v>
      </c>
      <c r="BR260" s="227">
        <f t="shared" si="134"/>
        <v>9125000</v>
      </c>
      <c r="BS260" s="227">
        <f t="shared" si="135"/>
        <v>4562500</v>
      </c>
      <c r="BT260" s="227">
        <f t="shared" si="131"/>
        <v>52762533.378303371</v>
      </c>
      <c r="BX260" s="106"/>
      <c r="BY260" s="106"/>
    </row>
    <row r="261" spans="1:77" s="22" customFormat="1" x14ac:dyDescent="0.25">
      <c r="A261" s="114">
        <v>48183</v>
      </c>
      <c r="B261" s="105">
        <v>62216</v>
      </c>
      <c r="C261" s="105">
        <v>46059</v>
      </c>
      <c r="D261" s="105">
        <v>75000</v>
      </c>
      <c r="E261" s="105">
        <v>30000</v>
      </c>
      <c r="F261" s="105"/>
      <c r="G261" s="105">
        <v>50377.83375314861</v>
      </c>
      <c r="H261" s="105">
        <v>50000</v>
      </c>
      <c r="I261" s="106"/>
      <c r="J261" s="105">
        <f t="shared" si="101"/>
        <v>263275</v>
      </c>
      <c r="K261" s="106">
        <f>152000+$K$3</f>
        <v>152000</v>
      </c>
      <c r="L261" s="106"/>
      <c r="M261" s="106"/>
      <c r="N261" s="106">
        <v>155000</v>
      </c>
      <c r="O261" s="106">
        <v>35000</v>
      </c>
      <c r="P261" s="106">
        <v>7000</v>
      </c>
      <c r="Q261" s="106">
        <f t="shared" si="98"/>
        <v>68000</v>
      </c>
      <c r="R261" s="106"/>
      <c r="S261" s="106"/>
      <c r="T261" s="106"/>
      <c r="U261" s="106">
        <v>200000</v>
      </c>
      <c r="V261" s="106">
        <v>257000</v>
      </c>
      <c r="W261" s="106">
        <f t="shared" si="104"/>
        <v>300000</v>
      </c>
      <c r="X261" s="106"/>
      <c r="Y261" s="106"/>
      <c r="Z261" s="123">
        <f t="shared" si="138"/>
        <v>0.53180000000000005</v>
      </c>
      <c r="AA261" s="123">
        <f t="shared" si="138"/>
        <v>0.63180000000000003</v>
      </c>
      <c r="AB261" s="123">
        <v>1.3</v>
      </c>
      <c r="AC261" s="123">
        <v>1.25</v>
      </c>
      <c r="AD261" s="123"/>
      <c r="AE261" s="123">
        <f t="shared" si="102"/>
        <v>0.35473972602739723</v>
      </c>
      <c r="AF261" s="123">
        <v>0.1</v>
      </c>
      <c r="AG261" s="123"/>
      <c r="AH261" s="123">
        <f t="shared" si="137"/>
        <v>0.55000000000000004</v>
      </c>
      <c r="AK261" s="123">
        <v>0.59</v>
      </c>
      <c r="AL261" s="123">
        <v>0.8</v>
      </c>
      <c r="AM261" s="123">
        <v>0.70409999999999995</v>
      </c>
      <c r="AP261" s="47"/>
      <c r="AQ261" s="47"/>
      <c r="AR261" s="123">
        <v>0.27500000000000002</v>
      </c>
      <c r="AS261" s="124">
        <v>0.12658</v>
      </c>
      <c r="AT261" s="124">
        <v>1.45</v>
      </c>
      <c r="AU261" s="124"/>
      <c r="AW261" s="118">
        <f t="shared" si="115"/>
        <v>6112782.8949999996</v>
      </c>
      <c r="AX261" s="119"/>
      <c r="AY261" s="118">
        <f t="shared" si="116"/>
        <v>709001.58724681672</v>
      </c>
      <c r="AZ261" s="119"/>
      <c r="BA261" s="118">
        <f t="shared" si="117"/>
        <v>1705000.0000000002</v>
      </c>
      <c r="BB261" s="118">
        <f t="shared" si="129"/>
        <v>7931582.5</v>
      </c>
      <c r="BC261" s="118">
        <f t="shared" si="130"/>
        <v>0</v>
      </c>
      <c r="BD261" s="118">
        <f t="shared" si="118"/>
        <v>1008462.86</v>
      </c>
      <c r="BF261" s="118">
        <f t="shared" si="122"/>
        <v>7830247.3422468165</v>
      </c>
      <c r="BG261" s="122">
        <f t="shared" si="132"/>
        <v>9636582.5</v>
      </c>
      <c r="BH261" s="119">
        <f t="shared" si="119"/>
        <v>13485000</v>
      </c>
      <c r="BI261" s="119"/>
      <c r="BJ261" s="119">
        <f t="shared" si="94"/>
        <v>0</v>
      </c>
      <c r="BK261" s="81"/>
      <c r="BL261" s="81"/>
      <c r="BM261" s="120">
        <f t="shared" si="123"/>
        <v>30951829.842246816</v>
      </c>
      <c r="BN261" s="120">
        <f t="shared" si="124"/>
        <v>30951829.842246816</v>
      </c>
      <c r="BO261" s="121">
        <v>48183</v>
      </c>
      <c r="BP261" s="22">
        <v>31</v>
      </c>
      <c r="BQ261" s="227">
        <f t="shared" si="133"/>
        <v>9125000</v>
      </c>
      <c r="BR261" s="227">
        <f t="shared" si="134"/>
        <v>9125000</v>
      </c>
      <c r="BS261" s="227">
        <f t="shared" si="135"/>
        <v>4562500</v>
      </c>
      <c r="BT261" s="227">
        <f t="shared" si="131"/>
        <v>53764329.842246816</v>
      </c>
      <c r="BX261" s="106"/>
      <c r="BY261" s="106"/>
    </row>
    <row r="262" spans="1:77" s="22" customFormat="1" x14ac:dyDescent="0.25">
      <c r="A262" s="190"/>
      <c r="B262" s="191"/>
      <c r="C262" s="191"/>
      <c r="D262" s="191"/>
      <c r="E262" s="191"/>
      <c r="F262" s="191"/>
      <c r="G262" s="191"/>
      <c r="H262" s="191"/>
      <c r="I262" s="192"/>
      <c r="J262" s="191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4"/>
      <c r="AT262" s="194"/>
      <c r="AU262" s="194"/>
      <c r="AV262" s="167"/>
      <c r="AW262" s="315">
        <f>SUM(AW250:AW261)</f>
        <v>75588334.457599998</v>
      </c>
      <c r="AX262" s="315"/>
      <c r="AY262" s="315">
        <f>SUM(AY250:AY261)</f>
        <v>19983727.812704872</v>
      </c>
      <c r="AZ262" s="315"/>
      <c r="BA262" s="315">
        <f>SUM(BA250:BA261)</f>
        <v>20075000.000000004</v>
      </c>
      <c r="BB262" s="315">
        <f>SUM(BB250:BB261)</f>
        <v>95506587.5</v>
      </c>
      <c r="BC262" s="315">
        <f>SUM(BC250:BC261)</f>
        <v>0</v>
      </c>
      <c r="BD262" s="315">
        <f>SUM(BD250:BD261)</f>
        <v>11873836.9</v>
      </c>
      <c r="BE262" s="167"/>
      <c r="BF262" s="315">
        <f>SUM(BF250:BF261)</f>
        <v>107445899.17030485</v>
      </c>
      <c r="BG262" s="315">
        <f>SUM(BG250:BG261)</f>
        <v>115581587.5</v>
      </c>
      <c r="BH262" s="315">
        <f>SUM(BH250:BH261)</f>
        <v>158775000</v>
      </c>
      <c r="BI262" s="315"/>
      <c r="BJ262" s="315">
        <f>SUM(BJ250:BJ261)</f>
        <v>0</v>
      </c>
      <c r="BK262" s="167"/>
      <c r="BL262" s="167"/>
      <c r="BM262" s="315">
        <f>SUM(BM250:BM261)</f>
        <v>381802486.67030483</v>
      </c>
      <c r="BN262" s="316">
        <f>SUM(BN250:BN261)</f>
        <v>381802486.67030483</v>
      </c>
      <c r="BO262" s="168"/>
      <c r="BP262" s="167"/>
      <c r="BQ262" s="228">
        <f>365*1.5*200000</f>
        <v>109500000</v>
      </c>
      <c r="BR262" s="228">
        <f>365*1.5*200000</f>
        <v>109500000</v>
      </c>
      <c r="BS262" s="228">
        <f>365*1.5*100000</f>
        <v>54750000</v>
      </c>
      <c r="BT262" s="318">
        <f>SUM(BT250:BT261)</f>
        <v>655552486.67030489</v>
      </c>
      <c r="BX262" s="106"/>
      <c r="BY262" s="106"/>
    </row>
    <row r="263" spans="1:77" s="22" customFormat="1" x14ac:dyDescent="0.25">
      <c r="A263" s="114">
        <v>48214</v>
      </c>
      <c r="B263" s="105">
        <v>61849</v>
      </c>
      <c r="C263" s="105">
        <v>46059</v>
      </c>
      <c r="D263" s="105">
        <v>75000</v>
      </c>
      <c r="E263" s="105">
        <v>30000</v>
      </c>
      <c r="F263" s="105"/>
      <c r="G263" s="105">
        <v>50377.83375314861</v>
      </c>
      <c r="H263" s="105">
        <v>50000</v>
      </c>
      <c r="I263" s="106"/>
      <c r="J263" s="105">
        <f t="shared" si="101"/>
        <v>262908</v>
      </c>
      <c r="K263" s="106">
        <f>152000+$K$3</f>
        <v>152000</v>
      </c>
      <c r="L263" s="106"/>
      <c r="M263" s="106"/>
      <c r="N263" s="106">
        <v>155000</v>
      </c>
      <c r="O263" s="106">
        <v>35000</v>
      </c>
      <c r="P263" s="106">
        <v>7000</v>
      </c>
      <c r="Q263" s="106">
        <f>+Q261</f>
        <v>68000</v>
      </c>
      <c r="R263" s="106"/>
      <c r="S263" s="106"/>
      <c r="T263" s="106"/>
      <c r="U263" s="106">
        <v>200000</v>
      </c>
      <c r="V263" s="106">
        <v>257000</v>
      </c>
      <c r="W263" s="106">
        <f>+W261</f>
        <v>300000</v>
      </c>
      <c r="X263" s="106"/>
      <c r="Y263" s="106"/>
      <c r="Z263" s="123">
        <f>+Z261</f>
        <v>0.53180000000000005</v>
      </c>
      <c r="AA263" s="123">
        <f>+AA261</f>
        <v>0.63180000000000003</v>
      </c>
      <c r="AB263" s="123">
        <v>1.3</v>
      </c>
      <c r="AC263" s="123">
        <v>1.25</v>
      </c>
      <c r="AE263" s="123">
        <f t="shared" si="102"/>
        <v>0.35473972602739723</v>
      </c>
      <c r="AF263" s="123">
        <v>0.1</v>
      </c>
      <c r="AG263" s="123"/>
      <c r="AH263" s="123">
        <f>+AH261</f>
        <v>0.55000000000000004</v>
      </c>
      <c r="AK263" s="123">
        <v>0.59</v>
      </c>
      <c r="AL263" s="123">
        <v>0.8</v>
      </c>
      <c r="AM263" s="123">
        <v>0.70409999999999995</v>
      </c>
      <c r="AP263" s="47"/>
      <c r="AQ263" s="47"/>
      <c r="AR263" s="123">
        <v>0.27500000000000002</v>
      </c>
      <c r="AS263" s="124">
        <v>0.12658</v>
      </c>
      <c r="AT263" s="124">
        <v>1.45</v>
      </c>
      <c r="AU263" s="124"/>
      <c r="AW263" s="118">
        <f t="shared" si="115"/>
        <v>6106732.6063999999</v>
      </c>
      <c r="AX263" s="119"/>
      <c r="AY263" s="118">
        <f t="shared" si="116"/>
        <v>709001.58724681672</v>
      </c>
      <c r="AZ263" s="119"/>
      <c r="BA263" s="118">
        <f t="shared" si="117"/>
        <v>1705000.0000000002</v>
      </c>
      <c r="BB263" s="118">
        <f t="shared" si="129"/>
        <v>7931582.5</v>
      </c>
      <c r="BC263" s="118">
        <f t="shared" si="130"/>
        <v>0</v>
      </c>
      <c r="BD263" s="118">
        <f t="shared" si="118"/>
        <v>1008462.86</v>
      </c>
      <c r="BF263" s="118">
        <f t="shared" si="122"/>
        <v>7824197.0536468169</v>
      </c>
      <c r="BG263" s="122">
        <f t="shared" si="132"/>
        <v>9636582.5</v>
      </c>
      <c r="BH263" s="119">
        <f t="shared" si="119"/>
        <v>13485000</v>
      </c>
      <c r="BI263" s="119"/>
      <c r="BJ263" s="119">
        <f t="shared" si="94"/>
        <v>0</v>
      </c>
      <c r="BK263" s="81"/>
      <c r="BL263" s="81"/>
      <c r="BM263" s="120">
        <f t="shared" si="123"/>
        <v>30945779.553646818</v>
      </c>
      <c r="BN263" s="120">
        <f t="shared" si="124"/>
        <v>30945779.553646818</v>
      </c>
      <c r="BO263" s="121">
        <v>48214</v>
      </c>
      <c r="BP263" s="22">
        <v>31</v>
      </c>
      <c r="BQ263" s="227">
        <f>$BQ$275/12</f>
        <v>9125000</v>
      </c>
      <c r="BR263" s="227">
        <f>$BR$275/12</f>
        <v>9125000</v>
      </c>
      <c r="BS263" s="227">
        <f>$BS$275/12</f>
        <v>4562500</v>
      </c>
      <c r="BT263" s="227">
        <f t="shared" ref="BT263:BT274" si="139">+BN263+BQ263+BR263+BS263</f>
        <v>53758279.553646818</v>
      </c>
      <c r="BX263" s="106"/>
      <c r="BY263" s="106"/>
    </row>
    <row r="264" spans="1:77" s="22" customFormat="1" x14ac:dyDescent="0.25">
      <c r="A264" s="114">
        <v>48245</v>
      </c>
      <c r="B264" s="105">
        <v>61909</v>
      </c>
      <c r="C264" s="105">
        <v>46059</v>
      </c>
      <c r="D264" s="105">
        <v>75000</v>
      </c>
      <c r="E264" s="105">
        <v>30000</v>
      </c>
      <c r="F264" s="105"/>
      <c r="G264" s="105">
        <v>50377.83375314861</v>
      </c>
      <c r="H264" s="105">
        <v>50000</v>
      </c>
      <c r="I264" s="106"/>
      <c r="J264" s="105">
        <f t="shared" si="101"/>
        <v>262968</v>
      </c>
      <c r="K264" s="106">
        <f>152000+$K$3</f>
        <v>152000</v>
      </c>
      <c r="L264" s="106"/>
      <c r="M264" s="106"/>
      <c r="N264" s="106">
        <v>155000</v>
      </c>
      <c r="O264" s="106">
        <v>35000</v>
      </c>
      <c r="P264" s="106">
        <v>7000</v>
      </c>
      <c r="Q264" s="106">
        <f t="shared" ref="Q264:Q287" si="140">+Q263</f>
        <v>68000</v>
      </c>
      <c r="R264" s="106"/>
      <c r="S264" s="106"/>
      <c r="T264" s="106"/>
      <c r="U264" s="106">
        <v>200000</v>
      </c>
      <c r="V264" s="106">
        <v>257000</v>
      </c>
      <c r="W264" s="106">
        <f t="shared" si="104"/>
        <v>300000</v>
      </c>
      <c r="X264" s="106"/>
      <c r="Y264" s="106"/>
      <c r="Z264" s="123">
        <f t="shared" si="138"/>
        <v>0.53180000000000005</v>
      </c>
      <c r="AA264" s="123">
        <f t="shared" si="138"/>
        <v>0.63180000000000003</v>
      </c>
      <c r="AB264" s="123">
        <v>1.3</v>
      </c>
      <c r="AC264" s="123">
        <v>1.25</v>
      </c>
      <c r="AE264" s="123">
        <f t="shared" si="102"/>
        <v>0.35473972602739723</v>
      </c>
      <c r="AF264" s="123">
        <v>0.1</v>
      </c>
      <c r="AG264" s="123"/>
      <c r="AH264" s="123">
        <f t="shared" si="137"/>
        <v>0.55000000000000004</v>
      </c>
      <c r="AK264" s="123">
        <v>0.59</v>
      </c>
      <c r="AL264" s="123">
        <v>0.8</v>
      </c>
      <c r="AM264" s="123">
        <v>0.70409999999999995</v>
      </c>
      <c r="AP264" s="47"/>
      <c r="AQ264" s="47"/>
      <c r="AR264" s="123">
        <v>0.27500000000000002</v>
      </c>
      <c r="AS264" s="124">
        <v>0.12658</v>
      </c>
      <c r="AT264" s="124">
        <v>1.45</v>
      </c>
      <c r="AU264" s="124"/>
      <c r="AW264" s="118">
        <f t="shared" si="115"/>
        <v>5713675.1896000002</v>
      </c>
      <c r="AX264" s="119"/>
      <c r="AY264" s="118">
        <f t="shared" si="116"/>
        <v>663259.54935992532</v>
      </c>
      <c r="AZ264" s="119"/>
      <c r="BA264" s="118">
        <f t="shared" si="117"/>
        <v>1595000.0000000002</v>
      </c>
      <c r="BB264" s="118">
        <f t="shared" si="129"/>
        <v>7419867.5</v>
      </c>
      <c r="BC264" s="118">
        <f t="shared" si="130"/>
        <v>0</v>
      </c>
      <c r="BD264" s="118">
        <f t="shared" si="118"/>
        <v>943400.74</v>
      </c>
      <c r="BF264" s="118">
        <f t="shared" si="122"/>
        <v>7320335.4789599255</v>
      </c>
      <c r="BG264" s="122">
        <f t="shared" si="132"/>
        <v>9014867.5</v>
      </c>
      <c r="BH264" s="119">
        <f t="shared" si="119"/>
        <v>12615000</v>
      </c>
      <c r="BI264" s="119"/>
      <c r="BJ264" s="119">
        <f t="shared" si="94"/>
        <v>0</v>
      </c>
      <c r="BK264" s="81"/>
      <c r="BL264" s="81"/>
      <c r="BM264" s="120">
        <f t="shared" si="123"/>
        <v>28950202.978959925</v>
      </c>
      <c r="BN264" s="120">
        <f t="shared" si="124"/>
        <v>28950202.978959925</v>
      </c>
      <c r="BO264" s="121">
        <v>48245</v>
      </c>
      <c r="BP264" s="22">
        <v>29</v>
      </c>
      <c r="BQ264" s="227">
        <f t="shared" ref="BQ264:BQ274" si="141">$BQ$275/12</f>
        <v>9125000</v>
      </c>
      <c r="BR264" s="227">
        <f t="shared" ref="BR264:BR274" si="142">$BR$275/12</f>
        <v>9125000</v>
      </c>
      <c r="BS264" s="227">
        <f t="shared" ref="BS264:BS274" si="143">$BS$275/12</f>
        <v>4562500</v>
      </c>
      <c r="BT264" s="227">
        <f t="shared" si="139"/>
        <v>51762702.978959925</v>
      </c>
      <c r="BX264" s="106"/>
      <c r="BY264" s="106"/>
    </row>
    <row r="265" spans="1:77" s="22" customFormat="1" x14ac:dyDescent="0.25">
      <c r="A265" s="114">
        <v>48274</v>
      </c>
      <c r="B265" s="105">
        <v>61795</v>
      </c>
      <c r="C265" s="105">
        <v>43628</v>
      </c>
      <c r="D265" s="105">
        <v>75000</v>
      </c>
      <c r="E265" s="105">
        <v>30000</v>
      </c>
      <c r="F265" s="105"/>
      <c r="G265" s="105">
        <v>50377.83375314861</v>
      </c>
      <c r="H265" s="105">
        <v>50000</v>
      </c>
      <c r="I265" s="106"/>
      <c r="J265" s="105">
        <f t="shared" si="101"/>
        <v>260423</v>
      </c>
      <c r="K265" s="106">
        <f>152000+$K$3</f>
        <v>152000</v>
      </c>
      <c r="L265" s="106"/>
      <c r="M265" s="106"/>
      <c r="N265" s="106">
        <v>155000</v>
      </c>
      <c r="O265" s="106">
        <v>35000</v>
      </c>
      <c r="P265" s="106">
        <v>7000</v>
      </c>
      <c r="Q265" s="106">
        <f t="shared" si="140"/>
        <v>68000</v>
      </c>
      <c r="R265" s="106"/>
      <c r="S265" s="106"/>
      <c r="T265" s="106"/>
      <c r="U265" s="106">
        <v>200000</v>
      </c>
      <c r="V265" s="106">
        <v>257000</v>
      </c>
      <c r="W265" s="106">
        <f t="shared" si="104"/>
        <v>300000</v>
      </c>
      <c r="X265" s="106"/>
      <c r="Y265" s="106"/>
      <c r="Z265" s="123">
        <f t="shared" si="138"/>
        <v>0.53180000000000005</v>
      </c>
      <c r="AA265" s="123">
        <f t="shared" si="138"/>
        <v>0.63180000000000003</v>
      </c>
      <c r="AB265" s="123">
        <v>1.3</v>
      </c>
      <c r="AC265" s="123">
        <v>1.25</v>
      </c>
      <c r="AE265" s="123">
        <f t="shared" si="102"/>
        <v>0.35473972602739723</v>
      </c>
      <c r="AF265" s="123">
        <v>0.1</v>
      </c>
      <c r="AG265" s="123"/>
      <c r="AH265" s="123">
        <f t="shared" si="137"/>
        <v>0.55000000000000004</v>
      </c>
      <c r="AK265" s="123">
        <v>0.59</v>
      </c>
      <c r="AL265" s="123">
        <v>0.8</v>
      </c>
      <c r="AM265" s="123">
        <v>0.70409999999999995</v>
      </c>
      <c r="AP265" s="47"/>
      <c r="AQ265" s="47"/>
      <c r="AR265" s="123">
        <v>0.27500000000000002</v>
      </c>
      <c r="AS265" s="124">
        <v>0.12658</v>
      </c>
      <c r="AT265" s="124">
        <v>1.45</v>
      </c>
      <c r="AU265" s="124"/>
      <c r="AW265" s="118">
        <f t="shared" si="115"/>
        <v>6058229.2933999998</v>
      </c>
      <c r="AX265" s="119"/>
      <c r="AY265" s="118">
        <f t="shared" si="116"/>
        <v>709001.58724681672</v>
      </c>
      <c r="AZ265" s="119"/>
      <c r="BA265" s="118">
        <f t="shared" si="117"/>
        <v>1705000.0000000002</v>
      </c>
      <c r="BB265" s="118">
        <f t="shared" si="129"/>
        <v>7931582.5</v>
      </c>
      <c r="BC265" s="118">
        <f t="shared" si="130"/>
        <v>0</v>
      </c>
      <c r="BD265" s="118">
        <f t="shared" si="118"/>
        <v>1008462.86</v>
      </c>
      <c r="BF265" s="118">
        <f t="shared" si="122"/>
        <v>7775693.7406468168</v>
      </c>
      <c r="BG265" s="122">
        <f t="shared" si="132"/>
        <v>9636582.5</v>
      </c>
      <c r="BH265" s="119">
        <f t="shared" si="119"/>
        <v>13485000</v>
      </c>
      <c r="BI265" s="119"/>
      <c r="BJ265" s="119">
        <f t="shared" si="94"/>
        <v>0</v>
      </c>
      <c r="BK265" s="81"/>
      <c r="BL265" s="81"/>
      <c r="BM265" s="120">
        <f t="shared" si="123"/>
        <v>30897276.240646817</v>
      </c>
      <c r="BN265" s="120">
        <f t="shared" si="124"/>
        <v>30897276.240646817</v>
      </c>
      <c r="BO265" s="121">
        <v>48274</v>
      </c>
      <c r="BP265" s="22">
        <v>31</v>
      </c>
      <c r="BQ265" s="227">
        <f t="shared" si="141"/>
        <v>9125000</v>
      </c>
      <c r="BR265" s="227">
        <f t="shared" si="142"/>
        <v>9125000</v>
      </c>
      <c r="BS265" s="227">
        <f t="shared" si="143"/>
        <v>4562500</v>
      </c>
      <c r="BT265" s="227">
        <f t="shared" si="139"/>
        <v>53709776.240646817</v>
      </c>
      <c r="BX265" s="106"/>
      <c r="BY265" s="106"/>
    </row>
    <row r="266" spans="1:77" s="22" customFormat="1" x14ac:dyDescent="0.25">
      <c r="A266" s="114">
        <v>48305</v>
      </c>
      <c r="B266" s="105">
        <v>59131</v>
      </c>
      <c r="C266" s="105">
        <v>45506</v>
      </c>
      <c r="D266" s="105">
        <v>75000</v>
      </c>
      <c r="E266" s="105">
        <v>30000</v>
      </c>
      <c r="F266" s="105"/>
      <c r="G266" s="105">
        <v>50377.83375314861</v>
      </c>
      <c r="H266" s="105">
        <v>50000</v>
      </c>
      <c r="I266" s="106"/>
      <c r="J266" s="105">
        <f t="shared" si="101"/>
        <v>259637</v>
      </c>
      <c r="K266" s="106">
        <f t="shared" ref="K266:K272" si="144">170000+$K$3</f>
        <v>170000</v>
      </c>
      <c r="L266" s="106"/>
      <c r="M266" s="106"/>
      <c r="N266" s="106">
        <v>155000</v>
      </c>
      <c r="O266" s="106">
        <v>35000</v>
      </c>
      <c r="P266" s="106">
        <v>7000</v>
      </c>
      <c r="Q266" s="106">
        <f t="shared" si="140"/>
        <v>68000</v>
      </c>
      <c r="R266" s="106"/>
      <c r="S266" s="106"/>
      <c r="T266" s="106"/>
      <c r="U266" s="106">
        <v>200000</v>
      </c>
      <c r="V266" s="106">
        <v>257000</v>
      </c>
      <c r="W266" s="106">
        <f t="shared" si="104"/>
        <v>300000</v>
      </c>
      <c r="X266" s="106"/>
      <c r="Y266" s="106"/>
      <c r="Z266" s="123">
        <f t="shared" si="138"/>
        <v>0.53180000000000005</v>
      </c>
      <c r="AA266" s="123">
        <f t="shared" si="138"/>
        <v>0.63180000000000003</v>
      </c>
      <c r="AB266" s="123">
        <v>1.3</v>
      </c>
      <c r="AC266" s="123">
        <v>1.25</v>
      </c>
      <c r="AE266" s="123">
        <f t="shared" si="102"/>
        <v>0.35473972602739723</v>
      </c>
      <c r="AF266" s="123">
        <v>0.1</v>
      </c>
      <c r="AG266" s="123"/>
      <c r="AH266" s="123">
        <f t="shared" si="137"/>
        <v>0.55000000000000004</v>
      </c>
      <c r="AK266" s="123">
        <v>0.59</v>
      </c>
      <c r="AL266" s="123">
        <v>0.8</v>
      </c>
      <c r="AM266" s="123">
        <v>0.70409999999999995</v>
      </c>
      <c r="AP266" s="47"/>
      <c r="AQ266" s="47"/>
      <c r="AR266" s="123">
        <v>0.27500000000000002</v>
      </c>
      <c r="AS266" s="124">
        <v>0.12658</v>
      </c>
      <c r="AT266" s="124">
        <v>1.45</v>
      </c>
      <c r="AU266" s="124"/>
      <c r="AW266" s="118">
        <f t="shared" si="115"/>
        <v>5855896.6980000008</v>
      </c>
      <c r="AX266" s="119"/>
      <c r="AY266" s="118">
        <f t="shared" si="116"/>
        <v>686130.56830337108</v>
      </c>
      <c r="AZ266" s="119"/>
      <c r="BA266" s="118">
        <f t="shared" si="117"/>
        <v>1650000.0000000002</v>
      </c>
      <c r="BB266" s="118">
        <f t="shared" si="129"/>
        <v>7972725</v>
      </c>
      <c r="BC266" s="118">
        <f t="shared" si="130"/>
        <v>0</v>
      </c>
      <c r="BD266" s="118">
        <f t="shared" si="118"/>
        <v>975931.8</v>
      </c>
      <c r="BF266" s="118">
        <f t="shared" si="122"/>
        <v>7517959.0663033715</v>
      </c>
      <c r="BG266" s="122">
        <f t="shared" si="132"/>
        <v>9622725</v>
      </c>
      <c r="BH266" s="119">
        <f t="shared" si="119"/>
        <v>13050000</v>
      </c>
      <c r="BI266" s="119"/>
      <c r="BJ266" s="119">
        <f t="shared" si="94"/>
        <v>0</v>
      </c>
      <c r="BK266" s="81"/>
      <c r="BL266" s="81"/>
      <c r="BM266" s="120">
        <f t="shared" si="123"/>
        <v>30190684.066303372</v>
      </c>
      <c r="BN266" s="120">
        <f t="shared" si="124"/>
        <v>30190684.066303372</v>
      </c>
      <c r="BO266" s="121">
        <v>48305</v>
      </c>
      <c r="BP266" s="22">
        <v>30</v>
      </c>
      <c r="BQ266" s="227">
        <f t="shared" si="141"/>
        <v>9125000</v>
      </c>
      <c r="BR266" s="227">
        <f t="shared" si="142"/>
        <v>9125000</v>
      </c>
      <c r="BS266" s="227">
        <f t="shared" si="143"/>
        <v>4562500</v>
      </c>
      <c r="BT266" s="227">
        <f t="shared" si="139"/>
        <v>53003184.066303372</v>
      </c>
      <c r="BX266" s="106"/>
      <c r="BY266" s="106"/>
    </row>
    <row r="267" spans="1:77" s="22" customFormat="1" x14ac:dyDescent="0.25">
      <c r="A267" s="114">
        <v>48335</v>
      </c>
      <c r="B267" s="105">
        <v>50303</v>
      </c>
      <c r="C267" s="105">
        <v>94506</v>
      </c>
      <c r="D267" s="105">
        <v>75000</v>
      </c>
      <c r="E267" s="105">
        <v>30000</v>
      </c>
      <c r="F267" s="105"/>
      <c r="G267" s="105">
        <v>100755.66750629722</v>
      </c>
      <c r="H267" s="105">
        <v>100000</v>
      </c>
      <c r="I267" s="106"/>
      <c r="J267" s="105">
        <f t="shared" si="101"/>
        <v>349809</v>
      </c>
      <c r="K267" s="106">
        <f t="shared" si="144"/>
        <v>170000</v>
      </c>
      <c r="L267" s="106"/>
      <c r="M267" s="106"/>
      <c r="N267" s="106">
        <v>155000</v>
      </c>
      <c r="O267" s="106">
        <v>35000</v>
      </c>
      <c r="P267" s="106">
        <v>7000</v>
      </c>
      <c r="Q267" s="106">
        <f t="shared" si="140"/>
        <v>68000</v>
      </c>
      <c r="R267" s="106"/>
      <c r="S267" s="106"/>
      <c r="T267" s="106"/>
      <c r="U267" s="106">
        <v>200000</v>
      </c>
      <c r="V267" s="106">
        <v>257000</v>
      </c>
      <c r="W267" s="106">
        <f t="shared" si="104"/>
        <v>300000</v>
      </c>
      <c r="X267" s="106"/>
      <c r="Y267" s="106"/>
      <c r="Z267" s="123">
        <f t="shared" si="138"/>
        <v>0.53180000000000005</v>
      </c>
      <c r="AA267" s="123">
        <f t="shared" si="138"/>
        <v>0.63180000000000003</v>
      </c>
      <c r="AB267" s="123">
        <v>1.3</v>
      </c>
      <c r="AC267" s="123">
        <v>1.25</v>
      </c>
      <c r="AE267" s="123">
        <f t="shared" si="102"/>
        <v>0.35473972602739723</v>
      </c>
      <c r="AF267" s="123">
        <v>0.63180000000000003</v>
      </c>
      <c r="AG267" s="123"/>
      <c r="AH267" s="123">
        <f t="shared" si="137"/>
        <v>0.55000000000000004</v>
      </c>
      <c r="AK267" s="123">
        <v>0.59</v>
      </c>
      <c r="AL267" s="123">
        <v>0.8</v>
      </c>
      <c r="AM267" s="123">
        <v>0.70409999999999995</v>
      </c>
      <c r="AP267" s="47"/>
      <c r="AQ267" s="47"/>
      <c r="AR267" s="123">
        <v>0.27500000000000002</v>
      </c>
      <c r="AS267" s="124">
        <v>0.12658</v>
      </c>
      <c r="AT267" s="124">
        <v>1.45</v>
      </c>
      <c r="AU267" s="124"/>
      <c r="AW267" s="118">
        <f t="shared" si="115"/>
        <v>6865260.8122000005</v>
      </c>
      <c r="AX267" s="119"/>
      <c r="AY267" s="118">
        <f t="shared" si="116"/>
        <v>3066583.1744936332</v>
      </c>
      <c r="AZ267" s="119"/>
      <c r="BA267" s="118">
        <f t="shared" si="117"/>
        <v>1705000.0000000002</v>
      </c>
      <c r="BB267" s="118">
        <f t="shared" si="129"/>
        <v>8238482.5</v>
      </c>
      <c r="BC267" s="118">
        <f t="shared" si="130"/>
        <v>0</v>
      </c>
      <c r="BD267" s="118">
        <f t="shared" si="118"/>
        <v>1008462.86</v>
      </c>
      <c r="BF267" s="118">
        <f t="shared" si="122"/>
        <v>10940306.846693633</v>
      </c>
      <c r="BG267" s="122">
        <f t="shared" si="132"/>
        <v>9943482.5</v>
      </c>
      <c r="BH267" s="119">
        <f t="shared" si="119"/>
        <v>13485000</v>
      </c>
      <c r="BI267" s="119"/>
      <c r="BJ267" s="119">
        <f t="shared" ref="BJ267:BJ287" si="145">(R267*AO267)+(S267*AP267)+(T267*AQ267)</f>
        <v>0</v>
      </c>
      <c r="BK267" s="81"/>
      <c r="BL267" s="81"/>
      <c r="BM267" s="120">
        <f t="shared" si="123"/>
        <v>34368789.346693635</v>
      </c>
      <c r="BN267" s="120">
        <f t="shared" si="124"/>
        <v>34368789.346693635</v>
      </c>
      <c r="BO267" s="121">
        <v>48335</v>
      </c>
      <c r="BP267" s="22">
        <v>31</v>
      </c>
      <c r="BQ267" s="227">
        <f t="shared" si="141"/>
        <v>9125000</v>
      </c>
      <c r="BR267" s="227">
        <f t="shared" si="142"/>
        <v>9125000</v>
      </c>
      <c r="BS267" s="227">
        <f t="shared" si="143"/>
        <v>4562500</v>
      </c>
      <c r="BT267" s="227">
        <f t="shared" si="139"/>
        <v>57181289.346693635</v>
      </c>
      <c r="BX267" s="106"/>
      <c r="BY267" s="106"/>
    </row>
    <row r="268" spans="1:77" s="22" customFormat="1" x14ac:dyDescent="0.25">
      <c r="A268" s="114">
        <v>48366</v>
      </c>
      <c r="B268" s="105">
        <v>50301</v>
      </c>
      <c r="C268" s="105">
        <v>94506</v>
      </c>
      <c r="D268" s="105">
        <v>75000</v>
      </c>
      <c r="E268" s="105">
        <v>30000</v>
      </c>
      <c r="F268" s="105"/>
      <c r="G268" s="105">
        <v>100755.66750629722</v>
      </c>
      <c r="H268" s="105">
        <v>100000</v>
      </c>
      <c r="I268" s="106"/>
      <c r="J268" s="105">
        <f t="shared" si="101"/>
        <v>349807</v>
      </c>
      <c r="K268" s="106">
        <f t="shared" si="144"/>
        <v>170000</v>
      </c>
      <c r="L268" s="106"/>
      <c r="M268" s="106"/>
      <c r="N268" s="106">
        <v>155000</v>
      </c>
      <c r="O268" s="106">
        <v>35000</v>
      </c>
      <c r="P268" s="106">
        <v>7000</v>
      </c>
      <c r="Q268" s="106">
        <f t="shared" si="140"/>
        <v>68000</v>
      </c>
      <c r="R268" s="106"/>
      <c r="S268" s="106"/>
      <c r="T268" s="106"/>
      <c r="U268" s="106">
        <v>200000</v>
      </c>
      <c r="V268" s="106">
        <v>257000</v>
      </c>
      <c r="W268" s="106">
        <f t="shared" si="104"/>
        <v>300000</v>
      </c>
      <c r="X268" s="106"/>
      <c r="Y268" s="106"/>
      <c r="Z268" s="123">
        <f t="shared" si="138"/>
        <v>0.53180000000000005</v>
      </c>
      <c r="AA268" s="123">
        <f t="shared" si="138"/>
        <v>0.63180000000000003</v>
      </c>
      <c r="AB268" s="123">
        <v>1.3</v>
      </c>
      <c r="AC268" s="123">
        <v>1.25</v>
      </c>
      <c r="AE268" s="123">
        <f t="shared" si="102"/>
        <v>0.35473972602739723</v>
      </c>
      <c r="AF268" s="123">
        <v>0.63180000000000003</v>
      </c>
      <c r="AG268" s="123"/>
      <c r="AH268" s="123">
        <f t="shared" si="137"/>
        <v>0.55000000000000004</v>
      </c>
      <c r="AK268" s="123">
        <v>0.59</v>
      </c>
      <c r="AL268" s="123">
        <v>0.8</v>
      </c>
      <c r="AM268" s="123">
        <v>0.70409999999999995</v>
      </c>
      <c r="AP268" s="47"/>
      <c r="AQ268" s="47"/>
      <c r="AR268" s="123">
        <v>0.27500000000000002</v>
      </c>
      <c r="AS268" s="124">
        <v>0.12658</v>
      </c>
      <c r="AT268" s="124">
        <v>1.45</v>
      </c>
      <c r="AU268" s="124"/>
      <c r="AW268" s="118">
        <f t="shared" si="115"/>
        <v>6643768.8779999996</v>
      </c>
      <c r="AX268" s="119"/>
      <c r="AY268" s="118">
        <f t="shared" si="116"/>
        <v>2967661.1366067417</v>
      </c>
      <c r="AZ268" s="119"/>
      <c r="BA268" s="118">
        <f t="shared" si="117"/>
        <v>1650000.0000000002</v>
      </c>
      <c r="BB268" s="118">
        <f t="shared" si="129"/>
        <v>7972725</v>
      </c>
      <c r="BC268" s="118">
        <f t="shared" si="130"/>
        <v>0</v>
      </c>
      <c r="BD268" s="118">
        <f t="shared" si="118"/>
        <v>975931.8</v>
      </c>
      <c r="BF268" s="118">
        <f t="shared" si="122"/>
        <v>10587361.814606741</v>
      </c>
      <c r="BG268" s="122">
        <f t="shared" si="132"/>
        <v>9622725</v>
      </c>
      <c r="BH268" s="119">
        <f t="shared" si="119"/>
        <v>13050000</v>
      </c>
      <c r="BI268" s="119"/>
      <c r="BJ268" s="119">
        <f t="shared" si="145"/>
        <v>0</v>
      </c>
      <c r="BK268" s="81"/>
      <c r="BL268" s="81"/>
      <c r="BM268" s="120">
        <f t="shared" si="123"/>
        <v>33260086.814606741</v>
      </c>
      <c r="BN268" s="120">
        <f t="shared" si="124"/>
        <v>33260086.814606741</v>
      </c>
      <c r="BO268" s="121">
        <v>48366</v>
      </c>
      <c r="BP268" s="22">
        <v>30</v>
      </c>
      <c r="BQ268" s="227">
        <f t="shared" si="141"/>
        <v>9125000</v>
      </c>
      <c r="BR268" s="227">
        <f t="shared" si="142"/>
        <v>9125000</v>
      </c>
      <c r="BS268" s="227">
        <f t="shared" si="143"/>
        <v>4562500</v>
      </c>
      <c r="BT268" s="227">
        <f t="shared" si="139"/>
        <v>56072586.814606741</v>
      </c>
      <c r="BX268" s="106"/>
      <c r="BY268" s="106"/>
    </row>
    <row r="269" spans="1:77" s="22" customFormat="1" x14ac:dyDescent="0.25">
      <c r="A269" s="114">
        <v>48396</v>
      </c>
      <c r="B269" s="105">
        <v>50316</v>
      </c>
      <c r="C269" s="105">
        <v>94506</v>
      </c>
      <c r="D269" s="105">
        <v>75000</v>
      </c>
      <c r="E269" s="105">
        <v>30000</v>
      </c>
      <c r="F269" s="105"/>
      <c r="G269" s="105">
        <v>100755.66750629722</v>
      </c>
      <c r="H269" s="105">
        <v>100000</v>
      </c>
      <c r="I269" s="106"/>
      <c r="J269" s="105">
        <f t="shared" si="101"/>
        <v>349822</v>
      </c>
      <c r="K269" s="106">
        <f t="shared" si="144"/>
        <v>170000</v>
      </c>
      <c r="L269" s="106"/>
      <c r="M269" s="106"/>
      <c r="N269" s="106">
        <v>155000</v>
      </c>
      <c r="O269" s="106">
        <v>35000</v>
      </c>
      <c r="P269" s="106">
        <v>7000</v>
      </c>
      <c r="Q269" s="106">
        <f t="shared" si="140"/>
        <v>68000</v>
      </c>
      <c r="R269" s="106"/>
      <c r="S269" s="106"/>
      <c r="T269" s="106"/>
      <c r="U269" s="106">
        <v>200000</v>
      </c>
      <c r="V269" s="106">
        <v>257000</v>
      </c>
      <c r="W269" s="106">
        <f t="shared" si="104"/>
        <v>300000</v>
      </c>
      <c r="X269" s="106"/>
      <c r="Y269" s="106"/>
      <c r="Z269" s="123">
        <f t="shared" si="138"/>
        <v>0.53180000000000005</v>
      </c>
      <c r="AA269" s="123">
        <f t="shared" si="138"/>
        <v>0.63180000000000003</v>
      </c>
      <c r="AB269" s="123">
        <v>1.3</v>
      </c>
      <c r="AC269" s="123">
        <v>1.25</v>
      </c>
      <c r="AE269" s="123">
        <f t="shared" si="102"/>
        <v>0.35473972602739723</v>
      </c>
      <c r="AF269" s="123">
        <v>0.63180000000000003</v>
      </c>
      <c r="AG269" s="123"/>
      <c r="AH269" s="123">
        <f t="shared" si="137"/>
        <v>0.55000000000000004</v>
      </c>
      <c r="AK269" s="123">
        <v>0.59</v>
      </c>
      <c r="AL269" s="123">
        <v>0.8</v>
      </c>
      <c r="AM269" s="123">
        <v>0.70409999999999995</v>
      </c>
      <c r="AP269" s="47"/>
      <c r="AQ269" s="47"/>
      <c r="AR269" s="123">
        <v>0.27500000000000002</v>
      </c>
      <c r="AS269" s="124">
        <v>0.12658</v>
      </c>
      <c r="AT269" s="124">
        <v>1.45</v>
      </c>
      <c r="AU269" s="124"/>
      <c r="AW269" s="118">
        <f t="shared" si="115"/>
        <v>6865475.1276000002</v>
      </c>
      <c r="AX269" s="119"/>
      <c r="AY269" s="118">
        <f t="shared" si="116"/>
        <v>3066583.1744936332</v>
      </c>
      <c r="AZ269" s="119"/>
      <c r="BA269" s="118">
        <f t="shared" si="117"/>
        <v>1705000.0000000002</v>
      </c>
      <c r="BB269" s="118">
        <f t="shared" si="129"/>
        <v>8238482.5</v>
      </c>
      <c r="BC269" s="118">
        <f t="shared" si="130"/>
        <v>0</v>
      </c>
      <c r="BD269" s="118">
        <f t="shared" si="118"/>
        <v>1008462.86</v>
      </c>
      <c r="BF269" s="118">
        <f t="shared" si="122"/>
        <v>10940521.162093632</v>
      </c>
      <c r="BG269" s="122">
        <f t="shared" si="132"/>
        <v>9943482.5</v>
      </c>
      <c r="BH269" s="119">
        <f t="shared" si="119"/>
        <v>13485000</v>
      </c>
      <c r="BI269" s="119"/>
      <c r="BJ269" s="119">
        <f t="shared" si="145"/>
        <v>0</v>
      </c>
      <c r="BK269" s="81"/>
      <c r="BL269" s="81"/>
      <c r="BM269" s="120">
        <f t="shared" si="123"/>
        <v>34369003.662093632</v>
      </c>
      <c r="BN269" s="120">
        <f t="shared" si="124"/>
        <v>34369003.662093632</v>
      </c>
      <c r="BO269" s="121">
        <v>48396</v>
      </c>
      <c r="BP269" s="22">
        <v>31</v>
      </c>
      <c r="BQ269" s="227">
        <f t="shared" si="141"/>
        <v>9125000</v>
      </c>
      <c r="BR269" s="227">
        <f t="shared" si="142"/>
        <v>9125000</v>
      </c>
      <c r="BS269" s="227">
        <f t="shared" si="143"/>
        <v>4562500</v>
      </c>
      <c r="BT269" s="227">
        <f t="shared" si="139"/>
        <v>57181503.662093632</v>
      </c>
      <c r="BX269" s="106"/>
      <c r="BY269" s="106"/>
    </row>
    <row r="270" spans="1:77" s="22" customFormat="1" x14ac:dyDescent="0.25">
      <c r="A270" s="114">
        <v>48427</v>
      </c>
      <c r="B270" s="105">
        <v>50351</v>
      </c>
      <c r="C270" s="105">
        <v>94506</v>
      </c>
      <c r="D270" s="105">
        <v>75000</v>
      </c>
      <c r="E270" s="105">
        <v>30000</v>
      </c>
      <c r="F270" s="105"/>
      <c r="G270" s="105">
        <v>100755.66750629722</v>
      </c>
      <c r="H270" s="105">
        <v>100000</v>
      </c>
      <c r="I270" s="106"/>
      <c r="J270" s="105">
        <f t="shared" si="101"/>
        <v>349857</v>
      </c>
      <c r="K270" s="106">
        <f t="shared" si="144"/>
        <v>170000</v>
      </c>
      <c r="L270" s="106"/>
      <c r="M270" s="106"/>
      <c r="N270" s="106">
        <v>155000</v>
      </c>
      <c r="O270" s="106">
        <v>35000</v>
      </c>
      <c r="P270" s="106">
        <v>7000</v>
      </c>
      <c r="Q270" s="106">
        <f t="shared" si="140"/>
        <v>68000</v>
      </c>
      <c r="R270" s="106"/>
      <c r="S270" s="106"/>
      <c r="T270" s="106"/>
      <c r="U270" s="106">
        <v>200000</v>
      </c>
      <c r="V270" s="106">
        <v>257000</v>
      </c>
      <c r="W270" s="106">
        <f t="shared" si="104"/>
        <v>300000</v>
      </c>
      <c r="X270" s="106"/>
      <c r="Y270" s="106"/>
      <c r="Z270" s="123">
        <f t="shared" ref="Z270:AA285" si="146">+Z269</f>
        <v>0.53180000000000005</v>
      </c>
      <c r="AA270" s="123">
        <f t="shared" si="146"/>
        <v>0.63180000000000003</v>
      </c>
      <c r="AB270" s="123">
        <v>1.3</v>
      </c>
      <c r="AC270" s="123">
        <v>1.25</v>
      </c>
      <c r="AE270" s="123">
        <f t="shared" si="102"/>
        <v>0.35473972602739723</v>
      </c>
      <c r="AF270" s="123">
        <v>0.63180000000000003</v>
      </c>
      <c r="AG270" s="123"/>
      <c r="AH270" s="123">
        <f t="shared" si="137"/>
        <v>0.55000000000000004</v>
      </c>
      <c r="AK270" s="123">
        <v>0.59</v>
      </c>
      <c r="AL270" s="123">
        <v>0.8</v>
      </c>
      <c r="AM270" s="123">
        <v>0.70409999999999995</v>
      </c>
      <c r="AP270" s="47"/>
      <c r="AQ270" s="47"/>
      <c r="AR270" s="123">
        <v>0.27500000000000002</v>
      </c>
      <c r="AS270" s="124">
        <v>0.12658</v>
      </c>
      <c r="AT270" s="124">
        <v>1.45</v>
      </c>
      <c r="AU270" s="124"/>
      <c r="AW270" s="118">
        <f t="shared" si="115"/>
        <v>6866052.1305999998</v>
      </c>
      <c r="AX270" s="119"/>
      <c r="AY270" s="118">
        <f t="shared" si="116"/>
        <v>3066583.1744936332</v>
      </c>
      <c r="AZ270" s="119"/>
      <c r="BA270" s="118">
        <f t="shared" si="117"/>
        <v>1705000.0000000002</v>
      </c>
      <c r="BB270" s="118">
        <f t="shared" si="129"/>
        <v>8238482.5</v>
      </c>
      <c r="BC270" s="118">
        <f t="shared" si="130"/>
        <v>0</v>
      </c>
      <c r="BD270" s="118">
        <f t="shared" si="118"/>
        <v>1008462.86</v>
      </c>
      <c r="BF270" s="118">
        <f t="shared" si="122"/>
        <v>10941098.165093632</v>
      </c>
      <c r="BG270" s="122">
        <f t="shared" si="132"/>
        <v>9943482.5</v>
      </c>
      <c r="BH270" s="119">
        <f t="shared" si="119"/>
        <v>13485000</v>
      </c>
      <c r="BI270" s="119"/>
      <c r="BJ270" s="119">
        <f t="shared" si="145"/>
        <v>0</v>
      </c>
      <c r="BK270" s="81"/>
      <c r="BL270" s="81"/>
      <c r="BM270" s="120">
        <f t="shared" si="123"/>
        <v>34369580.665093631</v>
      </c>
      <c r="BN270" s="120">
        <f t="shared" si="124"/>
        <v>34369580.665093631</v>
      </c>
      <c r="BO270" s="121">
        <v>48427</v>
      </c>
      <c r="BP270" s="22">
        <v>31</v>
      </c>
      <c r="BQ270" s="227">
        <f t="shared" si="141"/>
        <v>9125000</v>
      </c>
      <c r="BR270" s="227">
        <f t="shared" si="142"/>
        <v>9125000</v>
      </c>
      <c r="BS270" s="227">
        <f t="shared" si="143"/>
        <v>4562500</v>
      </c>
      <c r="BT270" s="227">
        <f t="shared" si="139"/>
        <v>57182080.665093631</v>
      </c>
      <c r="BX270" s="106"/>
      <c r="BY270" s="106"/>
    </row>
    <row r="271" spans="1:77" s="22" customFormat="1" x14ac:dyDescent="0.25">
      <c r="A271" s="114">
        <v>48458</v>
      </c>
      <c r="B271" s="105">
        <v>50743</v>
      </c>
      <c r="C271" s="105">
        <v>94506</v>
      </c>
      <c r="D271" s="105">
        <v>75000</v>
      </c>
      <c r="E271" s="105">
        <v>30000</v>
      </c>
      <c r="F271" s="105"/>
      <c r="G271" s="105">
        <v>100755.66750629722</v>
      </c>
      <c r="H271" s="105">
        <v>100000</v>
      </c>
      <c r="I271" s="106"/>
      <c r="J271" s="105">
        <f t="shared" si="101"/>
        <v>350249</v>
      </c>
      <c r="K271" s="106">
        <f t="shared" si="144"/>
        <v>170000</v>
      </c>
      <c r="L271" s="106"/>
      <c r="M271" s="106"/>
      <c r="N271" s="106">
        <v>155000</v>
      </c>
      <c r="O271" s="106">
        <v>35000</v>
      </c>
      <c r="P271" s="106">
        <v>7000</v>
      </c>
      <c r="Q271" s="106">
        <f t="shared" si="140"/>
        <v>68000</v>
      </c>
      <c r="R271" s="106"/>
      <c r="S271" s="106"/>
      <c r="T271" s="106"/>
      <c r="U271" s="106">
        <v>200000</v>
      </c>
      <c r="V271" s="106">
        <v>257000</v>
      </c>
      <c r="W271" s="106">
        <f t="shared" si="104"/>
        <v>300000</v>
      </c>
      <c r="X271" s="106"/>
      <c r="Y271" s="106"/>
      <c r="Z271" s="123">
        <f t="shared" si="146"/>
        <v>0.53180000000000005</v>
      </c>
      <c r="AA271" s="123">
        <f t="shared" si="146"/>
        <v>0.63180000000000003</v>
      </c>
      <c r="AB271" s="123">
        <v>1.3</v>
      </c>
      <c r="AC271" s="123">
        <v>1.25</v>
      </c>
      <c r="AE271" s="123">
        <f t="shared" si="102"/>
        <v>0.35473972602739723</v>
      </c>
      <c r="AF271" s="123">
        <v>0.63180000000000003</v>
      </c>
      <c r="AG271" s="123"/>
      <c r="AH271" s="123">
        <f t="shared" si="137"/>
        <v>0.55000000000000004</v>
      </c>
      <c r="AK271" s="123">
        <v>0.59</v>
      </c>
      <c r="AL271" s="123">
        <v>0.8</v>
      </c>
      <c r="AM271" s="123">
        <v>0.70409999999999995</v>
      </c>
      <c r="AP271" s="47"/>
      <c r="AQ271" s="47"/>
      <c r="AR271" s="123">
        <v>0.27500000000000002</v>
      </c>
      <c r="AS271" s="124">
        <v>0.12658</v>
      </c>
      <c r="AT271" s="124">
        <v>1.45</v>
      </c>
      <c r="AU271" s="124"/>
      <c r="AW271" s="118">
        <f t="shared" si="115"/>
        <v>6650820.5460000001</v>
      </c>
      <c r="AX271" s="119"/>
      <c r="AY271" s="118">
        <f t="shared" si="116"/>
        <v>2967661.1366067417</v>
      </c>
      <c r="AZ271" s="119"/>
      <c r="BA271" s="118">
        <f t="shared" si="117"/>
        <v>1650000.0000000002</v>
      </c>
      <c r="BB271" s="118">
        <f t="shared" si="129"/>
        <v>7972725</v>
      </c>
      <c r="BC271" s="118">
        <f t="shared" si="130"/>
        <v>0</v>
      </c>
      <c r="BD271" s="118">
        <f t="shared" si="118"/>
        <v>975931.8</v>
      </c>
      <c r="BF271" s="118">
        <f t="shared" si="122"/>
        <v>10594413.482606743</v>
      </c>
      <c r="BG271" s="122">
        <f t="shared" si="132"/>
        <v>9622725</v>
      </c>
      <c r="BH271" s="119">
        <f t="shared" si="119"/>
        <v>13050000</v>
      </c>
      <c r="BI271" s="119"/>
      <c r="BJ271" s="119">
        <f t="shared" si="145"/>
        <v>0</v>
      </c>
      <c r="BK271" s="81"/>
      <c r="BL271" s="81"/>
      <c r="BM271" s="120">
        <f t="shared" si="123"/>
        <v>33267138.482606743</v>
      </c>
      <c r="BN271" s="120">
        <f t="shared" si="124"/>
        <v>33267138.482606743</v>
      </c>
      <c r="BO271" s="121">
        <v>48458</v>
      </c>
      <c r="BP271" s="22">
        <v>30</v>
      </c>
      <c r="BQ271" s="227">
        <f t="shared" si="141"/>
        <v>9125000</v>
      </c>
      <c r="BR271" s="227">
        <f t="shared" si="142"/>
        <v>9125000</v>
      </c>
      <c r="BS271" s="227">
        <f t="shared" si="143"/>
        <v>4562500</v>
      </c>
      <c r="BT271" s="227">
        <f t="shared" si="139"/>
        <v>56079638.482606739</v>
      </c>
      <c r="BX271" s="106"/>
      <c r="BY271" s="106"/>
    </row>
    <row r="272" spans="1:77" s="22" customFormat="1" x14ac:dyDescent="0.25">
      <c r="A272" s="114">
        <v>48488</v>
      </c>
      <c r="B272" s="105">
        <v>50050</v>
      </c>
      <c r="C272" s="105">
        <v>57404</v>
      </c>
      <c r="D272" s="105">
        <v>75000</v>
      </c>
      <c r="E272" s="105">
        <v>30000</v>
      </c>
      <c r="F272" s="105"/>
      <c r="G272" s="105">
        <v>50377.83375314861</v>
      </c>
      <c r="H272" s="105">
        <v>50000</v>
      </c>
      <c r="I272" s="106"/>
      <c r="J272" s="105">
        <f t="shared" si="101"/>
        <v>262454</v>
      </c>
      <c r="K272" s="106">
        <f t="shared" si="144"/>
        <v>170000</v>
      </c>
      <c r="L272" s="106"/>
      <c r="M272" s="106"/>
      <c r="N272" s="106">
        <v>155000</v>
      </c>
      <c r="O272" s="106">
        <v>35000</v>
      </c>
      <c r="P272" s="106">
        <v>7000</v>
      </c>
      <c r="Q272" s="106">
        <f t="shared" si="140"/>
        <v>68000</v>
      </c>
      <c r="R272" s="106"/>
      <c r="S272" s="106"/>
      <c r="T272" s="106"/>
      <c r="U272" s="106">
        <v>200000</v>
      </c>
      <c r="V272" s="106">
        <v>257000</v>
      </c>
      <c r="W272" s="106">
        <f t="shared" si="104"/>
        <v>300000</v>
      </c>
      <c r="X272" s="106"/>
      <c r="Y272" s="106"/>
      <c r="Z272" s="123">
        <f t="shared" si="146"/>
        <v>0.53180000000000005</v>
      </c>
      <c r="AA272" s="123">
        <f t="shared" si="146"/>
        <v>0.63180000000000003</v>
      </c>
      <c r="AB272" s="123">
        <v>1.3</v>
      </c>
      <c r="AC272" s="123">
        <v>1.25</v>
      </c>
      <c r="AE272" s="123">
        <f t="shared" si="102"/>
        <v>0.35473972602739723</v>
      </c>
      <c r="AF272" s="123">
        <v>0.1</v>
      </c>
      <c r="AG272" s="123"/>
      <c r="AH272" s="123">
        <f t="shared" si="137"/>
        <v>0.55000000000000004</v>
      </c>
      <c r="AK272" s="123">
        <v>0.59</v>
      </c>
      <c r="AL272" s="123">
        <v>0.8</v>
      </c>
      <c r="AM272" s="123">
        <v>0.70409999999999995</v>
      </c>
      <c r="AP272" s="47"/>
      <c r="AQ272" s="47"/>
      <c r="AR272" s="123">
        <v>0.27500000000000002</v>
      </c>
      <c r="AS272" s="124">
        <v>0.12658</v>
      </c>
      <c r="AT272" s="124">
        <v>1.45</v>
      </c>
      <c r="AU272" s="124"/>
      <c r="AW272" s="118">
        <f t="shared" si="115"/>
        <v>6134417.5532000009</v>
      </c>
      <c r="AX272" s="119"/>
      <c r="AY272" s="118">
        <f t="shared" si="116"/>
        <v>709001.58724681672</v>
      </c>
      <c r="AZ272" s="119"/>
      <c r="BA272" s="118">
        <f t="shared" si="117"/>
        <v>1705000.0000000002</v>
      </c>
      <c r="BB272" s="118">
        <f t="shared" si="129"/>
        <v>8238482.5</v>
      </c>
      <c r="BC272" s="118">
        <f t="shared" si="130"/>
        <v>0</v>
      </c>
      <c r="BD272" s="118">
        <f t="shared" si="118"/>
        <v>1008462.86</v>
      </c>
      <c r="BF272" s="118">
        <f t="shared" si="122"/>
        <v>7851882.0004468178</v>
      </c>
      <c r="BG272" s="122">
        <f t="shared" si="132"/>
        <v>9943482.5</v>
      </c>
      <c r="BH272" s="119">
        <f t="shared" si="119"/>
        <v>13485000</v>
      </c>
      <c r="BI272" s="119"/>
      <c r="BJ272" s="119">
        <f t="shared" si="145"/>
        <v>0</v>
      </c>
      <c r="BK272" s="81"/>
      <c r="BL272" s="81"/>
      <c r="BM272" s="120">
        <f t="shared" si="123"/>
        <v>31280364.500446819</v>
      </c>
      <c r="BN272" s="120">
        <f t="shared" si="124"/>
        <v>31280364.500446819</v>
      </c>
      <c r="BO272" s="121">
        <v>48488</v>
      </c>
      <c r="BP272" s="22">
        <v>31</v>
      </c>
      <c r="BQ272" s="227">
        <f t="shared" si="141"/>
        <v>9125000</v>
      </c>
      <c r="BR272" s="227">
        <f t="shared" si="142"/>
        <v>9125000</v>
      </c>
      <c r="BS272" s="227">
        <f t="shared" si="143"/>
        <v>4562500</v>
      </c>
      <c r="BT272" s="227">
        <f t="shared" si="139"/>
        <v>54092864.500446819</v>
      </c>
      <c r="BX272" s="106"/>
      <c r="BY272" s="106"/>
    </row>
    <row r="273" spans="1:77" s="22" customFormat="1" x14ac:dyDescent="0.25">
      <c r="A273" s="114">
        <v>48519</v>
      </c>
      <c r="B273" s="105">
        <v>62006</v>
      </c>
      <c r="C273" s="105">
        <v>46059</v>
      </c>
      <c r="D273" s="105">
        <v>75000</v>
      </c>
      <c r="E273" s="105">
        <v>30000</v>
      </c>
      <c r="F273" s="105"/>
      <c r="G273" s="105">
        <v>50377.83375314861</v>
      </c>
      <c r="H273" s="105">
        <v>50000</v>
      </c>
      <c r="I273" s="106"/>
      <c r="J273" s="105">
        <f t="shared" si="101"/>
        <v>263065</v>
      </c>
      <c r="K273" s="106">
        <f>152000+$K$3</f>
        <v>152000</v>
      </c>
      <c r="L273" s="106"/>
      <c r="M273" s="106"/>
      <c r="N273" s="106">
        <v>155000</v>
      </c>
      <c r="O273" s="106">
        <v>35000</v>
      </c>
      <c r="P273" s="106">
        <v>7000</v>
      </c>
      <c r="Q273" s="106">
        <f t="shared" si="140"/>
        <v>68000</v>
      </c>
      <c r="R273" s="106"/>
      <c r="S273" s="106"/>
      <c r="T273" s="106"/>
      <c r="U273" s="106">
        <v>200000</v>
      </c>
      <c r="V273" s="106">
        <v>257000</v>
      </c>
      <c r="W273" s="106">
        <f t="shared" si="104"/>
        <v>300000</v>
      </c>
      <c r="X273" s="106"/>
      <c r="Y273" s="106"/>
      <c r="Z273" s="123">
        <f t="shared" si="146"/>
        <v>0.53180000000000005</v>
      </c>
      <c r="AA273" s="123">
        <f t="shared" si="146"/>
        <v>0.63180000000000003</v>
      </c>
      <c r="AB273" s="123">
        <v>1.3</v>
      </c>
      <c r="AC273" s="123">
        <v>1.25</v>
      </c>
      <c r="AE273" s="123">
        <f t="shared" si="102"/>
        <v>0.35473972602739723</v>
      </c>
      <c r="AF273" s="123">
        <v>0.1</v>
      </c>
      <c r="AG273" s="123"/>
      <c r="AH273" s="123">
        <f t="shared" si="137"/>
        <v>0.55000000000000004</v>
      </c>
      <c r="AK273" s="123">
        <v>0.59</v>
      </c>
      <c r="AL273" s="123">
        <v>0.8</v>
      </c>
      <c r="AM273" s="123">
        <v>0.70409999999999995</v>
      </c>
      <c r="AP273" s="47"/>
      <c r="AQ273" s="47"/>
      <c r="AR273" s="123">
        <v>0.27500000000000002</v>
      </c>
      <c r="AS273" s="124">
        <v>0.12658</v>
      </c>
      <c r="AT273" s="124">
        <v>1.45</v>
      </c>
      <c r="AU273" s="124"/>
      <c r="AW273" s="118">
        <f t="shared" si="115"/>
        <v>5912246.0099999998</v>
      </c>
      <c r="AX273" s="119"/>
      <c r="AY273" s="118">
        <f t="shared" si="116"/>
        <v>686130.56830337108</v>
      </c>
      <c r="AZ273" s="119"/>
      <c r="BA273" s="118">
        <f t="shared" si="117"/>
        <v>1650000.0000000002</v>
      </c>
      <c r="BB273" s="118">
        <f t="shared" si="129"/>
        <v>7675725</v>
      </c>
      <c r="BC273" s="118">
        <f t="shared" si="130"/>
        <v>0</v>
      </c>
      <c r="BD273" s="118">
        <f t="shared" si="118"/>
        <v>975931.8</v>
      </c>
      <c r="BF273" s="118">
        <f t="shared" si="122"/>
        <v>7574308.3783033704</v>
      </c>
      <c r="BG273" s="122">
        <f t="shared" si="132"/>
        <v>9325725</v>
      </c>
      <c r="BH273" s="119">
        <f t="shared" si="119"/>
        <v>13050000</v>
      </c>
      <c r="BI273" s="119"/>
      <c r="BJ273" s="119">
        <f t="shared" si="145"/>
        <v>0</v>
      </c>
      <c r="BK273" s="81"/>
      <c r="BL273" s="81"/>
      <c r="BM273" s="120">
        <f t="shared" si="123"/>
        <v>29950033.378303371</v>
      </c>
      <c r="BN273" s="120">
        <f t="shared" si="124"/>
        <v>29950033.378303371</v>
      </c>
      <c r="BO273" s="121">
        <v>48519</v>
      </c>
      <c r="BP273" s="22">
        <v>30</v>
      </c>
      <c r="BQ273" s="227">
        <f t="shared" si="141"/>
        <v>9125000</v>
      </c>
      <c r="BR273" s="227">
        <f t="shared" si="142"/>
        <v>9125000</v>
      </c>
      <c r="BS273" s="227">
        <f t="shared" si="143"/>
        <v>4562500</v>
      </c>
      <c r="BT273" s="227">
        <f t="shared" si="139"/>
        <v>52762533.378303371</v>
      </c>
      <c r="BX273" s="106"/>
      <c r="BY273" s="106"/>
    </row>
    <row r="274" spans="1:77" s="22" customFormat="1" x14ac:dyDescent="0.25">
      <c r="A274" s="114">
        <v>48549</v>
      </c>
      <c r="B274" s="105">
        <v>62216</v>
      </c>
      <c r="C274" s="105">
        <v>46059</v>
      </c>
      <c r="D274" s="105">
        <v>75000</v>
      </c>
      <c r="E274" s="105">
        <v>30000</v>
      </c>
      <c r="F274" s="105"/>
      <c r="G274" s="105">
        <v>50377.83375314861</v>
      </c>
      <c r="H274" s="105">
        <v>50000</v>
      </c>
      <c r="I274" s="106"/>
      <c r="J274" s="105">
        <f t="shared" si="101"/>
        <v>263275</v>
      </c>
      <c r="K274" s="106">
        <f>152000+$K$3</f>
        <v>152000</v>
      </c>
      <c r="L274" s="106"/>
      <c r="M274" s="106"/>
      <c r="N274" s="106">
        <v>155000</v>
      </c>
      <c r="O274" s="106">
        <v>35000</v>
      </c>
      <c r="P274" s="106">
        <v>7000</v>
      </c>
      <c r="Q274" s="106">
        <f t="shared" si="140"/>
        <v>68000</v>
      </c>
      <c r="R274" s="106"/>
      <c r="S274" s="106"/>
      <c r="T274" s="106"/>
      <c r="U274" s="106">
        <v>200000</v>
      </c>
      <c r="V274" s="106">
        <v>257000</v>
      </c>
      <c r="W274" s="106">
        <f t="shared" si="104"/>
        <v>300000</v>
      </c>
      <c r="X274" s="106"/>
      <c r="Y274" s="106"/>
      <c r="Z274" s="123">
        <f t="shared" si="146"/>
        <v>0.53180000000000005</v>
      </c>
      <c r="AA274" s="123">
        <f t="shared" si="146"/>
        <v>0.63180000000000003</v>
      </c>
      <c r="AB274" s="123">
        <v>1.3</v>
      </c>
      <c r="AC274" s="123">
        <v>1.25</v>
      </c>
      <c r="AE274" s="123">
        <f t="shared" si="102"/>
        <v>0.35473972602739723</v>
      </c>
      <c r="AF274" s="123">
        <v>0.1</v>
      </c>
      <c r="AG274" s="123"/>
      <c r="AH274" s="123">
        <f t="shared" si="137"/>
        <v>0.55000000000000004</v>
      </c>
      <c r="AK274" s="123">
        <v>0.59</v>
      </c>
      <c r="AL274" s="123">
        <v>0.8</v>
      </c>
      <c r="AM274" s="123">
        <v>0.70409999999999995</v>
      </c>
      <c r="AP274" s="47"/>
      <c r="AQ274" s="47"/>
      <c r="AR274" s="123">
        <v>0.27500000000000002</v>
      </c>
      <c r="AS274" s="124">
        <v>0.12658</v>
      </c>
      <c r="AT274" s="124">
        <v>1.45</v>
      </c>
      <c r="AU274" s="124"/>
      <c r="AW274" s="118">
        <f t="shared" si="115"/>
        <v>6112782.8949999996</v>
      </c>
      <c r="AX274" s="119"/>
      <c r="AY274" s="118">
        <f t="shared" si="116"/>
        <v>709001.58724681672</v>
      </c>
      <c r="AZ274" s="119"/>
      <c r="BA274" s="118">
        <f t="shared" si="117"/>
        <v>1705000.0000000002</v>
      </c>
      <c r="BB274" s="118">
        <f t="shared" si="129"/>
        <v>7931582.5</v>
      </c>
      <c r="BC274" s="118">
        <f t="shared" si="130"/>
        <v>0</v>
      </c>
      <c r="BD274" s="118">
        <f t="shared" si="118"/>
        <v>1008462.86</v>
      </c>
      <c r="BF274" s="118">
        <f t="shared" si="122"/>
        <v>7830247.3422468165</v>
      </c>
      <c r="BG274" s="122">
        <f t="shared" si="132"/>
        <v>9636582.5</v>
      </c>
      <c r="BH274" s="119">
        <f t="shared" si="119"/>
        <v>13485000</v>
      </c>
      <c r="BI274" s="119"/>
      <c r="BJ274" s="119">
        <f t="shared" si="145"/>
        <v>0</v>
      </c>
      <c r="BK274" s="81"/>
      <c r="BL274" s="81"/>
      <c r="BM274" s="120">
        <f t="shared" si="123"/>
        <v>30951829.842246816</v>
      </c>
      <c r="BN274" s="120">
        <f t="shared" si="124"/>
        <v>30951829.842246816</v>
      </c>
      <c r="BO274" s="121">
        <v>48549</v>
      </c>
      <c r="BP274" s="22">
        <v>31</v>
      </c>
      <c r="BQ274" s="227">
        <f t="shared" si="141"/>
        <v>9125000</v>
      </c>
      <c r="BR274" s="227">
        <f t="shared" si="142"/>
        <v>9125000</v>
      </c>
      <c r="BS274" s="227">
        <f t="shared" si="143"/>
        <v>4562500</v>
      </c>
      <c r="BT274" s="227">
        <f t="shared" si="139"/>
        <v>53764329.842246816</v>
      </c>
      <c r="BX274" s="106"/>
      <c r="BY274" s="106"/>
    </row>
    <row r="275" spans="1:77" s="22" customFormat="1" x14ac:dyDescent="0.25">
      <c r="A275" s="190"/>
      <c r="B275" s="191"/>
      <c r="C275" s="191"/>
      <c r="D275" s="191"/>
      <c r="E275" s="191"/>
      <c r="F275" s="191"/>
      <c r="G275" s="191"/>
      <c r="H275" s="191"/>
      <c r="I275" s="192"/>
      <c r="J275" s="191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4"/>
      <c r="AT275" s="194"/>
      <c r="AU275" s="194"/>
      <c r="AV275" s="167"/>
      <c r="AW275" s="315">
        <f>SUM(AW263:AW274)</f>
        <v>75785357.739999995</v>
      </c>
      <c r="AX275" s="315"/>
      <c r="AY275" s="315">
        <f>SUM(AY263:AY274)</f>
        <v>20006598.83164832</v>
      </c>
      <c r="AZ275" s="315"/>
      <c r="BA275" s="315">
        <f>SUM(BA263:BA274)</f>
        <v>20130000.000000004</v>
      </c>
      <c r="BB275" s="315">
        <f>SUM(BB263:BB274)</f>
        <v>95762445</v>
      </c>
      <c r="BC275" s="315">
        <f>SUM(BC263:BC274)</f>
        <v>0</v>
      </c>
      <c r="BD275" s="315">
        <f>SUM(BD263:BD274)</f>
        <v>11906367.960000001</v>
      </c>
      <c r="BE275" s="167"/>
      <c r="BF275" s="315">
        <f>SUM(BF263:BF274)</f>
        <v>107698324.53164831</v>
      </c>
      <c r="BG275" s="315">
        <f>SUM(BG263:BG274)</f>
        <v>115892445</v>
      </c>
      <c r="BH275" s="315">
        <f>SUM(BH263:BH274)</f>
        <v>159210000</v>
      </c>
      <c r="BI275" s="315"/>
      <c r="BJ275" s="315">
        <f>SUM(BJ263:BJ274)</f>
        <v>0</v>
      </c>
      <c r="BK275" s="167"/>
      <c r="BL275" s="167"/>
      <c r="BM275" s="315">
        <f>SUM(BM263:BM274)</f>
        <v>382800769.53164828</v>
      </c>
      <c r="BN275" s="316">
        <f>SUM(BN263:BN274)</f>
        <v>382800769.53164828</v>
      </c>
      <c r="BO275" s="168"/>
      <c r="BP275" s="167"/>
      <c r="BQ275" s="228">
        <f>365*1.5*200000</f>
        <v>109500000</v>
      </c>
      <c r="BR275" s="228">
        <f>365*1.5*200000</f>
        <v>109500000</v>
      </c>
      <c r="BS275" s="228">
        <f>365*1.5*100000</f>
        <v>54750000</v>
      </c>
      <c r="BT275" s="318">
        <f>SUM(BT263:BT274)</f>
        <v>656550769.53164828</v>
      </c>
      <c r="BX275" s="106"/>
      <c r="BY275" s="106"/>
    </row>
    <row r="276" spans="1:77" s="22" customFormat="1" x14ac:dyDescent="0.25">
      <c r="A276" s="114">
        <v>48580</v>
      </c>
      <c r="B276" s="105">
        <v>61849</v>
      </c>
      <c r="C276" s="105">
        <v>46059</v>
      </c>
      <c r="D276" s="105">
        <v>75000</v>
      </c>
      <c r="E276" s="105">
        <v>30000</v>
      </c>
      <c r="F276" s="105"/>
      <c r="G276" s="105">
        <v>50377.83375314861</v>
      </c>
      <c r="H276" s="105">
        <v>50000</v>
      </c>
      <c r="I276" s="106"/>
      <c r="J276" s="105">
        <f t="shared" si="101"/>
        <v>262908</v>
      </c>
      <c r="K276" s="106">
        <f>152000+$K$3</f>
        <v>152000</v>
      </c>
      <c r="L276" s="106"/>
      <c r="M276" s="106"/>
      <c r="N276" s="106">
        <v>155000</v>
      </c>
      <c r="O276" s="106">
        <v>35000</v>
      </c>
      <c r="P276" s="106">
        <v>7000</v>
      </c>
      <c r="Q276" s="106">
        <f>+Q274</f>
        <v>68000</v>
      </c>
      <c r="R276" s="106"/>
      <c r="S276" s="106"/>
      <c r="T276" s="106"/>
      <c r="U276" s="106">
        <v>200000</v>
      </c>
      <c r="V276" s="106">
        <v>257000</v>
      </c>
      <c r="W276" s="106">
        <f>+W274</f>
        <v>300000</v>
      </c>
      <c r="X276" s="106"/>
      <c r="Y276" s="106"/>
      <c r="Z276" s="123">
        <f>+Z274</f>
        <v>0.53180000000000005</v>
      </c>
      <c r="AA276" s="123">
        <f>+AA274</f>
        <v>0.63180000000000003</v>
      </c>
      <c r="AB276" s="123">
        <v>1.3</v>
      </c>
      <c r="AC276" s="123">
        <v>1.25</v>
      </c>
      <c r="AE276" s="123">
        <f t="shared" si="102"/>
        <v>0.35473972602739723</v>
      </c>
      <c r="AF276" s="123">
        <v>0.1</v>
      </c>
      <c r="AG276" s="123"/>
      <c r="AH276" s="123">
        <f>+AH274</f>
        <v>0.55000000000000004</v>
      </c>
      <c r="AK276" s="123">
        <v>0.59</v>
      </c>
      <c r="AL276" s="123">
        <v>0.8</v>
      </c>
      <c r="AM276" s="123">
        <v>0.70409999999999995</v>
      </c>
      <c r="AP276" s="47"/>
      <c r="AQ276" s="47"/>
      <c r="AR276" s="123">
        <v>0.27500000000000002</v>
      </c>
      <c r="AS276" s="124">
        <v>0.12658</v>
      </c>
      <c r="AT276" s="124">
        <v>1.45</v>
      </c>
      <c r="AU276" s="124"/>
      <c r="AW276" s="118">
        <f t="shared" si="115"/>
        <v>6106732.6063999999</v>
      </c>
      <c r="AX276" s="119"/>
      <c r="AY276" s="118">
        <f t="shared" si="116"/>
        <v>709001.58724681672</v>
      </c>
      <c r="AZ276" s="119"/>
      <c r="BA276" s="118">
        <f t="shared" si="117"/>
        <v>1705000.0000000002</v>
      </c>
      <c r="BB276" s="118">
        <f t="shared" si="129"/>
        <v>7931582.5</v>
      </c>
      <c r="BC276" s="118">
        <f t="shared" si="130"/>
        <v>0</v>
      </c>
      <c r="BD276" s="118">
        <f t="shared" si="118"/>
        <v>1008462.86</v>
      </c>
      <c r="BF276" s="118">
        <f t="shared" si="122"/>
        <v>7824197.0536468169</v>
      </c>
      <c r="BG276" s="122">
        <f t="shared" si="132"/>
        <v>9636582.5</v>
      </c>
      <c r="BH276" s="119">
        <f t="shared" si="119"/>
        <v>13485000</v>
      </c>
      <c r="BI276" s="119"/>
      <c r="BJ276" s="119">
        <f t="shared" si="145"/>
        <v>0</v>
      </c>
      <c r="BK276" s="81"/>
      <c r="BL276" s="81"/>
      <c r="BM276" s="120">
        <f t="shared" si="123"/>
        <v>30945779.553646818</v>
      </c>
      <c r="BN276" s="120">
        <f t="shared" si="124"/>
        <v>30945779.553646818</v>
      </c>
      <c r="BO276" s="121">
        <v>48580</v>
      </c>
      <c r="BP276" s="22">
        <v>31</v>
      </c>
      <c r="BQ276" s="227">
        <f>$BQ$288/12</f>
        <v>9125000</v>
      </c>
      <c r="BR276" s="227">
        <f>$BR$288/12</f>
        <v>9125000</v>
      </c>
      <c r="BS276" s="227">
        <f>$BS$288/12</f>
        <v>4562500</v>
      </c>
      <c r="BT276" s="227">
        <f t="shared" ref="BT276:BT287" si="147">+BN276+BQ276+BR276+BS276</f>
        <v>53758279.553646818</v>
      </c>
      <c r="BX276" s="106"/>
      <c r="BY276" s="106"/>
    </row>
    <row r="277" spans="1:77" s="22" customFormat="1" x14ac:dyDescent="0.25">
      <c r="A277" s="114">
        <v>48611</v>
      </c>
      <c r="B277" s="105">
        <v>61909</v>
      </c>
      <c r="C277" s="105">
        <v>46059</v>
      </c>
      <c r="D277" s="105">
        <v>75000</v>
      </c>
      <c r="E277" s="105">
        <v>30000</v>
      </c>
      <c r="F277" s="105"/>
      <c r="G277" s="105">
        <v>50377.83375314861</v>
      </c>
      <c r="H277" s="105">
        <v>50000</v>
      </c>
      <c r="I277" s="106"/>
      <c r="J277" s="105">
        <f t="shared" si="101"/>
        <v>262968</v>
      </c>
      <c r="K277" s="106">
        <f>152000+$K$3</f>
        <v>152000</v>
      </c>
      <c r="L277" s="106"/>
      <c r="M277" s="106"/>
      <c r="N277" s="106">
        <v>155000</v>
      </c>
      <c r="O277" s="106">
        <v>35000</v>
      </c>
      <c r="P277" s="106">
        <v>7000</v>
      </c>
      <c r="Q277" s="106">
        <f t="shared" si="140"/>
        <v>68000</v>
      </c>
      <c r="R277" s="106"/>
      <c r="S277" s="106"/>
      <c r="T277" s="106"/>
      <c r="U277" s="106">
        <v>200000</v>
      </c>
      <c r="V277" s="106">
        <v>257000</v>
      </c>
      <c r="W277" s="106">
        <f t="shared" ref="W277:W287" si="148">+W276</f>
        <v>300000</v>
      </c>
      <c r="X277" s="106"/>
      <c r="Y277" s="106"/>
      <c r="Z277" s="123">
        <f t="shared" si="146"/>
        <v>0.53180000000000005</v>
      </c>
      <c r="AA277" s="123">
        <f t="shared" si="146"/>
        <v>0.63180000000000003</v>
      </c>
      <c r="AB277" s="123">
        <v>1.3</v>
      </c>
      <c r="AC277" s="123">
        <v>1.25</v>
      </c>
      <c r="AE277" s="123">
        <f t="shared" si="102"/>
        <v>0.35473972602739723</v>
      </c>
      <c r="AF277" s="123">
        <v>0.1</v>
      </c>
      <c r="AG277" s="123"/>
      <c r="AH277" s="123">
        <f t="shared" si="137"/>
        <v>0.55000000000000004</v>
      </c>
      <c r="AK277" s="123">
        <v>0.59</v>
      </c>
      <c r="AL277" s="123">
        <v>0.8</v>
      </c>
      <c r="AM277" s="123">
        <v>0.70409999999999995</v>
      </c>
      <c r="AP277" s="47"/>
      <c r="AQ277" s="47"/>
      <c r="AR277" s="123">
        <v>0.27500000000000002</v>
      </c>
      <c r="AS277" s="124">
        <v>0.12658</v>
      </c>
      <c r="AT277" s="124">
        <v>1.45</v>
      </c>
      <c r="AU277" s="124"/>
      <c r="AW277" s="118">
        <f t="shared" si="115"/>
        <v>5516651.9072000002</v>
      </c>
      <c r="AX277" s="119"/>
      <c r="AY277" s="118">
        <f t="shared" si="116"/>
        <v>640388.53041647968</v>
      </c>
      <c r="AZ277" s="119"/>
      <c r="BA277" s="118">
        <f t="shared" si="117"/>
        <v>1540000.0000000002</v>
      </c>
      <c r="BB277" s="118">
        <f t="shared" si="129"/>
        <v>7164010</v>
      </c>
      <c r="BC277" s="118">
        <f t="shared" si="130"/>
        <v>0</v>
      </c>
      <c r="BD277" s="118">
        <f t="shared" si="118"/>
        <v>910869.68</v>
      </c>
      <c r="BF277" s="118">
        <f t="shared" si="122"/>
        <v>7067910.1176164793</v>
      </c>
      <c r="BG277" s="122">
        <f t="shared" si="132"/>
        <v>8704010</v>
      </c>
      <c r="BH277" s="119">
        <f t="shared" si="119"/>
        <v>12180000</v>
      </c>
      <c r="BI277" s="119"/>
      <c r="BJ277" s="119">
        <f t="shared" si="145"/>
        <v>0</v>
      </c>
      <c r="BK277" s="81"/>
      <c r="BL277" s="81"/>
      <c r="BM277" s="120">
        <f t="shared" si="123"/>
        <v>27951920.117616478</v>
      </c>
      <c r="BN277" s="120">
        <f t="shared" si="124"/>
        <v>27951920.117616478</v>
      </c>
      <c r="BO277" s="121">
        <v>48611</v>
      </c>
      <c r="BP277" s="22">
        <v>28</v>
      </c>
      <c r="BQ277" s="227">
        <f t="shared" ref="BQ277:BQ287" si="149">$BQ$288/12</f>
        <v>9125000</v>
      </c>
      <c r="BR277" s="227">
        <f t="shared" ref="BR277:BR287" si="150">$BR$288/12</f>
        <v>9125000</v>
      </c>
      <c r="BS277" s="227">
        <f t="shared" ref="BS277:BS287" si="151">$BS$288/12</f>
        <v>4562500</v>
      </c>
      <c r="BT277" s="227">
        <f t="shared" si="147"/>
        <v>50764420.117616475</v>
      </c>
      <c r="BX277" s="106"/>
      <c r="BY277" s="106"/>
    </row>
    <row r="278" spans="1:77" s="22" customFormat="1" x14ac:dyDescent="0.25">
      <c r="A278" s="114">
        <v>48639</v>
      </c>
      <c r="B278" s="105">
        <v>61795</v>
      </c>
      <c r="C278" s="105">
        <v>43628</v>
      </c>
      <c r="D278" s="105">
        <v>75000</v>
      </c>
      <c r="E278" s="105">
        <v>30000</v>
      </c>
      <c r="F278" s="105"/>
      <c r="G278" s="105">
        <v>50377.83375314861</v>
      </c>
      <c r="H278" s="105">
        <v>50000</v>
      </c>
      <c r="I278" s="106"/>
      <c r="J278" s="105">
        <f t="shared" si="101"/>
        <v>260423</v>
      </c>
      <c r="K278" s="106">
        <f>152000+$K$3</f>
        <v>152000</v>
      </c>
      <c r="L278" s="106"/>
      <c r="M278" s="106"/>
      <c r="N278" s="106">
        <v>155000</v>
      </c>
      <c r="O278" s="106">
        <v>35000</v>
      </c>
      <c r="P278" s="106">
        <v>7000</v>
      </c>
      <c r="Q278" s="106">
        <f t="shared" si="140"/>
        <v>68000</v>
      </c>
      <c r="R278" s="106"/>
      <c r="S278" s="106"/>
      <c r="T278" s="106"/>
      <c r="U278" s="106">
        <v>200000</v>
      </c>
      <c r="V278" s="106">
        <v>257000</v>
      </c>
      <c r="W278" s="106">
        <f t="shared" si="148"/>
        <v>300000</v>
      </c>
      <c r="X278" s="106"/>
      <c r="Y278" s="106"/>
      <c r="Z278" s="123">
        <f t="shared" si="146"/>
        <v>0.53180000000000005</v>
      </c>
      <c r="AA278" s="123">
        <f t="shared" si="146"/>
        <v>0.63180000000000003</v>
      </c>
      <c r="AB278" s="123">
        <v>1.3</v>
      </c>
      <c r="AC278" s="123">
        <v>1.25</v>
      </c>
      <c r="AE278" s="123">
        <f t="shared" si="102"/>
        <v>0.35473972602739723</v>
      </c>
      <c r="AF278" s="123">
        <v>0.1</v>
      </c>
      <c r="AG278" s="123"/>
      <c r="AH278" s="123">
        <f t="shared" si="137"/>
        <v>0.55000000000000004</v>
      </c>
      <c r="AK278" s="123">
        <v>0.59</v>
      </c>
      <c r="AL278" s="123">
        <v>0.8</v>
      </c>
      <c r="AM278" s="123">
        <v>0.70409999999999995</v>
      </c>
      <c r="AP278" s="47"/>
      <c r="AQ278" s="47"/>
      <c r="AR278" s="123">
        <v>0.27500000000000002</v>
      </c>
      <c r="AS278" s="124">
        <v>0.12658</v>
      </c>
      <c r="AT278" s="124">
        <v>1.45</v>
      </c>
      <c r="AU278" s="124"/>
      <c r="AW278" s="118">
        <f t="shared" si="115"/>
        <v>6058229.2933999998</v>
      </c>
      <c r="AX278" s="119"/>
      <c r="AY278" s="118">
        <f t="shared" si="116"/>
        <v>709001.58724681672</v>
      </c>
      <c r="AZ278" s="119"/>
      <c r="BA278" s="118">
        <f t="shared" si="117"/>
        <v>1705000.0000000002</v>
      </c>
      <c r="BB278" s="118">
        <f t="shared" si="129"/>
        <v>7931582.5</v>
      </c>
      <c r="BC278" s="118">
        <f t="shared" si="130"/>
        <v>0</v>
      </c>
      <c r="BD278" s="118">
        <f t="shared" si="118"/>
        <v>1008462.86</v>
      </c>
      <c r="BF278" s="118">
        <f t="shared" si="122"/>
        <v>7775693.7406468168</v>
      </c>
      <c r="BG278" s="122">
        <f t="shared" si="132"/>
        <v>9636582.5</v>
      </c>
      <c r="BH278" s="119">
        <f t="shared" si="119"/>
        <v>13485000</v>
      </c>
      <c r="BI278" s="119"/>
      <c r="BJ278" s="119">
        <f t="shared" si="145"/>
        <v>0</v>
      </c>
      <c r="BK278" s="81"/>
      <c r="BL278" s="81"/>
      <c r="BM278" s="120">
        <f t="shared" si="123"/>
        <v>30897276.240646817</v>
      </c>
      <c r="BN278" s="120">
        <f t="shared" si="124"/>
        <v>30897276.240646817</v>
      </c>
      <c r="BO278" s="121">
        <v>48639</v>
      </c>
      <c r="BP278" s="22">
        <v>31</v>
      </c>
      <c r="BQ278" s="227">
        <f t="shared" si="149"/>
        <v>9125000</v>
      </c>
      <c r="BR278" s="227">
        <f t="shared" si="150"/>
        <v>9125000</v>
      </c>
      <c r="BS278" s="227">
        <f t="shared" si="151"/>
        <v>4562500</v>
      </c>
      <c r="BT278" s="227">
        <f t="shared" si="147"/>
        <v>53709776.240646817</v>
      </c>
      <c r="BX278" s="106"/>
      <c r="BY278" s="106"/>
    </row>
    <row r="279" spans="1:77" s="22" customFormat="1" x14ac:dyDescent="0.25">
      <c r="A279" s="114">
        <v>48670</v>
      </c>
      <c r="B279" s="105">
        <v>59131</v>
      </c>
      <c r="C279" s="105">
        <v>45506</v>
      </c>
      <c r="D279" s="105">
        <v>75000</v>
      </c>
      <c r="E279" s="105">
        <v>30000</v>
      </c>
      <c r="F279" s="105"/>
      <c r="G279" s="105">
        <v>50377.83375314861</v>
      </c>
      <c r="H279" s="105">
        <v>50000</v>
      </c>
      <c r="I279" s="106"/>
      <c r="J279" s="105">
        <f t="shared" si="101"/>
        <v>259637</v>
      </c>
      <c r="K279" s="106">
        <f t="shared" ref="K279:K285" si="152">170000+$K$3</f>
        <v>170000</v>
      </c>
      <c r="L279" s="106"/>
      <c r="M279" s="106"/>
      <c r="N279" s="106">
        <v>155000</v>
      </c>
      <c r="O279" s="106">
        <v>35000</v>
      </c>
      <c r="P279" s="106">
        <v>7000</v>
      </c>
      <c r="Q279" s="106">
        <f t="shared" si="140"/>
        <v>68000</v>
      </c>
      <c r="R279" s="106"/>
      <c r="S279" s="106"/>
      <c r="T279" s="106"/>
      <c r="U279" s="106">
        <v>200000</v>
      </c>
      <c r="V279" s="106">
        <v>257000</v>
      </c>
      <c r="W279" s="106">
        <f t="shared" si="148"/>
        <v>300000</v>
      </c>
      <c r="X279" s="106"/>
      <c r="Y279" s="106"/>
      <c r="Z279" s="123">
        <f t="shared" si="146"/>
        <v>0.53180000000000005</v>
      </c>
      <c r="AA279" s="123">
        <f t="shared" si="146"/>
        <v>0.63180000000000003</v>
      </c>
      <c r="AB279" s="123">
        <v>1.3</v>
      </c>
      <c r="AC279" s="123">
        <v>1.25</v>
      </c>
      <c r="AE279" s="123">
        <f t="shared" si="102"/>
        <v>0.35473972602739723</v>
      </c>
      <c r="AF279" s="123">
        <v>0.1</v>
      </c>
      <c r="AG279" s="123"/>
      <c r="AH279" s="123">
        <f t="shared" si="137"/>
        <v>0.55000000000000004</v>
      </c>
      <c r="AK279" s="123">
        <v>0.59</v>
      </c>
      <c r="AL279" s="123">
        <v>0.8</v>
      </c>
      <c r="AM279" s="123">
        <v>0.70409999999999995</v>
      </c>
      <c r="AP279" s="47"/>
      <c r="AQ279" s="47"/>
      <c r="AR279" s="123">
        <v>0.27500000000000002</v>
      </c>
      <c r="AS279" s="124">
        <v>0.12658</v>
      </c>
      <c r="AT279" s="124">
        <v>1.45</v>
      </c>
      <c r="AU279" s="124"/>
      <c r="AW279" s="118">
        <f t="shared" si="115"/>
        <v>5855896.6980000008</v>
      </c>
      <c r="AX279" s="119"/>
      <c r="AY279" s="118">
        <f t="shared" si="116"/>
        <v>686130.56830337108</v>
      </c>
      <c r="AZ279" s="119"/>
      <c r="BA279" s="118">
        <f t="shared" si="117"/>
        <v>1650000.0000000002</v>
      </c>
      <c r="BB279" s="118">
        <f t="shared" si="129"/>
        <v>7972725</v>
      </c>
      <c r="BC279" s="118">
        <f t="shared" si="130"/>
        <v>0</v>
      </c>
      <c r="BD279" s="118">
        <f t="shared" si="118"/>
        <v>975931.8</v>
      </c>
      <c r="BF279" s="118">
        <f t="shared" si="122"/>
        <v>7517959.0663033715</v>
      </c>
      <c r="BG279" s="122">
        <f t="shared" si="132"/>
        <v>9622725</v>
      </c>
      <c r="BH279" s="119">
        <f t="shared" si="119"/>
        <v>13050000</v>
      </c>
      <c r="BI279" s="119"/>
      <c r="BJ279" s="119">
        <f t="shared" si="145"/>
        <v>0</v>
      </c>
      <c r="BK279" s="81"/>
      <c r="BL279" s="81"/>
      <c r="BM279" s="120">
        <f t="shared" si="123"/>
        <v>30190684.066303372</v>
      </c>
      <c r="BN279" s="120">
        <f t="shared" si="124"/>
        <v>30190684.066303372</v>
      </c>
      <c r="BO279" s="121">
        <v>48670</v>
      </c>
      <c r="BP279" s="22">
        <v>30</v>
      </c>
      <c r="BQ279" s="227">
        <f t="shared" si="149"/>
        <v>9125000</v>
      </c>
      <c r="BR279" s="227">
        <f t="shared" si="150"/>
        <v>9125000</v>
      </c>
      <c r="BS279" s="227">
        <f t="shared" si="151"/>
        <v>4562500</v>
      </c>
      <c r="BT279" s="227">
        <f t="shared" si="147"/>
        <v>53003184.066303372</v>
      </c>
      <c r="BX279" s="106"/>
      <c r="BY279" s="106"/>
    </row>
    <row r="280" spans="1:77" s="22" customFormat="1" x14ac:dyDescent="0.25">
      <c r="A280" s="114">
        <v>48700</v>
      </c>
      <c r="B280" s="105">
        <v>50303</v>
      </c>
      <c r="C280" s="105">
        <v>94506</v>
      </c>
      <c r="D280" s="105">
        <v>75000</v>
      </c>
      <c r="E280" s="105">
        <v>30000</v>
      </c>
      <c r="F280" s="105"/>
      <c r="G280" s="105">
        <v>100755.66750629722</v>
      </c>
      <c r="H280" s="105">
        <v>100000</v>
      </c>
      <c r="I280" s="106"/>
      <c r="J280" s="105">
        <f t="shared" ref="J280:J287" si="153">B280+C280+H280+I280+D280+E280</f>
        <v>349809</v>
      </c>
      <c r="K280" s="106">
        <f t="shared" si="152"/>
        <v>170000</v>
      </c>
      <c r="L280" s="106"/>
      <c r="M280" s="106"/>
      <c r="N280" s="106">
        <v>155000</v>
      </c>
      <c r="O280" s="106">
        <v>35000</v>
      </c>
      <c r="P280" s="106">
        <v>7000</v>
      </c>
      <c r="Q280" s="106">
        <f t="shared" si="140"/>
        <v>68000</v>
      </c>
      <c r="R280" s="106"/>
      <c r="S280" s="106"/>
      <c r="T280" s="106"/>
      <c r="U280" s="106">
        <v>200000</v>
      </c>
      <c r="V280" s="106">
        <v>257000</v>
      </c>
      <c r="W280" s="106">
        <f t="shared" si="148"/>
        <v>300000</v>
      </c>
      <c r="X280" s="106"/>
      <c r="Y280" s="106"/>
      <c r="Z280" s="123">
        <f t="shared" si="146"/>
        <v>0.53180000000000005</v>
      </c>
      <c r="AA280" s="123">
        <f t="shared" si="146"/>
        <v>0.63180000000000003</v>
      </c>
      <c r="AB280" s="123">
        <v>1.3</v>
      </c>
      <c r="AC280" s="123">
        <v>1.25</v>
      </c>
      <c r="AE280" s="123">
        <f t="shared" ref="AE280:AE287" si="154">10.79*12/365</f>
        <v>0.35473972602739723</v>
      </c>
      <c r="AF280" s="123">
        <v>0.63180000000000003</v>
      </c>
      <c r="AG280" s="123"/>
      <c r="AH280" s="123">
        <f t="shared" si="137"/>
        <v>0.55000000000000004</v>
      </c>
      <c r="AK280" s="123">
        <v>0.59</v>
      </c>
      <c r="AL280" s="123">
        <v>0.8</v>
      </c>
      <c r="AM280" s="123">
        <v>0.70409999999999995</v>
      </c>
      <c r="AP280" s="47"/>
      <c r="AQ280" s="47"/>
      <c r="AR280" s="123">
        <v>0.27500000000000002</v>
      </c>
      <c r="AS280" s="124">
        <v>0.12658</v>
      </c>
      <c r="AT280" s="124">
        <v>1.45</v>
      </c>
      <c r="AU280" s="124"/>
      <c r="AW280" s="118">
        <f t="shared" si="115"/>
        <v>6865260.8122000005</v>
      </c>
      <c r="AX280" s="119"/>
      <c r="AY280" s="118">
        <f t="shared" si="116"/>
        <v>3066583.1744936332</v>
      </c>
      <c r="AZ280" s="119"/>
      <c r="BA280" s="118">
        <f t="shared" si="117"/>
        <v>1705000.0000000002</v>
      </c>
      <c r="BB280" s="118">
        <f t="shared" si="129"/>
        <v>8238482.5</v>
      </c>
      <c r="BC280" s="118">
        <f t="shared" si="130"/>
        <v>0</v>
      </c>
      <c r="BD280" s="118">
        <f t="shared" si="118"/>
        <v>1008462.86</v>
      </c>
      <c r="BF280" s="118">
        <f t="shared" si="122"/>
        <v>10940306.846693633</v>
      </c>
      <c r="BG280" s="122">
        <f t="shared" si="132"/>
        <v>9943482.5</v>
      </c>
      <c r="BH280" s="119">
        <f t="shared" si="119"/>
        <v>13485000</v>
      </c>
      <c r="BI280" s="119"/>
      <c r="BJ280" s="119">
        <f t="shared" si="145"/>
        <v>0</v>
      </c>
      <c r="BK280" s="81"/>
      <c r="BL280" s="81"/>
      <c r="BM280" s="120">
        <f t="shared" si="123"/>
        <v>34368789.346693635</v>
      </c>
      <c r="BN280" s="120">
        <f t="shared" si="124"/>
        <v>34368789.346693635</v>
      </c>
      <c r="BO280" s="121">
        <v>48700</v>
      </c>
      <c r="BP280" s="22">
        <v>31</v>
      </c>
      <c r="BQ280" s="227">
        <f t="shared" si="149"/>
        <v>9125000</v>
      </c>
      <c r="BR280" s="227">
        <f t="shared" si="150"/>
        <v>9125000</v>
      </c>
      <c r="BS280" s="227">
        <f t="shared" si="151"/>
        <v>4562500</v>
      </c>
      <c r="BT280" s="227">
        <f t="shared" si="147"/>
        <v>57181289.346693635</v>
      </c>
      <c r="BX280" s="106"/>
      <c r="BY280" s="106"/>
    </row>
    <row r="281" spans="1:77" s="22" customFormat="1" x14ac:dyDescent="0.25">
      <c r="A281" s="114">
        <v>48731</v>
      </c>
      <c r="B281" s="105">
        <v>50301</v>
      </c>
      <c r="C281" s="105">
        <v>94506</v>
      </c>
      <c r="D281" s="105">
        <v>75000</v>
      </c>
      <c r="E281" s="105">
        <v>30000</v>
      </c>
      <c r="F281" s="105"/>
      <c r="G281" s="105">
        <v>100755.66750629722</v>
      </c>
      <c r="H281" s="105">
        <v>100000</v>
      </c>
      <c r="I281" s="106"/>
      <c r="J281" s="105">
        <f t="shared" si="153"/>
        <v>349807</v>
      </c>
      <c r="K281" s="106">
        <f t="shared" si="152"/>
        <v>170000</v>
      </c>
      <c r="L281" s="106"/>
      <c r="M281" s="106"/>
      <c r="N281" s="106">
        <v>155000</v>
      </c>
      <c r="O281" s="106">
        <v>35000</v>
      </c>
      <c r="P281" s="106">
        <v>7000</v>
      </c>
      <c r="Q281" s="106">
        <f t="shared" si="140"/>
        <v>68000</v>
      </c>
      <c r="R281" s="106"/>
      <c r="S281" s="106"/>
      <c r="T281" s="106"/>
      <c r="U281" s="106">
        <v>200000</v>
      </c>
      <c r="V281" s="106">
        <v>257000</v>
      </c>
      <c r="W281" s="106">
        <f t="shared" si="148"/>
        <v>300000</v>
      </c>
      <c r="X281" s="106"/>
      <c r="Y281" s="106"/>
      <c r="Z281" s="123">
        <f t="shared" si="146"/>
        <v>0.53180000000000005</v>
      </c>
      <c r="AA281" s="123">
        <f t="shared" si="146"/>
        <v>0.63180000000000003</v>
      </c>
      <c r="AB281" s="123">
        <v>1.3</v>
      </c>
      <c r="AC281" s="123">
        <v>1.25</v>
      </c>
      <c r="AE281" s="123">
        <f t="shared" si="154"/>
        <v>0.35473972602739723</v>
      </c>
      <c r="AF281" s="123">
        <v>0.63180000000000003</v>
      </c>
      <c r="AG281" s="123"/>
      <c r="AH281" s="123">
        <f t="shared" si="137"/>
        <v>0.55000000000000004</v>
      </c>
      <c r="AK281" s="123">
        <v>0.59</v>
      </c>
      <c r="AL281" s="123">
        <v>0.8</v>
      </c>
      <c r="AM281" s="123">
        <v>0.70409999999999995</v>
      </c>
      <c r="AP281" s="47"/>
      <c r="AQ281" s="47"/>
      <c r="AR281" s="123">
        <v>0.27500000000000002</v>
      </c>
      <c r="AS281" s="124">
        <v>0.12658</v>
      </c>
      <c r="AT281" s="124">
        <v>1.45</v>
      </c>
      <c r="AU281" s="124"/>
      <c r="AW281" s="118">
        <f t="shared" si="115"/>
        <v>6643768.8779999996</v>
      </c>
      <c r="AX281" s="119"/>
      <c r="AY281" s="118">
        <f t="shared" si="116"/>
        <v>2967661.1366067417</v>
      </c>
      <c r="AZ281" s="119"/>
      <c r="BA281" s="118">
        <f t="shared" si="117"/>
        <v>1650000.0000000002</v>
      </c>
      <c r="BB281" s="118">
        <f t="shared" si="129"/>
        <v>7972725</v>
      </c>
      <c r="BC281" s="118">
        <f t="shared" si="130"/>
        <v>0</v>
      </c>
      <c r="BD281" s="118">
        <f t="shared" si="118"/>
        <v>975931.8</v>
      </c>
      <c r="BF281" s="118">
        <f t="shared" si="122"/>
        <v>10587361.814606741</v>
      </c>
      <c r="BG281" s="122">
        <f t="shared" si="132"/>
        <v>9622725</v>
      </c>
      <c r="BH281" s="119">
        <f t="shared" si="119"/>
        <v>13050000</v>
      </c>
      <c r="BI281" s="119"/>
      <c r="BJ281" s="119">
        <f t="shared" si="145"/>
        <v>0</v>
      </c>
      <c r="BK281" s="81"/>
      <c r="BL281" s="81"/>
      <c r="BM281" s="120">
        <f t="shared" si="123"/>
        <v>33260086.814606741</v>
      </c>
      <c r="BN281" s="120">
        <f t="shared" si="124"/>
        <v>33260086.814606741</v>
      </c>
      <c r="BO281" s="121">
        <v>48731</v>
      </c>
      <c r="BP281" s="22">
        <v>30</v>
      </c>
      <c r="BQ281" s="227">
        <f t="shared" si="149"/>
        <v>9125000</v>
      </c>
      <c r="BR281" s="227">
        <f t="shared" si="150"/>
        <v>9125000</v>
      </c>
      <c r="BS281" s="227">
        <f t="shared" si="151"/>
        <v>4562500</v>
      </c>
      <c r="BT281" s="227">
        <f t="shared" si="147"/>
        <v>56072586.814606741</v>
      </c>
      <c r="BX281" s="106"/>
      <c r="BY281" s="106"/>
    </row>
    <row r="282" spans="1:77" s="22" customFormat="1" x14ac:dyDescent="0.25">
      <c r="A282" s="114">
        <v>48761</v>
      </c>
      <c r="B282" s="105">
        <v>50316</v>
      </c>
      <c r="C282" s="105">
        <v>94506</v>
      </c>
      <c r="D282" s="105">
        <v>75000</v>
      </c>
      <c r="E282" s="105">
        <v>30000</v>
      </c>
      <c r="F282" s="105"/>
      <c r="G282" s="105">
        <v>100755.66750629722</v>
      </c>
      <c r="H282" s="105">
        <v>100000</v>
      </c>
      <c r="I282" s="106"/>
      <c r="J282" s="105">
        <f t="shared" si="153"/>
        <v>349822</v>
      </c>
      <c r="K282" s="106">
        <f t="shared" si="152"/>
        <v>170000</v>
      </c>
      <c r="L282" s="106"/>
      <c r="M282" s="106"/>
      <c r="N282" s="106">
        <v>155000</v>
      </c>
      <c r="O282" s="106">
        <v>35000</v>
      </c>
      <c r="P282" s="106">
        <v>7000</v>
      </c>
      <c r="Q282" s="106">
        <f t="shared" si="140"/>
        <v>68000</v>
      </c>
      <c r="R282" s="106"/>
      <c r="S282" s="106"/>
      <c r="T282" s="106"/>
      <c r="U282" s="106">
        <v>200000</v>
      </c>
      <c r="V282" s="106">
        <v>257000</v>
      </c>
      <c r="W282" s="106">
        <f t="shared" si="148"/>
        <v>300000</v>
      </c>
      <c r="X282" s="106"/>
      <c r="Y282" s="106"/>
      <c r="Z282" s="123">
        <f t="shared" si="146"/>
        <v>0.53180000000000005</v>
      </c>
      <c r="AA282" s="123">
        <f t="shared" si="146"/>
        <v>0.63180000000000003</v>
      </c>
      <c r="AB282" s="123">
        <v>1.3</v>
      </c>
      <c r="AC282" s="123">
        <v>1.25</v>
      </c>
      <c r="AE282" s="123">
        <f t="shared" si="154"/>
        <v>0.35473972602739723</v>
      </c>
      <c r="AF282" s="123">
        <v>0.63180000000000003</v>
      </c>
      <c r="AG282" s="123"/>
      <c r="AH282" s="123">
        <f t="shared" si="137"/>
        <v>0.55000000000000004</v>
      </c>
      <c r="AK282" s="123">
        <v>0.59</v>
      </c>
      <c r="AL282" s="123">
        <v>0.8</v>
      </c>
      <c r="AM282" s="123">
        <v>0.70409999999999995</v>
      </c>
      <c r="AP282" s="47"/>
      <c r="AQ282" s="47"/>
      <c r="AR282" s="123">
        <v>0.27500000000000002</v>
      </c>
      <c r="AS282" s="124">
        <v>0.12658</v>
      </c>
      <c r="AT282" s="124">
        <v>1.45</v>
      </c>
      <c r="AU282" s="124"/>
      <c r="AW282" s="118">
        <f t="shared" si="115"/>
        <v>6865475.1276000002</v>
      </c>
      <c r="AX282" s="119"/>
      <c r="AY282" s="118">
        <f t="shared" si="116"/>
        <v>3066583.1744936332</v>
      </c>
      <c r="AZ282" s="119"/>
      <c r="BA282" s="118">
        <f t="shared" si="117"/>
        <v>1705000.0000000002</v>
      </c>
      <c r="BB282" s="118">
        <f t="shared" si="129"/>
        <v>8238482.5</v>
      </c>
      <c r="BC282" s="118">
        <f t="shared" si="130"/>
        <v>0</v>
      </c>
      <c r="BD282" s="118">
        <f t="shared" si="118"/>
        <v>1008462.86</v>
      </c>
      <c r="BF282" s="118">
        <f t="shared" si="122"/>
        <v>10940521.162093632</v>
      </c>
      <c r="BG282" s="122">
        <f t="shared" si="132"/>
        <v>9943482.5</v>
      </c>
      <c r="BH282" s="119">
        <f t="shared" si="119"/>
        <v>13485000</v>
      </c>
      <c r="BI282" s="119"/>
      <c r="BJ282" s="119">
        <f t="shared" si="145"/>
        <v>0</v>
      </c>
      <c r="BK282" s="81"/>
      <c r="BL282" s="81"/>
      <c r="BM282" s="120">
        <f t="shared" si="123"/>
        <v>34369003.662093632</v>
      </c>
      <c r="BN282" s="120">
        <f t="shared" si="124"/>
        <v>34369003.662093632</v>
      </c>
      <c r="BO282" s="121">
        <v>48761</v>
      </c>
      <c r="BP282" s="22">
        <v>31</v>
      </c>
      <c r="BQ282" s="227">
        <f t="shared" si="149"/>
        <v>9125000</v>
      </c>
      <c r="BR282" s="227">
        <f t="shared" si="150"/>
        <v>9125000</v>
      </c>
      <c r="BS282" s="227">
        <f t="shared" si="151"/>
        <v>4562500</v>
      </c>
      <c r="BT282" s="227">
        <f t="shared" si="147"/>
        <v>57181503.662093632</v>
      </c>
      <c r="BX282" s="106"/>
      <c r="BY282" s="106"/>
    </row>
    <row r="283" spans="1:77" s="22" customFormat="1" x14ac:dyDescent="0.25">
      <c r="A283" s="114">
        <v>48792</v>
      </c>
      <c r="B283" s="105">
        <v>50351</v>
      </c>
      <c r="C283" s="105">
        <v>94506</v>
      </c>
      <c r="D283" s="105">
        <v>75000</v>
      </c>
      <c r="E283" s="105">
        <v>30000</v>
      </c>
      <c r="F283" s="105"/>
      <c r="G283" s="105">
        <v>100755.66750629722</v>
      </c>
      <c r="H283" s="105">
        <v>100000</v>
      </c>
      <c r="I283" s="106"/>
      <c r="J283" s="105">
        <f t="shared" si="153"/>
        <v>349857</v>
      </c>
      <c r="K283" s="106">
        <f t="shared" si="152"/>
        <v>170000</v>
      </c>
      <c r="L283" s="106"/>
      <c r="M283" s="106"/>
      <c r="N283" s="106">
        <v>155000</v>
      </c>
      <c r="O283" s="106">
        <v>35000</v>
      </c>
      <c r="P283" s="106">
        <v>7000</v>
      </c>
      <c r="Q283" s="106">
        <f t="shared" si="140"/>
        <v>68000</v>
      </c>
      <c r="R283" s="106"/>
      <c r="S283" s="106"/>
      <c r="T283" s="106"/>
      <c r="U283" s="106">
        <v>200000</v>
      </c>
      <c r="V283" s="106">
        <v>257000</v>
      </c>
      <c r="W283" s="106">
        <f t="shared" si="148"/>
        <v>300000</v>
      </c>
      <c r="X283" s="106"/>
      <c r="Y283" s="106"/>
      <c r="Z283" s="123">
        <f t="shared" si="146"/>
        <v>0.53180000000000005</v>
      </c>
      <c r="AA283" s="123">
        <f t="shared" si="146"/>
        <v>0.63180000000000003</v>
      </c>
      <c r="AB283" s="123">
        <v>1.3</v>
      </c>
      <c r="AC283" s="123">
        <v>1.25</v>
      </c>
      <c r="AE283" s="123">
        <f t="shared" si="154"/>
        <v>0.35473972602739723</v>
      </c>
      <c r="AF283" s="123">
        <v>0.63180000000000003</v>
      </c>
      <c r="AG283" s="123"/>
      <c r="AH283" s="123">
        <f t="shared" si="137"/>
        <v>0.55000000000000004</v>
      </c>
      <c r="AK283" s="123">
        <v>0.59</v>
      </c>
      <c r="AL283" s="123">
        <v>0.8</v>
      </c>
      <c r="AM283" s="123">
        <v>0.70409999999999995</v>
      </c>
      <c r="AP283" s="47"/>
      <c r="AQ283" s="47"/>
      <c r="AR283" s="123">
        <v>0.27500000000000002</v>
      </c>
      <c r="AS283" s="124">
        <v>0.12658</v>
      </c>
      <c r="AT283" s="124">
        <v>1.45</v>
      </c>
      <c r="AU283" s="124"/>
      <c r="AW283" s="118">
        <f t="shared" si="115"/>
        <v>6866052.1305999998</v>
      </c>
      <c r="AX283" s="119"/>
      <c r="AY283" s="118">
        <f t="shared" si="116"/>
        <v>3066583.1744936332</v>
      </c>
      <c r="AZ283" s="119"/>
      <c r="BA283" s="118">
        <f t="shared" si="117"/>
        <v>1705000.0000000002</v>
      </c>
      <c r="BB283" s="118">
        <f t="shared" si="129"/>
        <v>8238482.5</v>
      </c>
      <c r="BC283" s="118">
        <f t="shared" si="130"/>
        <v>0</v>
      </c>
      <c r="BD283" s="118">
        <f t="shared" si="118"/>
        <v>1008462.86</v>
      </c>
      <c r="BF283" s="118">
        <f t="shared" si="122"/>
        <v>10941098.165093632</v>
      </c>
      <c r="BG283" s="122">
        <f t="shared" si="132"/>
        <v>9943482.5</v>
      </c>
      <c r="BH283" s="119">
        <f t="shared" si="119"/>
        <v>13485000</v>
      </c>
      <c r="BI283" s="119"/>
      <c r="BJ283" s="119">
        <f t="shared" si="145"/>
        <v>0</v>
      </c>
      <c r="BK283" s="81"/>
      <c r="BL283" s="81"/>
      <c r="BM283" s="120">
        <f t="shared" si="123"/>
        <v>34369580.665093631</v>
      </c>
      <c r="BN283" s="120">
        <f t="shared" si="124"/>
        <v>34369580.665093631</v>
      </c>
      <c r="BO283" s="121">
        <v>48792</v>
      </c>
      <c r="BP283" s="22">
        <v>31</v>
      </c>
      <c r="BQ283" s="227">
        <f t="shared" si="149"/>
        <v>9125000</v>
      </c>
      <c r="BR283" s="227">
        <f t="shared" si="150"/>
        <v>9125000</v>
      </c>
      <c r="BS283" s="227">
        <f t="shared" si="151"/>
        <v>4562500</v>
      </c>
      <c r="BT283" s="227">
        <f t="shared" si="147"/>
        <v>57182080.665093631</v>
      </c>
      <c r="BX283" s="106"/>
      <c r="BY283" s="106"/>
    </row>
    <row r="284" spans="1:77" s="22" customFormat="1" x14ac:dyDescent="0.25">
      <c r="A284" s="114">
        <v>48823</v>
      </c>
      <c r="B284" s="105">
        <v>50743</v>
      </c>
      <c r="C284" s="105">
        <v>94506</v>
      </c>
      <c r="D284" s="105">
        <v>75000</v>
      </c>
      <c r="E284" s="105">
        <v>30000</v>
      </c>
      <c r="F284" s="105"/>
      <c r="G284" s="105">
        <v>100755.66750629722</v>
      </c>
      <c r="H284" s="105">
        <v>100000</v>
      </c>
      <c r="I284" s="106"/>
      <c r="J284" s="105">
        <f t="shared" si="153"/>
        <v>350249</v>
      </c>
      <c r="K284" s="106">
        <f t="shared" si="152"/>
        <v>170000</v>
      </c>
      <c r="L284" s="106"/>
      <c r="M284" s="106"/>
      <c r="N284" s="106">
        <v>155000</v>
      </c>
      <c r="O284" s="106">
        <v>35000</v>
      </c>
      <c r="P284" s="106">
        <v>7000</v>
      </c>
      <c r="Q284" s="106">
        <f t="shared" si="140"/>
        <v>68000</v>
      </c>
      <c r="R284" s="106"/>
      <c r="S284" s="106"/>
      <c r="T284" s="106"/>
      <c r="U284" s="106">
        <v>200000</v>
      </c>
      <c r="V284" s="106">
        <v>257000</v>
      </c>
      <c r="W284" s="106">
        <f t="shared" si="148"/>
        <v>300000</v>
      </c>
      <c r="X284" s="106"/>
      <c r="Y284" s="106"/>
      <c r="Z284" s="123">
        <f t="shared" si="146"/>
        <v>0.53180000000000005</v>
      </c>
      <c r="AA284" s="123">
        <f t="shared" si="146"/>
        <v>0.63180000000000003</v>
      </c>
      <c r="AB284" s="123">
        <v>1.3</v>
      </c>
      <c r="AC284" s="123">
        <v>1.25</v>
      </c>
      <c r="AE284" s="123">
        <f t="shared" si="154"/>
        <v>0.35473972602739723</v>
      </c>
      <c r="AF284" s="123">
        <v>0.63180000000000003</v>
      </c>
      <c r="AG284" s="123"/>
      <c r="AH284" s="123">
        <f t="shared" si="137"/>
        <v>0.55000000000000004</v>
      </c>
      <c r="AK284" s="123">
        <v>0.59</v>
      </c>
      <c r="AL284" s="123">
        <v>0.8</v>
      </c>
      <c r="AM284" s="123">
        <v>0.70409999999999995</v>
      </c>
      <c r="AP284" s="47"/>
      <c r="AQ284" s="47"/>
      <c r="AR284" s="123">
        <v>0.27500000000000002</v>
      </c>
      <c r="AS284" s="124">
        <v>0.12658</v>
      </c>
      <c r="AT284" s="124">
        <v>1.45</v>
      </c>
      <c r="AU284" s="124"/>
      <c r="AW284" s="118">
        <f t="shared" si="115"/>
        <v>6650820.5460000001</v>
      </c>
      <c r="AX284" s="119"/>
      <c r="AY284" s="118">
        <f t="shared" si="116"/>
        <v>2967661.1366067417</v>
      </c>
      <c r="AZ284" s="119"/>
      <c r="BA284" s="118">
        <f t="shared" si="117"/>
        <v>1650000.0000000002</v>
      </c>
      <c r="BB284" s="118">
        <f t="shared" si="129"/>
        <v>7972725</v>
      </c>
      <c r="BC284" s="118">
        <f t="shared" si="130"/>
        <v>0</v>
      </c>
      <c r="BD284" s="118">
        <f t="shared" si="118"/>
        <v>975931.8</v>
      </c>
      <c r="BF284" s="118">
        <f t="shared" si="122"/>
        <v>10594413.482606743</v>
      </c>
      <c r="BG284" s="122">
        <f t="shared" si="132"/>
        <v>9622725</v>
      </c>
      <c r="BH284" s="119">
        <f t="shared" si="119"/>
        <v>13050000</v>
      </c>
      <c r="BI284" s="119"/>
      <c r="BJ284" s="119">
        <f t="shared" si="145"/>
        <v>0</v>
      </c>
      <c r="BK284" s="81"/>
      <c r="BL284" s="81"/>
      <c r="BM284" s="120">
        <f t="shared" si="123"/>
        <v>33267138.482606743</v>
      </c>
      <c r="BN284" s="120">
        <f t="shared" si="124"/>
        <v>33267138.482606743</v>
      </c>
      <c r="BO284" s="121">
        <v>48823</v>
      </c>
      <c r="BP284" s="22">
        <v>30</v>
      </c>
      <c r="BQ284" s="227">
        <f t="shared" si="149"/>
        <v>9125000</v>
      </c>
      <c r="BR284" s="227">
        <f t="shared" si="150"/>
        <v>9125000</v>
      </c>
      <c r="BS284" s="227">
        <f t="shared" si="151"/>
        <v>4562500</v>
      </c>
      <c r="BT284" s="227">
        <f t="shared" si="147"/>
        <v>56079638.482606739</v>
      </c>
      <c r="BX284" s="106"/>
      <c r="BY284" s="106"/>
    </row>
    <row r="285" spans="1:77" s="22" customFormat="1" x14ac:dyDescent="0.25">
      <c r="A285" s="114">
        <v>48853</v>
      </c>
      <c r="B285" s="105">
        <v>50050</v>
      </c>
      <c r="C285" s="105">
        <v>57404</v>
      </c>
      <c r="D285" s="105">
        <v>75000</v>
      </c>
      <c r="E285" s="105">
        <v>30000</v>
      </c>
      <c r="F285" s="105"/>
      <c r="G285" s="105">
        <v>50377.83375314861</v>
      </c>
      <c r="H285" s="105">
        <v>50000</v>
      </c>
      <c r="I285" s="106"/>
      <c r="J285" s="105">
        <f t="shared" si="153"/>
        <v>262454</v>
      </c>
      <c r="K285" s="106">
        <f t="shared" si="152"/>
        <v>170000</v>
      </c>
      <c r="L285" s="106"/>
      <c r="M285" s="106"/>
      <c r="N285" s="106">
        <v>155000</v>
      </c>
      <c r="O285" s="106">
        <v>35000</v>
      </c>
      <c r="P285" s="106">
        <v>7000</v>
      </c>
      <c r="Q285" s="106">
        <f t="shared" si="140"/>
        <v>68000</v>
      </c>
      <c r="R285" s="106"/>
      <c r="S285" s="106"/>
      <c r="T285" s="106"/>
      <c r="U285" s="106">
        <v>200000</v>
      </c>
      <c r="V285" s="106">
        <v>257000</v>
      </c>
      <c r="W285" s="106">
        <f t="shared" si="148"/>
        <v>300000</v>
      </c>
      <c r="X285" s="106"/>
      <c r="Y285" s="106"/>
      <c r="Z285" s="123">
        <f t="shared" si="146"/>
        <v>0.53180000000000005</v>
      </c>
      <c r="AA285" s="123">
        <f t="shared" si="146"/>
        <v>0.63180000000000003</v>
      </c>
      <c r="AB285" s="123">
        <v>1.3</v>
      </c>
      <c r="AC285" s="123">
        <v>1.25</v>
      </c>
      <c r="AE285" s="123">
        <f t="shared" si="154"/>
        <v>0.35473972602739723</v>
      </c>
      <c r="AF285" s="123">
        <v>0.1</v>
      </c>
      <c r="AG285" s="123"/>
      <c r="AH285" s="123">
        <f t="shared" si="137"/>
        <v>0.55000000000000004</v>
      </c>
      <c r="AK285" s="123">
        <v>0.59</v>
      </c>
      <c r="AL285" s="123">
        <v>0.8</v>
      </c>
      <c r="AM285" s="123">
        <v>0.70409999999999995</v>
      </c>
      <c r="AP285" s="47"/>
      <c r="AQ285" s="47"/>
      <c r="AR285" s="123">
        <v>0.27500000000000002</v>
      </c>
      <c r="AS285" s="124">
        <v>0.12658</v>
      </c>
      <c r="AT285" s="124">
        <v>1.45</v>
      </c>
      <c r="AU285" s="124"/>
      <c r="AW285" s="118">
        <f t="shared" si="115"/>
        <v>6134417.5532000009</v>
      </c>
      <c r="AX285" s="119"/>
      <c r="AY285" s="118">
        <f t="shared" si="116"/>
        <v>709001.58724681672</v>
      </c>
      <c r="AZ285" s="119"/>
      <c r="BA285" s="118">
        <f t="shared" si="117"/>
        <v>1705000.0000000002</v>
      </c>
      <c r="BB285" s="118">
        <f t="shared" si="129"/>
        <v>8238482.5</v>
      </c>
      <c r="BC285" s="118">
        <f t="shared" si="130"/>
        <v>0</v>
      </c>
      <c r="BD285" s="118">
        <f t="shared" si="118"/>
        <v>1008462.86</v>
      </c>
      <c r="BF285" s="118">
        <f t="shared" si="122"/>
        <v>7851882.0004468178</v>
      </c>
      <c r="BG285" s="122">
        <f t="shared" si="132"/>
        <v>9943482.5</v>
      </c>
      <c r="BH285" s="119">
        <f t="shared" si="119"/>
        <v>13485000</v>
      </c>
      <c r="BI285" s="119"/>
      <c r="BJ285" s="119">
        <f t="shared" si="145"/>
        <v>0</v>
      </c>
      <c r="BK285" s="81"/>
      <c r="BL285" s="81"/>
      <c r="BM285" s="120">
        <f t="shared" si="123"/>
        <v>31280364.500446819</v>
      </c>
      <c r="BN285" s="120">
        <f t="shared" si="124"/>
        <v>31280364.500446819</v>
      </c>
      <c r="BO285" s="121">
        <v>48853</v>
      </c>
      <c r="BP285" s="22">
        <v>31</v>
      </c>
      <c r="BQ285" s="227">
        <f t="shared" si="149"/>
        <v>9125000</v>
      </c>
      <c r="BR285" s="227">
        <f t="shared" si="150"/>
        <v>9125000</v>
      </c>
      <c r="BS285" s="227">
        <f t="shared" si="151"/>
        <v>4562500</v>
      </c>
      <c r="BT285" s="227">
        <f t="shared" si="147"/>
        <v>54092864.500446819</v>
      </c>
      <c r="BX285" s="106"/>
      <c r="BY285" s="106"/>
    </row>
    <row r="286" spans="1:77" s="22" customFormat="1" x14ac:dyDescent="0.25">
      <c r="A286" s="114">
        <v>48884</v>
      </c>
      <c r="B286" s="105">
        <v>62006</v>
      </c>
      <c r="C286" s="105">
        <v>46059</v>
      </c>
      <c r="D286" s="105">
        <v>75000</v>
      </c>
      <c r="E286" s="105">
        <v>30000</v>
      </c>
      <c r="F286" s="105"/>
      <c r="G286" s="105">
        <v>50377.83375314861</v>
      </c>
      <c r="H286" s="105">
        <v>50000</v>
      </c>
      <c r="I286" s="106"/>
      <c r="J286" s="105">
        <f t="shared" si="153"/>
        <v>263065</v>
      </c>
      <c r="K286" s="106">
        <f>152000+$K$3</f>
        <v>152000</v>
      </c>
      <c r="L286" s="106"/>
      <c r="M286" s="106"/>
      <c r="N286" s="106">
        <v>155000</v>
      </c>
      <c r="O286" s="106">
        <v>35000</v>
      </c>
      <c r="P286" s="106">
        <v>7000</v>
      </c>
      <c r="Q286" s="106">
        <f t="shared" si="140"/>
        <v>68000</v>
      </c>
      <c r="R286" s="106"/>
      <c r="S286" s="106"/>
      <c r="T286" s="106"/>
      <c r="U286" s="106">
        <v>200000</v>
      </c>
      <c r="V286" s="106">
        <v>257000</v>
      </c>
      <c r="W286" s="106">
        <f t="shared" si="148"/>
        <v>300000</v>
      </c>
      <c r="X286" s="106"/>
      <c r="Y286" s="106"/>
      <c r="Z286" s="123">
        <f t="shared" ref="Z286:AA287" si="155">+Z285</f>
        <v>0.53180000000000005</v>
      </c>
      <c r="AA286" s="123">
        <f t="shared" si="155"/>
        <v>0.63180000000000003</v>
      </c>
      <c r="AB286" s="123">
        <v>1.3</v>
      </c>
      <c r="AC286" s="123">
        <v>1.25</v>
      </c>
      <c r="AE286" s="123">
        <f t="shared" si="154"/>
        <v>0.35473972602739723</v>
      </c>
      <c r="AF286" s="123">
        <v>0.1</v>
      </c>
      <c r="AG286" s="123"/>
      <c r="AH286" s="123">
        <f t="shared" si="137"/>
        <v>0.55000000000000004</v>
      </c>
      <c r="AK286" s="123">
        <v>0.59</v>
      </c>
      <c r="AL286" s="123">
        <v>0.8</v>
      </c>
      <c r="AM286" s="123">
        <v>0.70409999999999995</v>
      </c>
      <c r="AP286" s="47"/>
      <c r="AQ286" s="47"/>
      <c r="AR286" s="123">
        <v>0.27500000000000002</v>
      </c>
      <c r="AS286" s="124">
        <v>0.12658</v>
      </c>
      <c r="AT286" s="124">
        <v>1.45</v>
      </c>
      <c r="AU286" s="124"/>
      <c r="AW286" s="118">
        <f t="shared" si="115"/>
        <v>5912246.0099999998</v>
      </c>
      <c r="AX286" s="119"/>
      <c r="AY286" s="118">
        <f t="shared" si="116"/>
        <v>686130.56830337108</v>
      </c>
      <c r="AZ286" s="119"/>
      <c r="BA286" s="118">
        <f t="shared" si="117"/>
        <v>1650000.0000000002</v>
      </c>
      <c r="BB286" s="118">
        <f t="shared" si="129"/>
        <v>7675725</v>
      </c>
      <c r="BC286" s="118">
        <f t="shared" si="130"/>
        <v>0</v>
      </c>
      <c r="BD286" s="118">
        <f t="shared" si="118"/>
        <v>975931.8</v>
      </c>
      <c r="BF286" s="118">
        <f t="shared" si="122"/>
        <v>7574308.3783033704</v>
      </c>
      <c r="BG286" s="122">
        <f t="shared" si="132"/>
        <v>9325725</v>
      </c>
      <c r="BH286" s="119">
        <f t="shared" si="119"/>
        <v>13050000</v>
      </c>
      <c r="BI286" s="119"/>
      <c r="BJ286" s="119">
        <f t="shared" si="145"/>
        <v>0</v>
      </c>
      <c r="BK286" s="81"/>
      <c r="BL286" s="81"/>
      <c r="BM286" s="120">
        <f t="shared" si="123"/>
        <v>29950033.378303371</v>
      </c>
      <c r="BN286" s="120">
        <f t="shared" si="124"/>
        <v>29950033.378303371</v>
      </c>
      <c r="BO286" s="121">
        <v>48884</v>
      </c>
      <c r="BP286" s="22">
        <v>30</v>
      </c>
      <c r="BQ286" s="227">
        <f t="shared" si="149"/>
        <v>9125000</v>
      </c>
      <c r="BR286" s="227">
        <f t="shared" si="150"/>
        <v>9125000</v>
      </c>
      <c r="BS286" s="227">
        <f t="shared" si="151"/>
        <v>4562500</v>
      </c>
      <c r="BT286" s="227">
        <f t="shared" si="147"/>
        <v>52762533.378303371</v>
      </c>
      <c r="BX286" s="106"/>
      <c r="BY286" s="106"/>
    </row>
    <row r="287" spans="1:77" s="22" customFormat="1" x14ac:dyDescent="0.25">
      <c r="A287" s="114">
        <v>48914</v>
      </c>
      <c r="B287" s="105">
        <v>62216</v>
      </c>
      <c r="C287" s="105">
        <v>46059</v>
      </c>
      <c r="D287" s="105">
        <v>75000</v>
      </c>
      <c r="E287" s="105">
        <v>30000</v>
      </c>
      <c r="F287" s="105"/>
      <c r="G287" s="105">
        <v>50377.83375314861</v>
      </c>
      <c r="H287" s="105">
        <v>50000</v>
      </c>
      <c r="I287" s="106"/>
      <c r="J287" s="105">
        <f t="shared" si="153"/>
        <v>263275</v>
      </c>
      <c r="K287" s="106">
        <f>152000+$K$3</f>
        <v>152000</v>
      </c>
      <c r="L287" s="106"/>
      <c r="M287" s="106"/>
      <c r="N287" s="106">
        <v>155000</v>
      </c>
      <c r="O287" s="106">
        <v>35000</v>
      </c>
      <c r="P287" s="106">
        <v>7000</v>
      </c>
      <c r="Q287" s="106">
        <f t="shared" si="140"/>
        <v>68000</v>
      </c>
      <c r="R287" s="106"/>
      <c r="S287" s="106"/>
      <c r="T287" s="106"/>
      <c r="U287" s="106">
        <v>200000</v>
      </c>
      <c r="V287" s="106">
        <v>257000</v>
      </c>
      <c r="W287" s="106">
        <f t="shared" si="148"/>
        <v>300000</v>
      </c>
      <c r="X287" s="106"/>
      <c r="Y287" s="106"/>
      <c r="Z287" s="123">
        <f t="shared" si="155"/>
        <v>0.53180000000000005</v>
      </c>
      <c r="AA287" s="123">
        <f t="shared" si="155"/>
        <v>0.63180000000000003</v>
      </c>
      <c r="AB287" s="123">
        <v>1.3</v>
      </c>
      <c r="AC287" s="123">
        <v>1.25</v>
      </c>
      <c r="AE287" s="123">
        <f t="shared" si="154"/>
        <v>0.35473972602739723</v>
      </c>
      <c r="AF287" s="123">
        <v>0.1</v>
      </c>
      <c r="AG287" s="123"/>
      <c r="AH287" s="123">
        <f t="shared" si="137"/>
        <v>0.55000000000000004</v>
      </c>
      <c r="AK287" s="123">
        <v>0.59</v>
      </c>
      <c r="AL287" s="123">
        <v>0.8</v>
      </c>
      <c r="AM287" s="123">
        <v>0.70409999999999995</v>
      </c>
      <c r="AP287" s="47"/>
      <c r="AQ287" s="47"/>
      <c r="AR287" s="123">
        <v>0.27500000000000002</v>
      </c>
      <c r="AS287" s="124">
        <v>0.12658</v>
      </c>
      <c r="AT287" s="124">
        <v>1.45</v>
      </c>
      <c r="AU287" s="124"/>
      <c r="AW287" s="118">
        <f t="shared" si="115"/>
        <v>6112782.8949999996</v>
      </c>
      <c r="AX287" s="119"/>
      <c r="AY287" s="118">
        <f t="shared" si="116"/>
        <v>709001.58724681672</v>
      </c>
      <c r="AZ287" s="119"/>
      <c r="BA287" s="118">
        <f t="shared" si="117"/>
        <v>1705000.0000000002</v>
      </c>
      <c r="BB287" s="118">
        <f t="shared" si="129"/>
        <v>7931582.5</v>
      </c>
      <c r="BC287" s="118">
        <f t="shared" si="130"/>
        <v>0</v>
      </c>
      <c r="BD287" s="118">
        <f t="shared" si="118"/>
        <v>1008462.86</v>
      </c>
      <c r="BF287" s="118">
        <f t="shared" si="122"/>
        <v>7830247.3422468165</v>
      </c>
      <c r="BG287" s="122">
        <f t="shared" si="132"/>
        <v>9636582.5</v>
      </c>
      <c r="BH287" s="119">
        <f t="shared" si="119"/>
        <v>13485000</v>
      </c>
      <c r="BI287" s="119"/>
      <c r="BJ287" s="119">
        <f t="shared" si="145"/>
        <v>0</v>
      </c>
      <c r="BK287" s="81"/>
      <c r="BL287" s="81"/>
      <c r="BM287" s="120">
        <f t="shared" si="123"/>
        <v>30951829.842246816</v>
      </c>
      <c r="BN287" s="120">
        <f t="shared" si="124"/>
        <v>30951829.842246816</v>
      </c>
      <c r="BO287" s="121">
        <v>48914</v>
      </c>
      <c r="BP287" s="22">
        <v>31</v>
      </c>
      <c r="BQ287" s="227">
        <f t="shared" si="149"/>
        <v>9125000</v>
      </c>
      <c r="BR287" s="227">
        <f t="shared" si="150"/>
        <v>9125000</v>
      </c>
      <c r="BS287" s="227">
        <f t="shared" si="151"/>
        <v>4562500</v>
      </c>
      <c r="BT287" s="227">
        <f t="shared" si="147"/>
        <v>53764329.842246816</v>
      </c>
      <c r="BX287" s="106"/>
      <c r="BY287" s="106"/>
    </row>
    <row r="288" spans="1:77" x14ac:dyDescent="0.25">
      <c r="A288" s="190"/>
      <c r="B288" s="191"/>
      <c r="C288" s="191"/>
      <c r="D288" s="191"/>
      <c r="E288" s="191"/>
      <c r="F288" s="191"/>
      <c r="G288" s="191"/>
      <c r="H288" s="191"/>
      <c r="I288" s="192"/>
      <c r="J288" s="191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4"/>
      <c r="AT288" s="194"/>
      <c r="AU288" s="194"/>
      <c r="AV288" s="167"/>
      <c r="AW288" s="315">
        <f>SUM(AW276:AW287)</f>
        <v>75588334.457599998</v>
      </c>
      <c r="AX288" s="315"/>
      <c r="AY288" s="315">
        <v>75785357.739999995</v>
      </c>
      <c r="AZ288" s="315"/>
      <c r="BA288" s="315">
        <v>75785357.739999995</v>
      </c>
      <c r="BB288" s="315">
        <v>75785357.739999995</v>
      </c>
      <c r="BC288" s="315">
        <v>75785357.739999995</v>
      </c>
      <c r="BD288" s="315">
        <v>75785357.739999995</v>
      </c>
      <c r="BE288" s="167"/>
      <c r="BF288" s="315">
        <v>75785357.739999995</v>
      </c>
      <c r="BG288" s="316">
        <v>75785357.739999995</v>
      </c>
      <c r="BH288" s="315">
        <v>75785357.739999995</v>
      </c>
      <c r="BI288" s="315"/>
      <c r="BJ288" s="315">
        <v>75785357.739999995</v>
      </c>
      <c r="BK288" s="167"/>
      <c r="BL288" s="167"/>
      <c r="BM288" s="316">
        <v>75785357.739999995</v>
      </c>
      <c r="BN288" s="316">
        <f>SUM(BN276:BN287)</f>
        <v>381802486.67030483</v>
      </c>
      <c r="BO288" s="168"/>
      <c r="BP288" s="167"/>
      <c r="BQ288" s="228">
        <f>365*1.5*200000</f>
        <v>109500000</v>
      </c>
      <c r="BR288" s="228">
        <f>365*1.5*200000</f>
        <v>109500000</v>
      </c>
      <c r="BS288" s="228">
        <f>365*1.5*100000</f>
        <v>54750000</v>
      </c>
      <c r="BT288" s="318">
        <f>SUM(BT276:BT287)</f>
        <v>655552486.67030489</v>
      </c>
    </row>
    <row r="289" spans="1:72" x14ac:dyDescent="0.25">
      <c r="A289" s="114">
        <v>48945</v>
      </c>
      <c r="B289" s="105">
        <v>61849</v>
      </c>
      <c r="C289" s="105">
        <v>46059</v>
      </c>
      <c r="D289" s="105">
        <v>75000</v>
      </c>
      <c r="E289" s="105">
        <v>30000</v>
      </c>
      <c r="F289" s="105"/>
      <c r="G289" s="105">
        <v>50377.83375314861</v>
      </c>
      <c r="H289" s="105">
        <v>50000</v>
      </c>
      <c r="I289" s="106"/>
      <c r="J289" s="105">
        <f t="shared" ref="J289:J300" si="156">B289+C289+H289+I289+D289+E289</f>
        <v>262908</v>
      </c>
      <c r="K289" s="150">
        <f>152000+$K$3</f>
        <v>152000</v>
      </c>
      <c r="L289" s="106"/>
      <c r="M289" s="106"/>
      <c r="N289" s="106">
        <v>155000</v>
      </c>
      <c r="O289" s="106">
        <v>35000</v>
      </c>
      <c r="P289" s="106">
        <v>7000</v>
      </c>
      <c r="Q289" s="150">
        <f>+Q287</f>
        <v>68000</v>
      </c>
      <c r="R289" s="106"/>
      <c r="S289" s="106"/>
      <c r="T289" s="106"/>
      <c r="U289" s="106">
        <v>200000</v>
      </c>
      <c r="V289" s="106">
        <v>257000</v>
      </c>
      <c r="W289" s="106">
        <f>+W287</f>
        <v>300000</v>
      </c>
      <c r="X289" s="106"/>
      <c r="Y289" s="106"/>
      <c r="Z289" s="123">
        <f>+Z287</f>
        <v>0.53180000000000005</v>
      </c>
      <c r="AA289" s="123">
        <f>+AA287</f>
        <v>0.63180000000000003</v>
      </c>
      <c r="AB289" s="123">
        <v>1.3</v>
      </c>
      <c r="AC289" s="123">
        <v>1.25</v>
      </c>
      <c r="AD289" s="22"/>
      <c r="AE289" s="123">
        <f t="shared" ref="AE289:AE300" si="157">10.79*12/365</f>
        <v>0.35473972602739723</v>
      </c>
      <c r="AF289" s="123">
        <v>0.1</v>
      </c>
      <c r="AG289" s="123"/>
      <c r="AH289" s="123">
        <f>+AH287</f>
        <v>0.55000000000000004</v>
      </c>
      <c r="AI289" s="22"/>
      <c r="AJ289" s="22"/>
      <c r="AK289" s="123">
        <v>0.59</v>
      </c>
      <c r="AL289" s="123">
        <v>0.8</v>
      </c>
      <c r="AM289" s="123">
        <v>0.70409999999999995</v>
      </c>
      <c r="AN289" s="22"/>
      <c r="AO289" s="22"/>
      <c r="AP289" s="47"/>
      <c r="AQ289" s="47"/>
      <c r="AR289" s="123">
        <v>0.27500000000000002</v>
      </c>
      <c r="AS289" s="124">
        <v>9.9199999999999997E-2</v>
      </c>
      <c r="AT289" s="124">
        <v>1.45</v>
      </c>
      <c r="AU289" s="124"/>
      <c r="AV289" s="22"/>
      <c r="AW289" s="118">
        <f t="shared" ref="AW289:AW300" si="158">(($B289*$Z289)+($C289*$AA289)+($D289*$AB289)+($E289*$AC289))*BP289</f>
        <v>6106732.6063999999</v>
      </c>
      <c r="AX289" s="119"/>
      <c r="AY289" s="118">
        <f t="shared" ref="AY289:AY300" si="159">(($G289*$AE289)+($H289*$AF289))*BP289</f>
        <v>709001.58724681672</v>
      </c>
      <c r="AZ289" s="119"/>
      <c r="BA289" s="118">
        <f t="shared" ref="BA289:BA300" si="160">(U289*AR289)*BP289</f>
        <v>1705000.0000000002</v>
      </c>
      <c r="BB289" s="118">
        <f t="shared" ref="BB289:BB300" si="161">((($K289*$AH289)+(L289*AI289)+(M289*AJ289)+(N289*AK289)+(O289*AL289)+(P289*AM289)+(Q289*AM289))*BP289)</f>
        <v>7931582.5</v>
      </c>
      <c r="BC289" s="118">
        <f t="shared" ref="BC289:BC300" si="162">((+AU289*365)/12)*X289</f>
        <v>0</v>
      </c>
      <c r="BD289" s="118">
        <f t="shared" ref="BD289:BD300" si="163">(V289*AS289)*BP289</f>
        <v>790326.39999999991</v>
      </c>
      <c r="BE289" s="22"/>
      <c r="BF289" s="118">
        <f t="shared" ref="BF289:BF300" si="164">AW289+AY289+AZ289+BD289</f>
        <v>7606060.5936468169</v>
      </c>
      <c r="BG289" s="122">
        <f t="shared" ref="BG289:BG300" si="165">+BC289+BB289+BA289</f>
        <v>9636582.5</v>
      </c>
      <c r="BH289" s="119">
        <f t="shared" ref="BH289:BH300" si="166">(+W289*AT289)*BP289</f>
        <v>13485000</v>
      </c>
      <c r="BI289" s="119"/>
      <c r="BJ289" s="119">
        <f t="shared" ref="BJ289:BJ300" si="167">(R289*AO289)+(S289*AP289)+(T289*AQ289)</f>
        <v>0</v>
      </c>
      <c r="BK289" s="81"/>
      <c r="BL289" s="81"/>
      <c r="BM289" s="120">
        <f t="shared" ref="BM289:BM300" si="168">BF289+BG289+BJ289+BH289</f>
        <v>30727643.093646817</v>
      </c>
      <c r="BN289" s="120">
        <f t="shared" ref="BN289:BN300" si="169">BF289+BG289+BJ289+BI289+BH289</f>
        <v>30727643.093646817</v>
      </c>
      <c r="BO289" s="121">
        <v>48945</v>
      </c>
      <c r="BP289" s="22">
        <v>31</v>
      </c>
      <c r="BQ289" s="227">
        <f>$BQ$288/12</f>
        <v>9125000</v>
      </c>
      <c r="BR289" s="227">
        <f>$BR$288/12</f>
        <v>9125000</v>
      </c>
      <c r="BS289" s="227">
        <f>$BS$301/12</f>
        <v>4562500</v>
      </c>
      <c r="BT289" s="227">
        <f t="shared" ref="BT289:BT300" si="170">+BN289+BQ289+BR289+BS289</f>
        <v>53540143.093646817</v>
      </c>
    </row>
    <row r="290" spans="1:72" x14ac:dyDescent="0.25">
      <c r="A290" s="114">
        <v>48976</v>
      </c>
      <c r="B290" s="105">
        <v>61909</v>
      </c>
      <c r="C290" s="105">
        <v>46059</v>
      </c>
      <c r="D290" s="105">
        <v>75000</v>
      </c>
      <c r="E290" s="105">
        <v>30000</v>
      </c>
      <c r="F290" s="105"/>
      <c r="G290" s="105">
        <v>50377.83375314861</v>
      </c>
      <c r="H290" s="105">
        <v>50000</v>
      </c>
      <c r="I290" s="106"/>
      <c r="J290" s="105">
        <f t="shared" si="156"/>
        <v>262968</v>
      </c>
      <c r="K290" s="150">
        <f>152000+$K$3</f>
        <v>152000</v>
      </c>
      <c r="L290" s="106"/>
      <c r="M290" s="106"/>
      <c r="N290" s="106">
        <v>155000</v>
      </c>
      <c r="O290" s="106">
        <v>35000</v>
      </c>
      <c r="P290" s="106">
        <v>7000</v>
      </c>
      <c r="Q290" s="150">
        <f t="shared" ref="Q290:Q300" si="171">+Q289</f>
        <v>68000</v>
      </c>
      <c r="R290" s="106"/>
      <c r="S290" s="106"/>
      <c r="T290" s="106"/>
      <c r="U290" s="106">
        <v>200000</v>
      </c>
      <c r="V290" s="106">
        <v>257000</v>
      </c>
      <c r="W290" s="106">
        <f t="shared" ref="W290:W300" si="172">+W289</f>
        <v>300000</v>
      </c>
      <c r="X290" s="106"/>
      <c r="Y290" s="106"/>
      <c r="Z290" s="123">
        <f t="shared" ref="Z290:AA300" si="173">+Z289</f>
        <v>0.53180000000000005</v>
      </c>
      <c r="AA290" s="123">
        <f t="shared" si="173"/>
        <v>0.63180000000000003</v>
      </c>
      <c r="AB290" s="123">
        <v>1.3</v>
      </c>
      <c r="AC290" s="123">
        <v>1.25</v>
      </c>
      <c r="AD290" s="22"/>
      <c r="AE290" s="123">
        <f t="shared" si="157"/>
        <v>0.35473972602739723</v>
      </c>
      <c r="AF290" s="123">
        <v>0.1</v>
      </c>
      <c r="AG290" s="123"/>
      <c r="AH290" s="123">
        <f t="shared" ref="AH290:AH300" si="174">+AH289</f>
        <v>0.55000000000000004</v>
      </c>
      <c r="AI290" s="22"/>
      <c r="AJ290" s="22"/>
      <c r="AK290" s="123">
        <v>0.59</v>
      </c>
      <c r="AL290" s="123">
        <v>0.8</v>
      </c>
      <c r="AM290" s="123">
        <v>0.70409999999999995</v>
      </c>
      <c r="AN290" s="22"/>
      <c r="AO290" s="22"/>
      <c r="AP290" s="47"/>
      <c r="AQ290" s="47"/>
      <c r="AR290" s="123">
        <v>0.27500000000000002</v>
      </c>
      <c r="AS290" s="124">
        <v>9.9199999999999997E-2</v>
      </c>
      <c r="AT290" s="124">
        <v>1.45</v>
      </c>
      <c r="AU290" s="124"/>
      <c r="AV290" s="22"/>
      <c r="AW290" s="118">
        <f t="shared" si="158"/>
        <v>5516651.9072000002</v>
      </c>
      <c r="AX290" s="119"/>
      <c r="AY290" s="118">
        <f t="shared" si="159"/>
        <v>640388.53041647968</v>
      </c>
      <c r="AZ290" s="119"/>
      <c r="BA290" s="118">
        <f t="shared" si="160"/>
        <v>1540000.0000000002</v>
      </c>
      <c r="BB290" s="118">
        <f t="shared" si="161"/>
        <v>7164010</v>
      </c>
      <c r="BC290" s="118">
        <f t="shared" si="162"/>
        <v>0</v>
      </c>
      <c r="BD290" s="118">
        <f t="shared" si="163"/>
        <v>713843.19999999995</v>
      </c>
      <c r="BE290" s="22"/>
      <c r="BF290" s="118">
        <f t="shared" si="164"/>
        <v>6870883.6376164798</v>
      </c>
      <c r="BG290" s="122">
        <f t="shared" si="165"/>
        <v>8704010</v>
      </c>
      <c r="BH290" s="119">
        <f t="shared" si="166"/>
        <v>12180000</v>
      </c>
      <c r="BI290" s="119"/>
      <c r="BJ290" s="119">
        <f t="shared" si="167"/>
        <v>0</v>
      </c>
      <c r="BK290" s="81"/>
      <c r="BL290" s="81"/>
      <c r="BM290" s="120">
        <f t="shared" si="168"/>
        <v>27754893.637616478</v>
      </c>
      <c r="BN290" s="120">
        <f t="shared" si="169"/>
        <v>27754893.637616478</v>
      </c>
      <c r="BO290" s="121">
        <v>48976</v>
      </c>
      <c r="BP290" s="22">
        <v>28</v>
      </c>
      <c r="BQ290" s="227">
        <f t="shared" ref="BQ290:BQ300" si="175">$BQ$288/12</f>
        <v>9125000</v>
      </c>
      <c r="BR290" s="227">
        <f t="shared" ref="BR290:BR300" si="176">$BR$288/12</f>
        <v>9125000</v>
      </c>
      <c r="BS290" s="227">
        <f t="shared" ref="BS290:BS300" si="177">$BS$301/12</f>
        <v>4562500</v>
      </c>
      <c r="BT290" s="227">
        <f t="shared" si="170"/>
        <v>50567393.637616478</v>
      </c>
    </row>
    <row r="291" spans="1:72" x14ac:dyDescent="0.25">
      <c r="A291" s="114">
        <v>49004</v>
      </c>
      <c r="B291" s="105">
        <v>61795</v>
      </c>
      <c r="C291" s="105">
        <v>43628</v>
      </c>
      <c r="D291" s="105">
        <v>75000</v>
      </c>
      <c r="E291" s="105">
        <v>30000</v>
      </c>
      <c r="F291" s="105"/>
      <c r="G291" s="105">
        <v>50377.83375314861</v>
      </c>
      <c r="H291" s="105">
        <v>50000</v>
      </c>
      <c r="I291" s="106"/>
      <c r="J291" s="105">
        <f t="shared" si="156"/>
        <v>260423</v>
      </c>
      <c r="K291" s="150">
        <f>152000+$K$3</f>
        <v>152000</v>
      </c>
      <c r="L291" s="106"/>
      <c r="M291" s="106"/>
      <c r="N291" s="106">
        <v>155000</v>
      </c>
      <c r="O291" s="106">
        <v>35000</v>
      </c>
      <c r="P291" s="106">
        <v>7000</v>
      </c>
      <c r="Q291" s="150">
        <f t="shared" si="171"/>
        <v>68000</v>
      </c>
      <c r="R291" s="106"/>
      <c r="S291" s="106"/>
      <c r="T291" s="106"/>
      <c r="U291" s="106">
        <v>200000</v>
      </c>
      <c r="V291" s="106">
        <v>257000</v>
      </c>
      <c r="W291" s="106">
        <f t="shared" si="172"/>
        <v>300000</v>
      </c>
      <c r="X291" s="106"/>
      <c r="Y291" s="106"/>
      <c r="Z291" s="123">
        <f t="shared" si="173"/>
        <v>0.53180000000000005</v>
      </c>
      <c r="AA291" s="123">
        <f t="shared" si="173"/>
        <v>0.63180000000000003</v>
      </c>
      <c r="AB291" s="123">
        <v>1.3</v>
      </c>
      <c r="AC291" s="123">
        <v>1.25</v>
      </c>
      <c r="AD291" s="22"/>
      <c r="AE291" s="123">
        <f t="shared" si="157"/>
        <v>0.35473972602739723</v>
      </c>
      <c r="AF291" s="123">
        <v>0.1</v>
      </c>
      <c r="AG291" s="123"/>
      <c r="AH291" s="123">
        <f t="shared" si="174"/>
        <v>0.55000000000000004</v>
      </c>
      <c r="AI291" s="22"/>
      <c r="AJ291" s="22"/>
      <c r="AK291" s="123">
        <v>0.59</v>
      </c>
      <c r="AL291" s="123">
        <v>0.8</v>
      </c>
      <c r="AM291" s="123">
        <v>0.70409999999999995</v>
      </c>
      <c r="AN291" s="22"/>
      <c r="AO291" s="22"/>
      <c r="AP291" s="47"/>
      <c r="AQ291" s="47"/>
      <c r="AR291" s="123">
        <v>0.27500000000000002</v>
      </c>
      <c r="AS291" s="124">
        <v>9.9199999999999997E-2</v>
      </c>
      <c r="AT291" s="124">
        <v>1.45</v>
      </c>
      <c r="AU291" s="124"/>
      <c r="AV291" s="22"/>
      <c r="AW291" s="118">
        <f t="shared" si="158"/>
        <v>6058229.2933999998</v>
      </c>
      <c r="AX291" s="119"/>
      <c r="AY291" s="118">
        <f t="shared" si="159"/>
        <v>709001.58724681672</v>
      </c>
      <c r="AZ291" s="119"/>
      <c r="BA291" s="118">
        <f t="shared" si="160"/>
        <v>1705000.0000000002</v>
      </c>
      <c r="BB291" s="118">
        <f t="shared" si="161"/>
        <v>7931582.5</v>
      </c>
      <c r="BC291" s="118">
        <f t="shared" si="162"/>
        <v>0</v>
      </c>
      <c r="BD291" s="118">
        <f t="shared" si="163"/>
        <v>790326.39999999991</v>
      </c>
      <c r="BE291" s="22"/>
      <c r="BF291" s="118">
        <f t="shared" si="164"/>
        <v>7557557.2806468159</v>
      </c>
      <c r="BG291" s="122">
        <f t="shared" si="165"/>
        <v>9636582.5</v>
      </c>
      <c r="BH291" s="119">
        <f t="shared" si="166"/>
        <v>13485000</v>
      </c>
      <c r="BI291" s="119"/>
      <c r="BJ291" s="119">
        <f t="shared" si="167"/>
        <v>0</v>
      </c>
      <c r="BK291" s="81"/>
      <c r="BL291" s="81"/>
      <c r="BM291" s="120">
        <f t="shared" si="168"/>
        <v>30679139.780646816</v>
      </c>
      <c r="BN291" s="120">
        <f t="shared" si="169"/>
        <v>30679139.780646816</v>
      </c>
      <c r="BO291" s="121">
        <v>49004</v>
      </c>
      <c r="BP291" s="22">
        <v>31</v>
      </c>
      <c r="BQ291" s="227">
        <f t="shared" si="175"/>
        <v>9125000</v>
      </c>
      <c r="BR291" s="227">
        <f t="shared" si="176"/>
        <v>9125000</v>
      </c>
      <c r="BS291" s="227">
        <f t="shared" si="177"/>
        <v>4562500</v>
      </c>
      <c r="BT291" s="227">
        <f t="shared" si="170"/>
        <v>53491639.780646816</v>
      </c>
    </row>
    <row r="292" spans="1:72" x14ac:dyDescent="0.25">
      <c r="A292" s="114">
        <v>49035</v>
      </c>
      <c r="B292" s="105">
        <v>59131</v>
      </c>
      <c r="C292" s="105">
        <v>45506</v>
      </c>
      <c r="D292" s="105">
        <v>75000</v>
      </c>
      <c r="E292" s="105">
        <v>30000</v>
      </c>
      <c r="F292" s="105"/>
      <c r="G292" s="105">
        <v>50377.83375314861</v>
      </c>
      <c r="H292" s="105">
        <v>50000</v>
      </c>
      <c r="I292" s="106"/>
      <c r="J292" s="105">
        <f t="shared" si="156"/>
        <v>259637</v>
      </c>
      <c r="K292" s="150">
        <f t="shared" ref="K292:K298" si="178">170000+$K$3</f>
        <v>170000</v>
      </c>
      <c r="L292" s="106"/>
      <c r="M292" s="106"/>
      <c r="N292" s="106">
        <v>155000</v>
      </c>
      <c r="O292" s="106">
        <v>35000</v>
      </c>
      <c r="P292" s="106">
        <v>7000</v>
      </c>
      <c r="Q292" s="150">
        <f t="shared" si="171"/>
        <v>68000</v>
      </c>
      <c r="R292" s="106"/>
      <c r="S292" s="106"/>
      <c r="T292" s="106"/>
      <c r="U292" s="106">
        <v>200000</v>
      </c>
      <c r="V292" s="106">
        <v>257000</v>
      </c>
      <c r="W292" s="106">
        <f t="shared" si="172"/>
        <v>300000</v>
      </c>
      <c r="X292" s="106"/>
      <c r="Y292" s="106"/>
      <c r="Z292" s="123">
        <f t="shared" si="173"/>
        <v>0.53180000000000005</v>
      </c>
      <c r="AA292" s="123">
        <f t="shared" si="173"/>
        <v>0.63180000000000003</v>
      </c>
      <c r="AB292" s="123">
        <v>1.3</v>
      </c>
      <c r="AC292" s="123">
        <v>1.25</v>
      </c>
      <c r="AD292" s="22"/>
      <c r="AE292" s="123">
        <f t="shared" si="157"/>
        <v>0.35473972602739723</v>
      </c>
      <c r="AF292" s="123">
        <v>0.1</v>
      </c>
      <c r="AG292" s="123"/>
      <c r="AH292" s="123">
        <f t="shared" si="174"/>
        <v>0.55000000000000004</v>
      </c>
      <c r="AI292" s="22"/>
      <c r="AJ292" s="22"/>
      <c r="AK292" s="123">
        <v>0.59</v>
      </c>
      <c r="AL292" s="123">
        <v>0.8</v>
      </c>
      <c r="AM292" s="123">
        <v>0.70409999999999995</v>
      </c>
      <c r="AN292" s="22"/>
      <c r="AO292" s="22"/>
      <c r="AP292" s="47"/>
      <c r="AQ292" s="47"/>
      <c r="AR292" s="123">
        <v>0.27500000000000002</v>
      </c>
      <c r="AS292" s="124">
        <v>9.9199999999999997E-2</v>
      </c>
      <c r="AT292" s="124">
        <v>1.45</v>
      </c>
      <c r="AU292" s="124"/>
      <c r="AV292" s="22"/>
      <c r="AW292" s="118">
        <f t="shared" si="158"/>
        <v>5855896.6980000008</v>
      </c>
      <c r="AX292" s="119"/>
      <c r="AY292" s="118">
        <f t="shared" si="159"/>
        <v>686130.56830337108</v>
      </c>
      <c r="AZ292" s="119"/>
      <c r="BA292" s="118">
        <f t="shared" si="160"/>
        <v>1650000.0000000002</v>
      </c>
      <c r="BB292" s="118">
        <f t="shared" si="161"/>
        <v>7972725</v>
      </c>
      <c r="BC292" s="118">
        <f t="shared" si="162"/>
        <v>0</v>
      </c>
      <c r="BD292" s="118">
        <f t="shared" si="163"/>
        <v>764831.99999999988</v>
      </c>
      <c r="BE292" s="22"/>
      <c r="BF292" s="118">
        <f t="shared" si="164"/>
        <v>7306859.2663033716</v>
      </c>
      <c r="BG292" s="122">
        <f t="shared" si="165"/>
        <v>9622725</v>
      </c>
      <c r="BH292" s="119">
        <f t="shared" si="166"/>
        <v>13050000</v>
      </c>
      <c r="BI292" s="119"/>
      <c r="BJ292" s="119">
        <f t="shared" si="167"/>
        <v>0</v>
      </c>
      <c r="BK292" s="81"/>
      <c r="BL292" s="81"/>
      <c r="BM292" s="120">
        <f t="shared" si="168"/>
        <v>29979584.266303372</v>
      </c>
      <c r="BN292" s="120">
        <f t="shared" si="169"/>
        <v>29979584.266303372</v>
      </c>
      <c r="BO292" s="121">
        <v>49035</v>
      </c>
      <c r="BP292" s="22">
        <v>30</v>
      </c>
      <c r="BQ292" s="227">
        <f t="shared" si="175"/>
        <v>9125000</v>
      </c>
      <c r="BR292" s="227">
        <f t="shared" si="176"/>
        <v>9125000</v>
      </c>
      <c r="BS292" s="227">
        <f t="shared" si="177"/>
        <v>4562500</v>
      </c>
      <c r="BT292" s="227">
        <f t="shared" si="170"/>
        <v>52792084.266303375</v>
      </c>
    </row>
    <row r="293" spans="1:72" x14ac:dyDescent="0.25">
      <c r="A293" s="114">
        <v>49065</v>
      </c>
      <c r="B293" s="105">
        <v>50303</v>
      </c>
      <c r="C293" s="105">
        <v>94506</v>
      </c>
      <c r="D293" s="105">
        <v>75000</v>
      </c>
      <c r="E293" s="105">
        <v>30000</v>
      </c>
      <c r="F293" s="105"/>
      <c r="G293" s="105">
        <v>100755.66750629722</v>
      </c>
      <c r="H293" s="105">
        <v>100000</v>
      </c>
      <c r="I293" s="106"/>
      <c r="J293" s="105">
        <f t="shared" si="156"/>
        <v>349809</v>
      </c>
      <c r="K293" s="150">
        <f t="shared" si="178"/>
        <v>170000</v>
      </c>
      <c r="L293" s="106"/>
      <c r="M293" s="106"/>
      <c r="N293" s="106">
        <v>155000</v>
      </c>
      <c r="O293" s="106">
        <v>35000</v>
      </c>
      <c r="P293" s="106">
        <v>7000</v>
      </c>
      <c r="Q293" s="150">
        <f t="shared" si="171"/>
        <v>68000</v>
      </c>
      <c r="R293" s="106"/>
      <c r="S293" s="106"/>
      <c r="T293" s="106"/>
      <c r="U293" s="106">
        <v>200000</v>
      </c>
      <c r="V293" s="106">
        <v>257000</v>
      </c>
      <c r="W293" s="106">
        <f t="shared" si="172"/>
        <v>300000</v>
      </c>
      <c r="X293" s="106"/>
      <c r="Y293" s="106"/>
      <c r="Z293" s="123">
        <f t="shared" si="173"/>
        <v>0.53180000000000005</v>
      </c>
      <c r="AA293" s="123">
        <f t="shared" si="173"/>
        <v>0.63180000000000003</v>
      </c>
      <c r="AB293" s="123">
        <v>1.3</v>
      </c>
      <c r="AC293" s="123">
        <v>1.25</v>
      </c>
      <c r="AD293" s="22"/>
      <c r="AE293" s="123">
        <f t="shared" si="157"/>
        <v>0.35473972602739723</v>
      </c>
      <c r="AF293" s="123">
        <v>0.63180000000000003</v>
      </c>
      <c r="AG293" s="123"/>
      <c r="AH293" s="123">
        <f t="shared" si="174"/>
        <v>0.55000000000000004</v>
      </c>
      <c r="AI293" s="22"/>
      <c r="AJ293" s="22"/>
      <c r="AK293" s="123">
        <v>0.59</v>
      </c>
      <c r="AL293" s="123">
        <v>0.8</v>
      </c>
      <c r="AM293" s="123">
        <v>0.70409999999999995</v>
      </c>
      <c r="AN293" s="22"/>
      <c r="AO293" s="22"/>
      <c r="AP293" s="47"/>
      <c r="AQ293" s="47"/>
      <c r="AR293" s="123">
        <v>0.27500000000000002</v>
      </c>
      <c r="AS293" s="124">
        <v>9.9199999999999997E-2</v>
      </c>
      <c r="AT293" s="124">
        <v>1.45</v>
      </c>
      <c r="AU293" s="124"/>
      <c r="AV293" s="22"/>
      <c r="AW293" s="118">
        <f t="shared" si="158"/>
        <v>6865260.8122000005</v>
      </c>
      <c r="AX293" s="119"/>
      <c r="AY293" s="118">
        <f t="shared" si="159"/>
        <v>3066583.1744936332</v>
      </c>
      <c r="AZ293" s="119"/>
      <c r="BA293" s="118">
        <f t="shared" si="160"/>
        <v>1705000.0000000002</v>
      </c>
      <c r="BB293" s="118">
        <f t="shared" si="161"/>
        <v>8238482.5</v>
      </c>
      <c r="BC293" s="118">
        <f t="shared" si="162"/>
        <v>0</v>
      </c>
      <c r="BD293" s="118">
        <f t="shared" si="163"/>
        <v>790326.39999999991</v>
      </c>
      <c r="BE293" s="22"/>
      <c r="BF293" s="118">
        <f t="shared" si="164"/>
        <v>10722170.386693634</v>
      </c>
      <c r="BG293" s="122">
        <f t="shared" si="165"/>
        <v>9943482.5</v>
      </c>
      <c r="BH293" s="119">
        <f t="shared" si="166"/>
        <v>13485000</v>
      </c>
      <c r="BI293" s="119"/>
      <c r="BJ293" s="119">
        <f t="shared" si="167"/>
        <v>0</v>
      </c>
      <c r="BK293" s="81"/>
      <c r="BL293" s="81"/>
      <c r="BM293" s="120">
        <f t="shared" si="168"/>
        <v>34150652.886693634</v>
      </c>
      <c r="BN293" s="120">
        <f t="shared" si="169"/>
        <v>34150652.886693634</v>
      </c>
      <c r="BO293" s="121">
        <v>49065</v>
      </c>
      <c r="BP293" s="22">
        <v>31</v>
      </c>
      <c r="BQ293" s="227">
        <f t="shared" si="175"/>
        <v>9125000</v>
      </c>
      <c r="BR293" s="227">
        <f t="shared" si="176"/>
        <v>9125000</v>
      </c>
      <c r="BS293" s="227">
        <f t="shared" si="177"/>
        <v>4562500</v>
      </c>
      <c r="BT293" s="227">
        <f t="shared" si="170"/>
        <v>56963152.886693634</v>
      </c>
    </row>
    <row r="294" spans="1:72" x14ac:dyDescent="0.25">
      <c r="A294" s="114">
        <v>49096</v>
      </c>
      <c r="B294" s="105">
        <v>50301</v>
      </c>
      <c r="C294" s="105">
        <v>94506</v>
      </c>
      <c r="D294" s="105">
        <v>75000</v>
      </c>
      <c r="E294" s="105">
        <v>30000</v>
      </c>
      <c r="F294" s="105"/>
      <c r="G294" s="105">
        <v>100755.66750629722</v>
      </c>
      <c r="H294" s="105">
        <v>100000</v>
      </c>
      <c r="I294" s="106"/>
      <c r="J294" s="105">
        <f t="shared" si="156"/>
        <v>349807</v>
      </c>
      <c r="K294" s="150">
        <f t="shared" si="178"/>
        <v>170000</v>
      </c>
      <c r="L294" s="106"/>
      <c r="M294" s="106"/>
      <c r="N294" s="106">
        <v>155000</v>
      </c>
      <c r="O294" s="106">
        <v>35000</v>
      </c>
      <c r="P294" s="106">
        <v>7000</v>
      </c>
      <c r="Q294" s="150">
        <f t="shared" si="171"/>
        <v>68000</v>
      </c>
      <c r="R294" s="106"/>
      <c r="S294" s="106"/>
      <c r="T294" s="106"/>
      <c r="U294" s="106">
        <v>200000</v>
      </c>
      <c r="V294" s="106">
        <v>257000</v>
      </c>
      <c r="W294" s="106">
        <f t="shared" si="172"/>
        <v>300000</v>
      </c>
      <c r="X294" s="106"/>
      <c r="Y294" s="106"/>
      <c r="Z294" s="123">
        <f t="shared" si="173"/>
        <v>0.53180000000000005</v>
      </c>
      <c r="AA294" s="123">
        <f t="shared" si="173"/>
        <v>0.63180000000000003</v>
      </c>
      <c r="AB294" s="123">
        <v>1.3</v>
      </c>
      <c r="AC294" s="123">
        <v>1.25</v>
      </c>
      <c r="AD294" s="22"/>
      <c r="AE294" s="123">
        <f t="shared" si="157"/>
        <v>0.35473972602739723</v>
      </c>
      <c r="AF294" s="123">
        <v>0.63180000000000003</v>
      </c>
      <c r="AG294" s="123"/>
      <c r="AH294" s="123">
        <f t="shared" si="174"/>
        <v>0.55000000000000004</v>
      </c>
      <c r="AI294" s="22"/>
      <c r="AJ294" s="22"/>
      <c r="AK294" s="123">
        <v>0.59</v>
      </c>
      <c r="AL294" s="123">
        <v>0.8</v>
      </c>
      <c r="AM294" s="123">
        <v>0.70409999999999995</v>
      </c>
      <c r="AN294" s="22"/>
      <c r="AO294" s="22"/>
      <c r="AP294" s="47"/>
      <c r="AQ294" s="47"/>
      <c r="AR294" s="123">
        <v>0.27500000000000002</v>
      </c>
      <c r="AS294" s="124">
        <v>9.9199999999999997E-2</v>
      </c>
      <c r="AT294" s="124">
        <v>1.45</v>
      </c>
      <c r="AU294" s="124"/>
      <c r="AV294" s="22"/>
      <c r="AW294" s="118">
        <f t="shared" si="158"/>
        <v>6643768.8779999996</v>
      </c>
      <c r="AX294" s="119"/>
      <c r="AY294" s="118">
        <f t="shared" si="159"/>
        <v>2967661.1366067417</v>
      </c>
      <c r="AZ294" s="119"/>
      <c r="BA294" s="118">
        <f t="shared" si="160"/>
        <v>1650000.0000000002</v>
      </c>
      <c r="BB294" s="118">
        <f t="shared" si="161"/>
        <v>7972725</v>
      </c>
      <c r="BC294" s="118">
        <f t="shared" si="162"/>
        <v>0</v>
      </c>
      <c r="BD294" s="118">
        <f t="shared" si="163"/>
        <v>764831.99999999988</v>
      </c>
      <c r="BE294" s="22"/>
      <c r="BF294" s="118">
        <f t="shared" si="164"/>
        <v>10376262.01460674</v>
      </c>
      <c r="BG294" s="122">
        <f t="shared" si="165"/>
        <v>9622725</v>
      </c>
      <c r="BH294" s="119">
        <f t="shared" si="166"/>
        <v>13050000</v>
      </c>
      <c r="BI294" s="119"/>
      <c r="BJ294" s="119">
        <f t="shared" si="167"/>
        <v>0</v>
      </c>
      <c r="BK294" s="81"/>
      <c r="BL294" s="81"/>
      <c r="BM294" s="120">
        <f t="shared" si="168"/>
        <v>33048987.01460674</v>
      </c>
      <c r="BN294" s="120">
        <f t="shared" si="169"/>
        <v>33048987.01460674</v>
      </c>
      <c r="BO294" s="121">
        <v>49096</v>
      </c>
      <c r="BP294" s="22">
        <v>30</v>
      </c>
      <c r="BQ294" s="227">
        <f t="shared" si="175"/>
        <v>9125000</v>
      </c>
      <c r="BR294" s="227">
        <f t="shared" si="176"/>
        <v>9125000</v>
      </c>
      <c r="BS294" s="227">
        <f t="shared" si="177"/>
        <v>4562500</v>
      </c>
      <c r="BT294" s="227">
        <f t="shared" si="170"/>
        <v>55861487.014606744</v>
      </c>
    </row>
    <row r="295" spans="1:72" x14ac:dyDescent="0.25">
      <c r="A295" s="114">
        <v>49126</v>
      </c>
      <c r="B295" s="105">
        <v>50316</v>
      </c>
      <c r="C295" s="105">
        <v>94506</v>
      </c>
      <c r="D295" s="105">
        <v>75000</v>
      </c>
      <c r="E295" s="105">
        <v>30000</v>
      </c>
      <c r="F295" s="105"/>
      <c r="G295" s="105">
        <v>100755.66750629722</v>
      </c>
      <c r="H295" s="105">
        <v>100000</v>
      </c>
      <c r="I295" s="106"/>
      <c r="J295" s="105">
        <f t="shared" si="156"/>
        <v>349822</v>
      </c>
      <c r="K295" s="150">
        <f t="shared" si="178"/>
        <v>170000</v>
      </c>
      <c r="L295" s="106"/>
      <c r="M295" s="106"/>
      <c r="N295" s="106">
        <v>155000</v>
      </c>
      <c r="O295" s="106">
        <v>35000</v>
      </c>
      <c r="P295" s="106">
        <v>7000</v>
      </c>
      <c r="Q295" s="150">
        <f t="shared" si="171"/>
        <v>68000</v>
      </c>
      <c r="R295" s="106"/>
      <c r="S295" s="106"/>
      <c r="T295" s="106"/>
      <c r="U295" s="106">
        <v>200000</v>
      </c>
      <c r="V295" s="106">
        <v>257000</v>
      </c>
      <c r="W295" s="106">
        <f t="shared" si="172"/>
        <v>300000</v>
      </c>
      <c r="X295" s="106"/>
      <c r="Y295" s="106"/>
      <c r="Z295" s="123">
        <f t="shared" si="173"/>
        <v>0.53180000000000005</v>
      </c>
      <c r="AA295" s="123">
        <f t="shared" si="173"/>
        <v>0.63180000000000003</v>
      </c>
      <c r="AB295" s="123">
        <v>1.3</v>
      </c>
      <c r="AC295" s="123">
        <v>1.25</v>
      </c>
      <c r="AD295" s="22"/>
      <c r="AE295" s="123">
        <f t="shared" si="157"/>
        <v>0.35473972602739723</v>
      </c>
      <c r="AF295" s="123">
        <v>0.63180000000000003</v>
      </c>
      <c r="AG295" s="123"/>
      <c r="AH295" s="123">
        <f t="shared" si="174"/>
        <v>0.55000000000000004</v>
      </c>
      <c r="AI295" s="22"/>
      <c r="AJ295" s="22"/>
      <c r="AK295" s="123">
        <v>0.59</v>
      </c>
      <c r="AL295" s="123">
        <v>0.8</v>
      </c>
      <c r="AM295" s="123">
        <v>0.70409999999999995</v>
      </c>
      <c r="AN295" s="22"/>
      <c r="AO295" s="22"/>
      <c r="AP295" s="47"/>
      <c r="AQ295" s="47"/>
      <c r="AR295" s="123">
        <v>0.27500000000000002</v>
      </c>
      <c r="AS295" s="124">
        <v>9.9199999999999997E-2</v>
      </c>
      <c r="AT295" s="124">
        <v>1.45</v>
      </c>
      <c r="AU295" s="124"/>
      <c r="AV295" s="22"/>
      <c r="AW295" s="118">
        <f t="shared" si="158"/>
        <v>6865475.1276000002</v>
      </c>
      <c r="AX295" s="119"/>
      <c r="AY295" s="118">
        <f t="shared" si="159"/>
        <v>3066583.1744936332</v>
      </c>
      <c r="AZ295" s="119"/>
      <c r="BA295" s="118">
        <f t="shared" si="160"/>
        <v>1705000.0000000002</v>
      </c>
      <c r="BB295" s="118">
        <f t="shared" si="161"/>
        <v>8238482.5</v>
      </c>
      <c r="BC295" s="118">
        <f t="shared" si="162"/>
        <v>0</v>
      </c>
      <c r="BD295" s="118">
        <f t="shared" si="163"/>
        <v>790326.39999999991</v>
      </c>
      <c r="BE295" s="22"/>
      <c r="BF295" s="118">
        <f t="shared" si="164"/>
        <v>10722384.702093633</v>
      </c>
      <c r="BG295" s="122">
        <f t="shared" si="165"/>
        <v>9943482.5</v>
      </c>
      <c r="BH295" s="119">
        <f t="shared" si="166"/>
        <v>13485000</v>
      </c>
      <c r="BI295" s="119"/>
      <c r="BJ295" s="119">
        <f t="shared" si="167"/>
        <v>0</v>
      </c>
      <c r="BK295" s="81"/>
      <c r="BL295" s="81"/>
      <c r="BM295" s="120">
        <f t="shared" si="168"/>
        <v>34150867.202093631</v>
      </c>
      <c r="BN295" s="120">
        <f t="shared" si="169"/>
        <v>34150867.202093631</v>
      </c>
      <c r="BO295" s="121">
        <v>49126</v>
      </c>
      <c r="BP295" s="22">
        <v>31</v>
      </c>
      <c r="BQ295" s="227">
        <f t="shared" si="175"/>
        <v>9125000</v>
      </c>
      <c r="BR295" s="227">
        <f t="shared" si="176"/>
        <v>9125000</v>
      </c>
      <c r="BS295" s="227">
        <f t="shared" si="177"/>
        <v>4562500</v>
      </c>
      <c r="BT295" s="227">
        <f t="shared" si="170"/>
        <v>56963367.202093631</v>
      </c>
    </row>
    <row r="296" spans="1:72" x14ac:dyDescent="0.25">
      <c r="A296" s="114">
        <v>49157</v>
      </c>
      <c r="B296" s="105">
        <v>50351</v>
      </c>
      <c r="C296" s="105">
        <v>94506</v>
      </c>
      <c r="D296" s="105">
        <v>75000</v>
      </c>
      <c r="E296" s="105">
        <v>30000</v>
      </c>
      <c r="F296" s="105"/>
      <c r="G296" s="105">
        <v>100755.66750629722</v>
      </c>
      <c r="H296" s="105">
        <v>100000</v>
      </c>
      <c r="I296" s="106"/>
      <c r="J296" s="105">
        <f t="shared" si="156"/>
        <v>349857</v>
      </c>
      <c r="K296" s="150">
        <f t="shared" si="178"/>
        <v>170000</v>
      </c>
      <c r="L296" s="106"/>
      <c r="M296" s="106"/>
      <c r="N296" s="106">
        <v>155000</v>
      </c>
      <c r="O296" s="106">
        <v>35000</v>
      </c>
      <c r="P296" s="106">
        <v>7000</v>
      </c>
      <c r="Q296" s="150">
        <f t="shared" si="171"/>
        <v>68000</v>
      </c>
      <c r="R296" s="106"/>
      <c r="S296" s="106"/>
      <c r="T296" s="106"/>
      <c r="U296" s="106">
        <v>200000</v>
      </c>
      <c r="V296" s="106">
        <v>257000</v>
      </c>
      <c r="W296" s="106">
        <f t="shared" si="172"/>
        <v>300000</v>
      </c>
      <c r="X296" s="106"/>
      <c r="Y296" s="106"/>
      <c r="Z296" s="123">
        <f t="shared" si="173"/>
        <v>0.53180000000000005</v>
      </c>
      <c r="AA296" s="123">
        <f t="shared" si="173"/>
        <v>0.63180000000000003</v>
      </c>
      <c r="AB296" s="123">
        <v>1.3</v>
      </c>
      <c r="AC296" s="123">
        <v>1.25</v>
      </c>
      <c r="AD296" s="22"/>
      <c r="AE296" s="123">
        <f t="shared" si="157"/>
        <v>0.35473972602739723</v>
      </c>
      <c r="AF296" s="123">
        <v>0.63180000000000003</v>
      </c>
      <c r="AG296" s="123"/>
      <c r="AH296" s="123">
        <f t="shared" si="174"/>
        <v>0.55000000000000004</v>
      </c>
      <c r="AI296" s="22"/>
      <c r="AJ296" s="22"/>
      <c r="AK296" s="123">
        <v>0.59</v>
      </c>
      <c r="AL296" s="123">
        <v>0.8</v>
      </c>
      <c r="AM296" s="123">
        <v>0.70409999999999995</v>
      </c>
      <c r="AN296" s="22"/>
      <c r="AO296" s="22"/>
      <c r="AP296" s="47"/>
      <c r="AQ296" s="47"/>
      <c r="AR296" s="123">
        <v>0.27500000000000002</v>
      </c>
      <c r="AS296" s="124">
        <v>9.9199999999999997E-2</v>
      </c>
      <c r="AT296" s="124">
        <v>1.45</v>
      </c>
      <c r="AU296" s="124"/>
      <c r="AV296" s="22"/>
      <c r="AW296" s="118">
        <f t="shared" si="158"/>
        <v>6866052.1305999998</v>
      </c>
      <c r="AX296" s="119"/>
      <c r="AY296" s="118">
        <f t="shared" si="159"/>
        <v>3066583.1744936332</v>
      </c>
      <c r="AZ296" s="119"/>
      <c r="BA296" s="118">
        <f t="shared" si="160"/>
        <v>1705000.0000000002</v>
      </c>
      <c r="BB296" s="118">
        <f t="shared" si="161"/>
        <v>8238482.5</v>
      </c>
      <c r="BC296" s="118">
        <f t="shared" si="162"/>
        <v>0</v>
      </c>
      <c r="BD296" s="118">
        <f t="shared" si="163"/>
        <v>790326.39999999991</v>
      </c>
      <c r="BE296" s="22"/>
      <c r="BF296" s="118">
        <f t="shared" si="164"/>
        <v>10722961.705093633</v>
      </c>
      <c r="BG296" s="122">
        <f t="shared" si="165"/>
        <v>9943482.5</v>
      </c>
      <c r="BH296" s="119">
        <f t="shared" si="166"/>
        <v>13485000</v>
      </c>
      <c r="BI296" s="119"/>
      <c r="BJ296" s="119">
        <f t="shared" si="167"/>
        <v>0</v>
      </c>
      <c r="BK296" s="81"/>
      <c r="BL296" s="81"/>
      <c r="BM296" s="120">
        <f t="shared" si="168"/>
        <v>34151444.205093637</v>
      </c>
      <c r="BN296" s="120">
        <f t="shared" si="169"/>
        <v>34151444.205093637</v>
      </c>
      <c r="BO296" s="121">
        <v>49157</v>
      </c>
      <c r="BP296" s="22">
        <v>31</v>
      </c>
      <c r="BQ296" s="227">
        <f t="shared" si="175"/>
        <v>9125000</v>
      </c>
      <c r="BR296" s="227">
        <f t="shared" si="176"/>
        <v>9125000</v>
      </c>
      <c r="BS296" s="227">
        <f t="shared" si="177"/>
        <v>4562500</v>
      </c>
      <c r="BT296" s="227">
        <f t="shared" si="170"/>
        <v>56963944.205093637</v>
      </c>
    </row>
    <row r="297" spans="1:72" x14ac:dyDescent="0.25">
      <c r="A297" s="114">
        <v>49188</v>
      </c>
      <c r="B297" s="105">
        <v>50743</v>
      </c>
      <c r="C297" s="105">
        <v>94506</v>
      </c>
      <c r="D297" s="105">
        <v>75000</v>
      </c>
      <c r="E297" s="105">
        <v>30000</v>
      </c>
      <c r="F297" s="105"/>
      <c r="G297" s="105">
        <v>100755.66750629722</v>
      </c>
      <c r="H297" s="105">
        <v>100000</v>
      </c>
      <c r="I297" s="106"/>
      <c r="J297" s="105">
        <f t="shared" si="156"/>
        <v>350249</v>
      </c>
      <c r="K297" s="150">
        <f t="shared" si="178"/>
        <v>170000</v>
      </c>
      <c r="L297" s="106"/>
      <c r="M297" s="106"/>
      <c r="N297" s="106">
        <v>155000</v>
      </c>
      <c r="O297" s="106">
        <v>35000</v>
      </c>
      <c r="P297" s="106">
        <v>7000</v>
      </c>
      <c r="Q297" s="150">
        <f t="shared" si="171"/>
        <v>68000</v>
      </c>
      <c r="R297" s="106"/>
      <c r="S297" s="106"/>
      <c r="T297" s="106"/>
      <c r="U297" s="106">
        <v>200000</v>
      </c>
      <c r="V297" s="106">
        <v>257000</v>
      </c>
      <c r="W297" s="106">
        <f t="shared" si="172"/>
        <v>300000</v>
      </c>
      <c r="X297" s="106"/>
      <c r="Y297" s="106"/>
      <c r="Z297" s="123">
        <f t="shared" si="173"/>
        <v>0.53180000000000005</v>
      </c>
      <c r="AA297" s="123">
        <f t="shared" si="173"/>
        <v>0.63180000000000003</v>
      </c>
      <c r="AB297" s="123">
        <v>1.3</v>
      </c>
      <c r="AC297" s="123">
        <v>1.25</v>
      </c>
      <c r="AD297" s="22"/>
      <c r="AE297" s="123">
        <f t="shared" si="157"/>
        <v>0.35473972602739723</v>
      </c>
      <c r="AF297" s="123">
        <v>0.63180000000000003</v>
      </c>
      <c r="AG297" s="123"/>
      <c r="AH297" s="123">
        <f t="shared" si="174"/>
        <v>0.55000000000000004</v>
      </c>
      <c r="AI297" s="22"/>
      <c r="AJ297" s="22"/>
      <c r="AK297" s="123">
        <v>0.59</v>
      </c>
      <c r="AL297" s="123">
        <v>0.8</v>
      </c>
      <c r="AM297" s="123">
        <v>0.70409999999999995</v>
      </c>
      <c r="AN297" s="22"/>
      <c r="AO297" s="22"/>
      <c r="AP297" s="47"/>
      <c r="AQ297" s="47"/>
      <c r="AR297" s="123">
        <v>0.27500000000000002</v>
      </c>
      <c r="AS297" s="124">
        <v>9.9199999999999997E-2</v>
      </c>
      <c r="AT297" s="124">
        <v>1.45</v>
      </c>
      <c r="AU297" s="124"/>
      <c r="AV297" s="22"/>
      <c r="AW297" s="118">
        <f t="shared" si="158"/>
        <v>6650820.5460000001</v>
      </c>
      <c r="AX297" s="119"/>
      <c r="AY297" s="118">
        <f t="shared" si="159"/>
        <v>2967661.1366067417</v>
      </c>
      <c r="AZ297" s="119"/>
      <c r="BA297" s="118">
        <f t="shared" si="160"/>
        <v>1650000.0000000002</v>
      </c>
      <c r="BB297" s="118">
        <f t="shared" si="161"/>
        <v>7972725</v>
      </c>
      <c r="BC297" s="118">
        <f t="shared" si="162"/>
        <v>0</v>
      </c>
      <c r="BD297" s="118">
        <f t="shared" si="163"/>
        <v>764831.99999999988</v>
      </c>
      <c r="BE297" s="22"/>
      <c r="BF297" s="118">
        <f t="shared" si="164"/>
        <v>10383313.682606742</v>
      </c>
      <c r="BG297" s="122">
        <f t="shared" si="165"/>
        <v>9622725</v>
      </c>
      <c r="BH297" s="119">
        <f t="shared" si="166"/>
        <v>13050000</v>
      </c>
      <c r="BI297" s="119"/>
      <c r="BJ297" s="119">
        <f t="shared" si="167"/>
        <v>0</v>
      </c>
      <c r="BK297" s="81"/>
      <c r="BL297" s="81"/>
      <c r="BM297" s="120">
        <f t="shared" si="168"/>
        <v>33056038.682606742</v>
      </c>
      <c r="BN297" s="120">
        <f t="shared" si="169"/>
        <v>33056038.682606742</v>
      </c>
      <c r="BO297" s="121">
        <v>49188</v>
      </c>
      <c r="BP297" s="22">
        <v>30</v>
      </c>
      <c r="BQ297" s="227">
        <f t="shared" si="175"/>
        <v>9125000</v>
      </c>
      <c r="BR297" s="227">
        <f t="shared" si="176"/>
        <v>9125000</v>
      </c>
      <c r="BS297" s="227">
        <f t="shared" si="177"/>
        <v>4562500</v>
      </c>
      <c r="BT297" s="227">
        <f t="shared" si="170"/>
        <v>55868538.682606742</v>
      </c>
    </row>
    <row r="298" spans="1:72" x14ac:dyDescent="0.25">
      <c r="A298" s="114">
        <v>49218</v>
      </c>
      <c r="B298" s="105">
        <v>50050</v>
      </c>
      <c r="C298" s="105">
        <v>57404</v>
      </c>
      <c r="D298" s="105">
        <v>75000</v>
      </c>
      <c r="E298" s="105">
        <v>30000</v>
      </c>
      <c r="F298" s="105"/>
      <c r="G298" s="105">
        <v>50377.83375314861</v>
      </c>
      <c r="H298" s="105">
        <v>50000</v>
      </c>
      <c r="I298" s="106"/>
      <c r="J298" s="105">
        <f t="shared" si="156"/>
        <v>262454</v>
      </c>
      <c r="K298" s="150">
        <f t="shared" si="178"/>
        <v>170000</v>
      </c>
      <c r="L298" s="106"/>
      <c r="M298" s="106"/>
      <c r="N298" s="106">
        <v>155000</v>
      </c>
      <c r="O298" s="106">
        <v>35000</v>
      </c>
      <c r="P298" s="106">
        <v>7000</v>
      </c>
      <c r="Q298" s="150">
        <f t="shared" si="171"/>
        <v>68000</v>
      </c>
      <c r="R298" s="106"/>
      <c r="S298" s="106"/>
      <c r="T298" s="106"/>
      <c r="U298" s="106">
        <v>200000</v>
      </c>
      <c r="V298" s="106">
        <v>257000</v>
      </c>
      <c r="W298" s="106">
        <f t="shared" si="172"/>
        <v>300000</v>
      </c>
      <c r="X298" s="106"/>
      <c r="Y298" s="106"/>
      <c r="Z298" s="123">
        <f t="shared" si="173"/>
        <v>0.53180000000000005</v>
      </c>
      <c r="AA298" s="123">
        <f t="shared" si="173"/>
        <v>0.63180000000000003</v>
      </c>
      <c r="AB298" s="123">
        <v>1.3</v>
      </c>
      <c r="AC298" s="123">
        <v>1.25</v>
      </c>
      <c r="AD298" s="22"/>
      <c r="AE298" s="123">
        <f t="shared" si="157"/>
        <v>0.35473972602739723</v>
      </c>
      <c r="AF298" s="123">
        <v>0.1</v>
      </c>
      <c r="AG298" s="123"/>
      <c r="AH298" s="123">
        <f t="shared" si="174"/>
        <v>0.55000000000000004</v>
      </c>
      <c r="AI298" s="22"/>
      <c r="AJ298" s="22"/>
      <c r="AK298" s="123">
        <v>0.59</v>
      </c>
      <c r="AL298" s="123">
        <v>0.8</v>
      </c>
      <c r="AM298" s="123">
        <v>0.70409999999999995</v>
      </c>
      <c r="AN298" s="22"/>
      <c r="AO298" s="22"/>
      <c r="AP298" s="47"/>
      <c r="AQ298" s="47"/>
      <c r="AR298" s="123">
        <v>0.27500000000000002</v>
      </c>
      <c r="AS298" s="124">
        <v>9.9199999999999997E-2</v>
      </c>
      <c r="AT298" s="124">
        <v>1.45</v>
      </c>
      <c r="AU298" s="124"/>
      <c r="AV298" s="22"/>
      <c r="AW298" s="118">
        <f t="shared" si="158"/>
        <v>6134417.5532000009</v>
      </c>
      <c r="AX298" s="119"/>
      <c r="AY298" s="118">
        <f t="shared" si="159"/>
        <v>709001.58724681672</v>
      </c>
      <c r="AZ298" s="119"/>
      <c r="BA298" s="118">
        <f t="shared" si="160"/>
        <v>1705000.0000000002</v>
      </c>
      <c r="BB298" s="118">
        <f t="shared" si="161"/>
        <v>8238482.5</v>
      </c>
      <c r="BC298" s="118">
        <f t="shared" si="162"/>
        <v>0</v>
      </c>
      <c r="BD298" s="118">
        <f t="shared" si="163"/>
        <v>790326.39999999991</v>
      </c>
      <c r="BE298" s="22"/>
      <c r="BF298" s="118">
        <f t="shared" si="164"/>
        <v>7633745.5404468179</v>
      </c>
      <c r="BG298" s="122">
        <f t="shared" si="165"/>
        <v>9943482.5</v>
      </c>
      <c r="BH298" s="119">
        <f t="shared" si="166"/>
        <v>13485000</v>
      </c>
      <c r="BI298" s="119"/>
      <c r="BJ298" s="119">
        <f t="shared" si="167"/>
        <v>0</v>
      </c>
      <c r="BK298" s="81"/>
      <c r="BL298" s="81"/>
      <c r="BM298" s="120">
        <f t="shared" si="168"/>
        <v>31062228.040446818</v>
      </c>
      <c r="BN298" s="120">
        <f t="shared" si="169"/>
        <v>31062228.040446818</v>
      </c>
      <c r="BO298" s="121">
        <v>49218</v>
      </c>
      <c r="BP298" s="22">
        <v>31</v>
      </c>
      <c r="BQ298" s="227">
        <f t="shared" si="175"/>
        <v>9125000</v>
      </c>
      <c r="BR298" s="227">
        <f t="shared" si="176"/>
        <v>9125000</v>
      </c>
      <c r="BS298" s="227">
        <f t="shared" si="177"/>
        <v>4562500</v>
      </c>
      <c r="BT298" s="227">
        <f t="shared" si="170"/>
        <v>53874728.040446818</v>
      </c>
    </row>
    <row r="299" spans="1:72" x14ac:dyDescent="0.25">
      <c r="A299" s="114">
        <v>49249</v>
      </c>
      <c r="B299" s="105">
        <v>62006</v>
      </c>
      <c r="C299" s="105">
        <v>46059</v>
      </c>
      <c r="D299" s="105">
        <v>75000</v>
      </c>
      <c r="E299" s="105">
        <v>30000</v>
      </c>
      <c r="F299" s="105"/>
      <c r="G299" s="105">
        <v>50377.83375314861</v>
      </c>
      <c r="H299" s="105">
        <v>50000</v>
      </c>
      <c r="I299" s="106"/>
      <c r="J299" s="105">
        <f t="shared" si="156"/>
        <v>263065</v>
      </c>
      <c r="K299" s="150">
        <f>152000+$K$3</f>
        <v>152000</v>
      </c>
      <c r="L299" s="106"/>
      <c r="M299" s="106"/>
      <c r="N299" s="106">
        <v>155000</v>
      </c>
      <c r="O299" s="106">
        <v>35000</v>
      </c>
      <c r="P299" s="106">
        <v>7000</v>
      </c>
      <c r="Q299" s="150">
        <f t="shared" si="171"/>
        <v>68000</v>
      </c>
      <c r="R299" s="106"/>
      <c r="S299" s="106"/>
      <c r="T299" s="106"/>
      <c r="U299" s="106">
        <v>200000</v>
      </c>
      <c r="V299" s="106">
        <v>257000</v>
      </c>
      <c r="W299" s="106">
        <f t="shared" si="172"/>
        <v>300000</v>
      </c>
      <c r="X299" s="106"/>
      <c r="Y299" s="106"/>
      <c r="Z299" s="123">
        <f t="shared" si="173"/>
        <v>0.53180000000000005</v>
      </c>
      <c r="AA299" s="123">
        <f t="shared" si="173"/>
        <v>0.63180000000000003</v>
      </c>
      <c r="AB299" s="123">
        <v>1.3</v>
      </c>
      <c r="AC299" s="123">
        <v>1.25</v>
      </c>
      <c r="AD299" s="22"/>
      <c r="AE299" s="123">
        <f t="shared" si="157"/>
        <v>0.35473972602739723</v>
      </c>
      <c r="AF299" s="123">
        <v>0.1</v>
      </c>
      <c r="AG299" s="123"/>
      <c r="AH299" s="123">
        <f t="shared" si="174"/>
        <v>0.55000000000000004</v>
      </c>
      <c r="AI299" s="22"/>
      <c r="AJ299" s="22"/>
      <c r="AK299" s="123">
        <v>0.59</v>
      </c>
      <c r="AL299" s="123">
        <v>0.8</v>
      </c>
      <c r="AM299" s="123">
        <v>0.70409999999999995</v>
      </c>
      <c r="AN299" s="22"/>
      <c r="AO299" s="22"/>
      <c r="AP299" s="47"/>
      <c r="AQ299" s="47"/>
      <c r="AR299" s="123">
        <v>0.27500000000000002</v>
      </c>
      <c r="AS299" s="124">
        <v>9.9199999999999997E-2</v>
      </c>
      <c r="AT299" s="124">
        <v>1.45</v>
      </c>
      <c r="AU299" s="124"/>
      <c r="AV299" s="22"/>
      <c r="AW299" s="118">
        <f t="shared" si="158"/>
        <v>5912246.0099999998</v>
      </c>
      <c r="AX299" s="119"/>
      <c r="AY299" s="118">
        <f t="shared" si="159"/>
        <v>686130.56830337108</v>
      </c>
      <c r="AZ299" s="119"/>
      <c r="BA299" s="118">
        <f t="shared" si="160"/>
        <v>1650000.0000000002</v>
      </c>
      <c r="BB299" s="118">
        <f t="shared" si="161"/>
        <v>7675725</v>
      </c>
      <c r="BC299" s="118">
        <f t="shared" si="162"/>
        <v>0</v>
      </c>
      <c r="BD299" s="118">
        <f t="shared" si="163"/>
        <v>764831.99999999988</v>
      </c>
      <c r="BE299" s="22"/>
      <c r="BF299" s="118">
        <f t="shared" si="164"/>
        <v>7363208.5783033706</v>
      </c>
      <c r="BG299" s="122">
        <f t="shared" si="165"/>
        <v>9325725</v>
      </c>
      <c r="BH299" s="119">
        <f t="shared" si="166"/>
        <v>13050000</v>
      </c>
      <c r="BI299" s="119"/>
      <c r="BJ299" s="119">
        <f t="shared" si="167"/>
        <v>0</v>
      </c>
      <c r="BK299" s="81"/>
      <c r="BL299" s="81"/>
      <c r="BM299" s="120">
        <f t="shared" si="168"/>
        <v>29738933.578303371</v>
      </c>
      <c r="BN299" s="120">
        <f t="shared" si="169"/>
        <v>29738933.578303371</v>
      </c>
      <c r="BO299" s="121">
        <v>49249</v>
      </c>
      <c r="BP299" s="22">
        <v>30</v>
      </c>
      <c r="BQ299" s="227">
        <f t="shared" si="175"/>
        <v>9125000</v>
      </c>
      <c r="BR299" s="227">
        <f t="shared" si="176"/>
        <v>9125000</v>
      </c>
      <c r="BS299" s="227">
        <f t="shared" si="177"/>
        <v>4562500</v>
      </c>
      <c r="BT299" s="227">
        <f t="shared" si="170"/>
        <v>52551433.578303367</v>
      </c>
    </row>
    <row r="300" spans="1:72" x14ac:dyDescent="0.25">
      <c r="A300" s="114">
        <v>49279</v>
      </c>
      <c r="B300" s="105">
        <v>62216</v>
      </c>
      <c r="C300" s="105">
        <v>46059</v>
      </c>
      <c r="D300" s="105">
        <v>75000</v>
      </c>
      <c r="E300" s="105">
        <v>30000</v>
      </c>
      <c r="F300" s="105"/>
      <c r="G300" s="105">
        <v>50377.83375314861</v>
      </c>
      <c r="H300" s="105">
        <v>50000</v>
      </c>
      <c r="I300" s="106"/>
      <c r="J300" s="105">
        <f t="shared" si="156"/>
        <v>263275</v>
      </c>
      <c r="K300" s="150">
        <f>152000+$K$3</f>
        <v>152000</v>
      </c>
      <c r="L300" s="106"/>
      <c r="M300" s="106"/>
      <c r="N300" s="106">
        <v>155000</v>
      </c>
      <c r="O300" s="106">
        <v>35000</v>
      </c>
      <c r="P300" s="106">
        <v>7000</v>
      </c>
      <c r="Q300" s="150">
        <f t="shared" si="171"/>
        <v>68000</v>
      </c>
      <c r="R300" s="106"/>
      <c r="S300" s="106"/>
      <c r="T300" s="106"/>
      <c r="U300" s="106">
        <v>200000</v>
      </c>
      <c r="V300" s="106">
        <v>257000</v>
      </c>
      <c r="W300" s="106">
        <f t="shared" si="172"/>
        <v>300000</v>
      </c>
      <c r="X300" s="106"/>
      <c r="Y300" s="106"/>
      <c r="Z300" s="123">
        <f t="shared" si="173"/>
        <v>0.53180000000000005</v>
      </c>
      <c r="AA300" s="123">
        <f t="shared" si="173"/>
        <v>0.63180000000000003</v>
      </c>
      <c r="AB300" s="123">
        <v>1.3</v>
      </c>
      <c r="AC300" s="123">
        <v>1.25</v>
      </c>
      <c r="AD300" s="22"/>
      <c r="AE300" s="123">
        <f t="shared" si="157"/>
        <v>0.35473972602739723</v>
      </c>
      <c r="AF300" s="123">
        <v>0.1</v>
      </c>
      <c r="AG300" s="123"/>
      <c r="AH300" s="123">
        <f t="shared" si="174"/>
        <v>0.55000000000000004</v>
      </c>
      <c r="AI300" s="22"/>
      <c r="AJ300" s="22"/>
      <c r="AK300" s="123">
        <v>0.59</v>
      </c>
      <c r="AL300" s="123">
        <v>0.8</v>
      </c>
      <c r="AM300" s="123">
        <v>0.70409999999999995</v>
      </c>
      <c r="AN300" s="22"/>
      <c r="AO300" s="22"/>
      <c r="AP300" s="47"/>
      <c r="AQ300" s="47"/>
      <c r="AR300" s="123">
        <v>0.27500000000000002</v>
      </c>
      <c r="AS300" s="124">
        <v>9.9199999999999997E-2</v>
      </c>
      <c r="AT300" s="124">
        <v>1.45</v>
      </c>
      <c r="AU300" s="124"/>
      <c r="AV300" s="22"/>
      <c r="AW300" s="118">
        <f t="shared" si="158"/>
        <v>6112782.8949999996</v>
      </c>
      <c r="AX300" s="119"/>
      <c r="AY300" s="118">
        <f t="shared" si="159"/>
        <v>709001.58724681672</v>
      </c>
      <c r="AZ300" s="119"/>
      <c r="BA300" s="118">
        <f t="shared" si="160"/>
        <v>1705000.0000000002</v>
      </c>
      <c r="BB300" s="118">
        <f t="shared" si="161"/>
        <v>7931582.5</v>
      </c>
      <c r="BC300" s="118">
        <f t="shared" si="162"/>
        <v>0</v>
      </c>
      <c r="BD300" s="118">
        <f t="shared" si="163"/>
        <v>790326.39999999991</v>
      </c>
      <c r="BE300" s="22"/>
      <c r="BF300" s="118">
        <f t="shared" si="164"/>
        <v>7612110.8822468165</v>
      </c>
      <c r="BG300" s="122">
        <f t="shared" si="165"/>
        <v>9636582.5</v>
      </c>
      <c r="BH300" s="119">
        <f t="shared" si="166"/>
        <v>13485000</v>
      </c>
      <c r="BI300" s="119"/>
      <c r="BJ300" s="119">
        <f t="shared" si="167"/>
        <v>0</v>
      </c>
      <c r="BK300" s="81"/>
      <c r="BL300" s="81"/>
      <c r="BM300" s="120">
        <f t="shared" si="168"/>
        <v>30733693.382246815</v>
      </c>
      <c r="BN300" s="120">
        <f t="shared" si="169"/>
        <v>30733693.382246815</v>
      </c>
      <c r="BO300" s="121">
        <v>49279</v>
      </c>
      <c r="BP300" s="22">
        <v>31</v>
      </c>
      <c r="BQ300" s="227">
        <f t="shared" si="175"/>
        <v>9125000</v>
      </c>
      <c r="BR300" s="227">
        <f t="shared" si="176"/>
        <v>9125000</v>
      </c>
      <c r="BS300" s="227">
        <f t="shared" si="177"/>
        <v>4562500</v>
      </c>
      <c r="BT300" s="227">
        <f t="shared" si="170"/>
        <v>53546193.382246815</v>
      </c>
    </row>
    <row r="301" spans="1:72" x14ac:dyDescent="0.25">
      <c r="A301" s="190"/>
      <c r="B301" s="191"/>
      <c r="C301" s="191"/>
      <c r="D301" s="191"/>
      <c r="E301" s="191"/>
      <c r="F301" s="191"/>
      <c r="G301" s="191"/>
      <c r="H301" s="191"/>
      <c r="I301" s="192"/>
      <c r="J301" s="191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4"/>
      <c r="AT301" s="194"/>
      <c r="AU301" s="194"/>
      <c r="AV301" s="167"/>
      <c r="AW301" s="186">
        <f>SUM(AW289:AW300)</f>
        <v>75588334.457599998</v>
      </c>
      <c r="AX301" s="186"/>
      <c r="AY301" s="186">
        <f>SUM(AY289:AY300)</f>
        <v>19983727.812704872</v>
      </c>
      <c r="AZ301" s="186"/>
      <c r="BA301" s="186">
        <f>SUM(BA289:BA300)</f>
        <v>20075000.000000004</v>
      </c>
      <c r="BB301" s="186">
        <f>SUM(BB289:BB300)</f>
        <v>95506587.5</v>
      </c>
      <c r="BC301" s="186">
        <f>SUM(BC289:BC300)</f>
        <v>0</v>
      </c>
      <c r="BD301" s="186">
        <f>SUM(BD289:BD300)</f>
        <v>9305456</v>
      </c>
      <c r="BE301" s="187"/>
      <c r="BF301" s="186">
        <f>SUM(BF289:BF300)</f>
        <v>104877518.27030487</v>
      </c>
      <c r="BG301" s="186">
        <f>SUM(BG289:BG300)</f>
        <v>115581587.5</v>
      </c>
      <c r="BH301" s="186">
        <f>SUM(BH289:BH300)</f>
        <v>158775000</v>
      </c>
      <c r="BI301" s="186"/>
      <c r="BJ301" s="186">
        <f>SUM(BJ289:BJ300)</f>
        <v>0</v>
      </c>
      <c r="BK301" s="187"/>
      <c r="BL301" s="187"/>
      <c r="BM301" s="186">
        <f>SUM(BM289:BM300)</f>
        <v>379234105.77030492</v>
      </c>
      <c r="BN301" s="186">
        <f>SUM(BN289:BN300)</f>
        <v>379234105.77030492</v>
      </c>
      <c r="BO301" s="188"/>
      <c r="BP301" s="187"/>
      <c r="BQ301" s="228">
        <f>365*1.5*200000</f>
        <v>109500000</v>
      </c>
      <c r="BR301" s="228">
        <f>365*1.5*200000</f>
        <v>109500000</v>
      </c>
      <c r="BS301" s="228">
        <f>365*1.5*100000</f>
        <v>54750000</v>
      </c>
      <c r="BT301" s="229">
        <f>SUM(BT289:BT300)</f>
        <v>652984105.77030492</v>
      </c>
    </row>
    <row r="302" spans="1:72" x14ac:dyDescent="0.25">
      <c r="A302" s="114">
        <v>49310</v>
      </c>
      <c r="B302" s="105">
        <v>61849</v>
      </c>
      <c r="C302" s="105">
        <v>46059</v>
      </c>
      <c r="D302" s="105">
        <v>75000</v>
      </c>
      <c r="E302" s="105">
        <v>30000</v>
      </c>
      <c r="F302" s="105"/>
      <c r="G302" s="105">
        <v>50377.83375314861</v>
      </c>
      <c r="H302" s="105">
        <v>50000</v>
      </c>
      <c r="I302" s="106"/>
      <c r="J302" s="105">
        <f t="shared" ref="J302:J313" si="179">B302+C302+H302+I302+D302+E302</f>
        <v>262908</v>
      </c>
      <c r="K302" s="150">
        <f>152000+$K$3</f>
        <v>152000</v>
      </c>
      <c r="L302" s="106"/>
      <c r="M302" s="106"/>
      <c r="N302" s="106">
        <v>155000</v>
      </c>
      <c r="O302" s="106">
        <v>35000</v>
      </c>
      <c r="P302" s="106">
        <v>7000</v>
      </c>
      <c r="Q302" s="150">
        <f>+Q300</f>
        <v>68000</v>
      </c>
      <c r="R302" s="106"/>
      <c r="S302" s="106"/>
      <c r="T302" s="106"/>
      <c r="U302" s="106">
        <v>200000</v>
      </c>
      <c r="V302" s="106">
        <v>257000</v>
      </c>
      <c r="W302" s="106">
        <f>+W300</f>
        <v>300000</v>
      </c>
      <c r="X302" s="106"/>
      <c r="Y302" s="106"/>
      <c r="Z302" s="123">
        <f>+Z300</f>
        <v>0.53180000000000005</v>
      </c>
      <c r="AA302" s="123">
        <f>+AA300</f>
        <v>0.63180000000000003</v>
      </c>
      <c r="AB302" s="123">
        <v>1.3</v>
      </c>
      <c r="AC302" s="123">
        <v>1.25</v>
      </c>
      <c r="AD302" s="22"/>
      <c r="AE302" s="123">
        <f t="shared" ref="AE302:AE313" si="180">10.79*12/365</f>
        <v>0.35473972602739723</v>
      </c>
      <c r="AF302" s="123">
        <v>0.1</v>
      </c>
      <c r="AG302" s="123"/>
      <c r="AH302" s="123">
        <f>+AH300</f>
        <v>0.55000000000000004</v>
      </c>
      <c r="AI302" s="22"/>
      <c r="AJ302" s="22"/>
      <c r="AK302" s="123">
        <v>0.59</v>
      </c>
      <c r="AL302" s="123">
        <v>0.8</v>
      </c>
      <c r="AM302" s="123">
        <v>0.70409999999999995</v>
      </c>
      <c r="AN302" s="22"/>
      <c r="AO302" s="22"/>
      <c r="AP302" s="47"/>
      <c r="AQ302" s="47"/>
      <c r="AR302" s="123">
        <v>0.27500000000000002</v>
      </c>
      <c r="AS302" s="124">
        <v>9.9199999999999997E-2</v>
      </c>
      <c r="AT302" s="124">
        <v>1.45</v>
      </c>
      <c r="AU302" s="124"/>
      <c r="AV302" s="22"/>
      <c r="AW302" s="118">
        <f t="shared" ref="AW302:AW313" si="181">(($B302*$Z302)+($C302*$AA302)+($D302*$AB302)+($E302*$AC302))*BP302</f>
        <v>6106732.6063999999</v>
      </c>
      <c r="AX302" s="119"/>
      <c r="AY302" s="118">
        <f t="shared" ref="AY302:AY313" si="182">(($G302*$AE302)+($H302*$AF302))*BP302</f>
        <v>709001.58724681672</v>
      </c>
      <c r="AZ302" s="119"/>
      <c r="BA302" s="118">
        <f t="shared" ref="BA302:BA313" si="183">(U302*AR302)*BP302</f>
        <v>1705000.0000000002</v>
      </c>
      <c r="BB302" s="118">
        <f t="shared" ref="BB302:BB313" si="184">((($K302*$AH302)+(L302*AI302)+(M302*AJ302)+(N302*AK302)+(O302*AL302)+(P302*AM302)+(Q302*AM302))*BP302)</f>
        <v>7931582.5</v>
      </c>
      <c r="BC302" s="118">
        <f t="shared" ref="BC302:BC313" si="185">((+AU302*365)/12)*X302</f>
        <v>0</v>
      </c>
      <c r="BD302" s="118">
        <f t="shared" ref="BD302:BD313" si="186">(V302*AS302)*BP302</f>
        <v>790326.39999999991</v>
      </c>
      <c r="BE302" s="22"/>
      <c r="BF302" s="118">
        <f t="shared" ref="BF302:BF313" si="187">AW302+AY302+AZ302+BD302</f>
        <v>7606060.5936468169</v>
      </c>
      <c r="BG302" s="122">
        <f t="shared" ref="BG302:BG313" si="188">+BC302+BB302+BA302</f>
        <v>9636582.5</v>
      </c>
      <c r="BH302" s="119">
        <f t="shared" ref="BH302:BH313" si="189">(+W302*AT302)*BP302</f>
        <v>13485000</v>
      </c>
      <c r="BI302" s="119"/>
      <c r="BJ302" s="119">
        <f t="shared" ref="BJ302:BJ313" si="190">(R302*AO302)+(S302*AP302)+(T302*AQ302)</f>
        <v>0</v>
      </c>
      <c r="BK302" s="81"/>
      <c r="BL302" s="81"/>
      <c r="BM302" s="120">
        <f t="shared" ref="BM302:BM313" si="191">BF302+BG302+BJ302+BH302</f>
        <v>30727643.093646817</v>
      </c>
      <c r="BN302" s="120">
        <f t="shared" ref="BN302:BN313" si="192">BF302+BG302+BJ302+BI302+BH302</f>
        <v>30727643.093646817</v>
      </c>
      <c r="BO302" s="121">
        <v>49310</v>
      </c>
      <c r="BP302" s="22">
        <v>31</v>
      </c>
      <c r="BQ302" s="227">
        <f>$BQ$288/12</f>
        <v>9125000</v>
      </c>
      <c r="BR302" s="227">
        <f>$BR$288/12</f>
        <v>9125000</v>
      </c>
      <c r="BS302" s="227">
        <f>$BS$314/12</f>
        <v>4562500</v>
      </c>
      <c r="BT302" s="227">
        <f t="shared" ref="BT302:BT313" si="193">+BN302+BQ302+BR302+BS302</f>
        <v>53540143.093646817</v>
      </c>
    </row>
    <row r="303" spans="1:72" x14ac:dyDescent="0.25">
      <c r="A303" s="114">
        <v>49341</v>
      </c>
      <c r="B303" s="105">
        <v>61909</v>
      </c>
      <c r="C303" s="105">
        <v>46059</v>
      </c>
      <c r="D303" s="105">
        <v>75000</v>
      </c>
      <c r="E303" s="105">
        <v>30000</v>
      </c>
      <c r="F303" s="105"/>
      <c r="G303" s="105">
        <v>50377.83375314861</v>
      </c>
      <c r="H303" s="105">
        <v>50000</v>
      </c>
      <c r="I303" s="106"/>
      <c r="J303" s="105">
        <f t="shared" si="179"/>
        <v>262968</v>
      </c>
      <c r="K303" s="150">
        <f>152000+$K$3</f>
        <v>152000</v>
      </c>
      <c r="L303" s="106"/>
      <c r="M303" s="106"/>
      <c r="N303" s="106">
        <v>155000</v>
      </c>
      <c r="O303" s="106">
        <v>35000</v>
      </c>
      <c r="P303" s="106">
        <v>7000</v>
      </c>
      <c r="Q303" s="150">
        <f t="shared" ref="Q303:Q313" si="194">+Q302</f>
        <v>68000</v>
      </c>
      <c r="R303" s="106"/>
      <c r="S303" s="106"/>
      <c r="T303" s="106"/>
      <c r="U303" s="106">
        <v>200000</v>
      </c>
      <c r="V303" s="106">
        <v>257000</v>
      </c>
      <c r="W303" s="106">
        <f t="shared" ref="W303:W313" si="195">+W302</f>
        <v>300000</v>
      </c>
      <c r="X303" s="106"/>
      <c r="Y303" s="106"/>
      <c r="Z303" s="123">
        <f t="shared" ref="Z303:AA313" si="196">+Z302</f>
        <v>0.53180000000000005</v>
      </c>
      <c r="AA303" s="123">
        <f t="shared" si="196"/>
        <v>0.63180000000000003</v>
      </c>
      <c r="AB303" s="123">
        <v>1.3</v>
      </c>
      <c r="AC303" s="123">
        <v>1.25</v>
      </c>
      <c r="AD303" s="22"/>
      <c r="AE303" s="123">
        <f t="shared" si="180"/>
        <v>0.35473972602739723</v>
      </c>
      <c r="AF303" s="123">
        <v>0.1</v>
      </c>
      <c r="AG303" s="123"/>
      <c r="AH303" s="123">
        <f t="shared" ref="AH303:AH313" si="197">+AH302</f>
        <v>0.55000000000000004</v>
      </c>
      <c r="AI303" s="22"/>
      <c r="AJ303" s="22"/>
      <c r="AK303" s="123">
        <v>0.59</v>
      </c>
      <c r="AL303" s="123">
        <v>0.8</v>
      </c>
      <c r="AM303" s="123">
        <v>0.70409999999999995</v>
      </c>
      <c r="AN303" s="22"/>
      <c r="AO303" s="22"/>
      <c r="AP303" s="47"/>
      <c r="AQ303" s="47"/>
      <c r="AR303" s="123">
        <v>0.27500000000000002</v>
      </c>
      <c r="AS303" s="124">
        <v>9.9199999999999997E-2</v>
      </c>
      <c r="AT303" s="124">
        <v>1.45</v>
      </c>
      <c r="AU303" s="124"/>
      <c r="AV303" s="22"/>
      <c r="AW303" s="118">
        <f t="shared" si="181"/>
        <v>5516651.9072000002</v>
      </c>
      <c r="AX303" s="119"/>
      <c r="AY303" s="118">
        <f t="shared" si="182"/>
        <v>640388.53041647968</v>
      </c>
      <c r="AZ303" s="119"/>
      <c r="BA303" s="118">
        <f t="shared" si="183"/>
        <v>1540000.0000000002</v>
      </c>
      <c r="BB303" s="118">
        <f t="shared" si="184"/>
        <v>7164010</v>
      </c>
      <c r="BC303" s="118">
        <f t="shared" si="185"/>
        <v>0</v>
      </c>
      <c r="BD303" s="118">
        <f t="shared" si="186"/>
        <v>713843.19999999995</v>
      </c>
      <c r="BE303" s="22"/>
      <c r="BF303" s="118">
        <f t="shared" si="187"/>
        <v>6870883.6376164798</v>
      </c>
      <c r="BG303" s="122">
        <f t="shared" si="188"/>
        <v>8704010</v>
      </c>
      <c r="BH303" s="119">
        <f t="shared" si="189"/>
        <v>12180000</v>
      </c>
      <c r="BI303" s="119"/>
      <c r="BJ303" s="119">
        <f t="shared" si="190"/>
        <v>0</v>
      </c>
      <c r="BK303" s="81"/>
      <c r="BL303" s="81"/>
      <c r="BM303" s="120">
        <f t="shared" si="191"/>
        <v>27754893.637616478</v>
      </c>
      <c r="BN303" s="120">
        <f t="shared" si="192"/>
        <v>27754893.637616478</v>
      </c>
      <c r="BO303" s="121">
        <v>49341</v>
      </c>
      <c r="BP303" s="22">
        <v>28</v>
      </c>
      <c r="BQ303" s="227">
        <f t="shared" ref="BQ303:BQ313" si="198">$BQ$288/12</f>
        <v>9125000</v>
      </c>
      <c r="BR303" s="227">
        <f t="shared" ref="BR303:BR313" si="199">$BR$288/12</f>
        <v>9125000</v>
      </c>
      <c r="BS303" s="227">
        <f t="shared" ref="BS303:BS313" si="200">$BS$314/12</f>
        <v>4562500</v>
      </c>
      <c r="BT303" s="227">
        <f t="shared" si="193"/>
        <v>50567393.637616478</v>
      </c>
    </row>
    <row r="304" spans="1:72" x14ac:dyDescent="0.25">
      <c r="A304" s="114">
        <v>49369</v>
      </c>
      <c r="B304" s="105">
        <v>61795</v>
      </c>
      <c r="C304" s="105">
        <v>43628</v>
      </c>
      <c r="D304" s="105">
        <v>75000</v>
      </c>
      <c r="E304" s="105">
        <v>30000</v>
      </c>
      <c r="F304" s="105"/>
      <c r="G304" s="105">
        <v>50377.83375314861</v>
      </c>
      <c r="H304" s="105">
        <v>50000</v>
      </c>
      <c r="I304" s="106"/>
      <c r="J304" s="105">
        <f t="shared" si="179"/>
        <v>260423</v>
      </c>
      <c r="K304" s="150">
        <f>152000+$K$3</f>
        <v>152000</v>
      </c>
      <c r="L304" s="106"/>
      <c r="M304" s="106"/>
      <c r="N304" s="106">
        <v>155000</v>
      </c>
      <c r="O304" s="106">
        <v>35000</v>
      </c>
      <c r="P304" s="106">
        <v>7000</v>
      </c>
      <c r="Q304" s="150">
        <f t="shared" si="194"/>
        <v>68000</v>
      </c>
      <c r="R304" s="106"/>
      <c r="S304" s="106"/>
      <c r="T304" s="106"/>
      <c r="U304" s="106">
        <v>200000</v>
      </c>
      <c r="V304" s="106">
        <v>257000</v>
      </c>
      <c r="W304" s="106">
        <f t="shared" si="195"/>
        <v>300000</v>
      </c>
      <c r="X304" s="106"/>
      <c r="Y304" s="106"/>
      <c r="Z304" s="123">
        <f t="shared" si="196"/>
        <v>0.53180000000000005</v>
      </c>
      <c r="AA304" s="123">
        <f t="shared" si="196"/>
        <v>0.63180000000000003</v>
      </c>
      <c r="AB304" s="123">
        <v>1.3</v>
      </c>
      <c r="AC304" s="123">
        <v>1.25</v>
      </c>
      <c r="AD304" s="22"/>
      <c r="AE304" s="123">
        <f t="shared" si="180"/>
        <v>0.35473972602739723</v>
      </c>
      <c r="AF304" s="123">
        <v>0.1</v>
      </c>
      <c r="AG304" s="123"/>
      <c r="AH304" s="123">
        <f t="shared" si="197"/>
        <v>0.55000000000000004</v>
      </c>
      <c r="AI304" s="22"/>
      <c r="AJ304" s="22"/>
      <c r="AK304" s="123">
        <v>0.59</v>
      </c>
      <c r="AL304" s="123">
        <v>0.8</v>
      </c>
      <c r="AM304" s="123">
        <v>0.70409999999999995</v>
      </c>
      <c r="AN304" s="22"/>
      <c r="AO304" s="22"/>
      <c r="AP304" s="47"/>
      <c r="AQ304" s="47"/>
      <c r="AR304" s="123">
        <v>0.27500000000000002</v>
      </c>
      <c r="AS304" s="124">
        <v>9.9199999999999997E-2</v>
      </c>
      <c r="AT304" s="124">
        <v>1.45</v>
      </c>
      <c r="AU304" s="124"/>
      <c r="AV304" s="22"/>
      <c r="AW304" s="118">
        <f t="shared" si="181"/>
        <v>6058229.2933999998</v>
      </c>
      <c r="AX304" s="119"/>
      <c r="AY304" s="118">
        <f t="shared" si="182"/>
        <v>709001.58724681672</v>
      </c>
      <c r="AZ304" s="119"/>
      <c r="BA304" s="118">
        <f t="shared" si="183"/>
        <v>1705000.0000000002</v>
      </c>
      <c r="BB304" s="118">
        <f t="shared" si="184"/>
        <v>7931582.5</v>
      </c>
      <c r="BC304" s="118">
        <f t="shared" si="185"/>
        <v>0</v>
      </c>
      <c r="BD304" s="118">
        <f t="shared" si="186"/>
        <v>790326.39999999991</v>
      </c>
      <c r="BE304" s="22"/>
      <c r="BF304" s="118">
        <f t="shared" si="187"/>
        <v>7557557.2806468159</v>
      </c>
      <c r="BG304" s="122">
        <f t="shared" si="188"/>
        <v>9636582.5</v>
      </c>
      <c r="BH304" s="119">
        <f t="shared" si="189"/>
        <v>13485000</v>
      </c>
      <c r="BI304" s="119"/>
      <c r="BJ304" s="119">
        <f t="shared" si="190"/>
        <v>0</v>
      </c>
      <c r="BK304" s="81"/>
      <c r="BL304" s="81"/>
      <c r="BM304" s="120">
        <f t="shared" si="191"/>
        <v>30679139.780646816</v>
      </c>
      <c r="BN304" s="120">
        <f t="shared" si="192"/>
        <v>30679139.780646816</v>
      </c>
      <c r="BO304" s="121">
        <v>49369</v>
      </c>
      <c r="BP304" s="22">
        <v>31</v>
      </c>
      <c r="BQ304" s="227">
        <f t="shared" si="198"/>
        <v>9125000</v>
      </c>
      <c r="BR304" s="227">
        <f t="shared" si="199"/>
        <v>9125000</v>
      </c>
      <c r="BS304" s="227">
        <f t="shared" si="200"/>
        <v>4562500</v>
      </c>
      <c r="BT304" s="227">
        <f t="shared" si="193"/>
        <v>53491639.780646816</v>
      </c>
    </row>
    <row r="305" spans="1:72" x14ac:dyDescent="0.25">
      <c r="A305" s="114">
        <v>49400</v>
      </c>
      <c r="B305" s="105">
        <v>59131</v>
      </c>
      <c r="C305" s="105">
        <v>45506</v>
      </c>
      <c r="D305" s="105">
        <v>75000</v>
      </c>
      <c r="E305" s="105">
        <v>30000</v>
      </c>
      <c r="F305" s="105"/>
      <c r="G305" s="105">
        <v>50377.83375314861</v>
      </c>
      <c r="H305" s="105">
        <v>50000</v>
      </c>
      <c r="I305" s="106"/>
      <c r="J305" s="105">
        <f t="shared" si="179"/>
        <v>259637</v>
      </c>
      <c r="K305" s="150">
        <f t="shared" ref="K305:K311" si="201">170000+$K$3</f>
        <v>170000</v>
      </c>
      <c r="L305" s="106"/>
      <c r="M305" s="106"/>
      <c r="N305" s="106">
        <v>155000</v>
      </c>
      <c r="O305" s="106">
        <v>35000</v>
      </c>
      <c r="P305" s="106">
        <v>7000</v>
      </c>
      <c r="Q305" s="150">
        <f t="shared" si="194"/>
        <v>68000</v>
      </c>
      <c r="R305" s="106"/>
      <c r="S305" s="106"/>
      <c r="T305" s="106"/>
      <c r="U305" s="106">
        <v>200000</v>
      </c>
      <c r="V305" s="106">
        <v>257000</v>
      </c>
      <c r="W305" s="106">
        <f t="shared" si="195"/>
        <v>300000</v>
      </c>
      <c r="X305" s="106"/>
      <c r="Y305" s="106"/>
      <c r="Z305" s="123">
        <f t="shared" si="196"/>
        <v>0.53180000000000005</v>
      </c>
      <c r="AA305" s="123">
        <f t="shared" si="196"/>
        <v>0.63180000000000003</v>
      </c>
      <c r="AB305" s="123">
        <v>1.3</v>
      </c>
      <c r="AC305" s="123">
        <v>1.25</v>
      </c>
      <c r="AD305" s="22"/>
      <c r="AE305" s="123">
        <f t="shared" si="180"/>
        <v>0.35473972602739723</v>
      </c>
      <c r="AF305" s="123">
        <v>0.1</v>
      </c>
      <c r="AG305" s="123"/>
      <c r="AH305" s="123">
        <f t="shared" si="197"/>
        <v>0.55000000000000004</v>
      </c>
      <c r="AI305" s="22"/>
      <c r="AJ305" s="22"/>
      <c r="AK305" s="123">
        <v>0.59</v>
      </c>
      <c r="AL305" s="123">
        <v>0.8</v>
      </c>
      <c r="AM305" s="123">
        <v>0.70409999999999995</v>
      </c>
      <c r="AN305" s="22"/>
      <c r="AO305" s="22"/>
      <c r="AP305" s="47"/>
      <c r="AQ305" s="47"/>
      <c r="AR305" s="123">
        <v>0.27500000000000002</v>
      </c>
      <c r="AS305" s="124">
        <v>9.9199999999999997E-2</v>
      </c>
      <c r="AT305" s="124">
        <v>1.45</v>
      </c>
      <c r="AU305" s="124"/>
      <c r="AV305" s="22"/>
      <c r="AW305" s="118">
        <f t="shared" si="181"/>
        <v>5855896.6980000008</v>
      </c>
      <c r="AX305" s="119"/>
      <c r="AY305" s="118">
        <f t="shared" si="182"/>
        <v>686130.56830337108</v>
      </c>
      <c r="AZ305" s="119"/>
      <c r="BA305" s="118">
        <f t="shared" si="183"/>
        <v>1650000.0000000002</v>
      </c>
      <c r="BB305" s="118">
        <f t="shared" si="184"/>
        <v>7972725</v>
      </c>
      <c r="BC305" s="118">
        <f t="shared" si="185"/>
        <v>0</v>
      </c>
      <c r="BD305" s="118">
        <f t="shared" si="186"/>
        <v>764831.99999999988</v>
      </c>
      <c r="BE305" s="22"/>
      <c r="BF305" s="118">
        <f t="shared" si="187"/>
        <v>7306859.2663033716</v>
      </c>
      <c r="BG305" s="122">
        <f t="shared" si="188"/>
        <v>9622725</v>
      </c>
      <c r="BH305" s="119">
        <f t="shared" si="189"/>
        <v>13050000</v>
      </c>
      <c r="BI305" s="119"/>
      <c r="BJ305" s="119">
        <f t="shared" si="190"/>
        <v>0</v>
      </c>
      <c r="BK305" s="81"/>
      <c r="BL305" s="81"/>
      <c r="BM305" s="120">
        <f t="shared" si="191"/>
        <v>29979584.266303372</v>
      </c>
      <c r="BN305" s="120">
        <f t="shared" si="192"/>
        <v>29979584.266303372</v>
      </c>
      <c r="BO305" s="121">
        <v>49400</v>
      </c>
      <c r="BP305" s="22">
        <v>30</v>
      </c>
      <c r="BQ305" s="227">
        <f t="shared" si="198"/>
        <v>9125000</v>
      </c>
      <c r="BR305" s="227">
        <f t="shared" si="199"/>
        <v>9125000</v>
      </c>
      <c r="BS305" s="227">
        <f t="shared" si="200"/>
        <v>4562500</v>
      </c>
      <c r="BT305" s="227">
        <f t="shared" si="193"/>
        <v>52792084.266303375</v>
      </c>
    </row>
    <row r="306" spans="1:72" x14ac:dyDescent="0.25">
      <c r="A306" s="114">
        <v>49430</v>
      </c>
      <c r="B306" s="105">
        <v>50303</v>
      </c>
      <c r="C306" s="105">
        <v>94506</v>
      </c>
      <c r="D306" s="105">
        <v>75000</v>
      </c>
      <c r="E306" s="105">
        <v>30000</v>
      </c>
      <c r="F306" s="105"/>
      <c r="G306" s="105">
        <v>100755.66750629722</v>
      </c>
      <c r="H306" s="105">
        <v>100000</v>
      </c>
      <c r="I306" s="106"/>
      <c r="J306" s="105">
        <f t="shared" si="179"/>
        <v>349809</v>
      </c>
      <c r="K306" s="150">
        <f t="shared" si="201"/>
        <v>170000</v>
      </c>
      <c r="L306" s="106"/>
      <c r="M306" s="106"/>
      <c r="N306" s="106">
        <v>155000</v>
      </c>
      <c r="O306" s="106">
        <v>35000</v>
      </c>
      <c r="P306" s="106">
        <v>7000</v>
      </c>
      <c r="Q306" s="150">
        <f t="shared" si="194"/>
        <v>68000</v>
      </c>
      <c r="R306" s="106"/>
      <c r="S306" s="106"/>
      <c r="T306" s="106"/>
      <c r="U306" s="106">
        <v>200000</v>
      </c>
      <c r="V306" s="106">
        <v>257000</v>
      </c>
      <c r="W306" s="106">
        <f t="shared" si="195"/>
        <v>300000</v>
      </c>
      <c r="X306" s="106"/>
      <c r="Y306" s="106"/>
      <c r="Z306" s="123">
        <f t="shared" si="196"/>
        <v>0.53180000000000005</v>
      </c>
      <c r="AA306" s="123">
        <f t="shared" si="196"/>
        <v>0.63180000000000003</v>
      </c>
      <c r="AB306" s="123">
        <v>1.3</v>
      </c>
      <c r="AC306" s="123">
        <v>1.25</v>
      </c>
      <c r="AD306" s="22"/>
      <c r="AE306" s="123">
        <f t="shared" si="180"/>
        <v>0.35473972602739723</v>
      </c>
      <c r="AF306" s="123">
        <v>0.63180000000000003</v>
      </c>
      <c r="AG306" s="123"/>
      <c r="AH306" s="123">
        <f t="shared" si="197"/>
        <v>0.55000000000000004</v>
      </c>
      <c r="AI306" s="22"/>
      <c r="AJ306" s="22"/>
      <c r="AK306" s="123">
        <v>0.59</v>
      </c>
      <c r="AL306" s="123">
        <v>0.8</v>
      </c>
      <c r="AM306" s="123">
        <v>0.70409999999999995</v>
      </c>
      <c r="AN306" s="22"/>
      <c r="AO306" s="22"/>
      <c r="AP306" s="47"/>
      <c r="AQ306" s="47"/>
      <c r="AR306" s="123">
        <v>0.27500000000000002</v>
      </c>
      <c r="AS306" s="124">
        <v>9.9199999999999997E-2</v>
      </c>
      <c r="AT306" s="124">
        <v>1.45</v>
      </c>
      <c r="AU306" s="124"/>
      <c r="AV306" s="22"/>
      <c r="AW306" s="118">
        <f t="shared" si="181"/>
        <v>6865260.8122000005</v>
      </c>
      <c r="AX306" s="119"/>
      <c r="AY306" s="118">
        <f t="shared" si="182"/>
        <v>3066583.1744936332</v>
      </c>
      <c r="AZ306" s="119"/>
      <c r="BA306" s="118">
        <f t="shared" si="183"/>
        <v>1705000.0000000002</v>
      </c>
      <c r="BB306" s="118">
        <f t="shared" si="184"/>
        <v>8238482.5</v>
      </c>
      <c r="BC306" s="118">
        <f t="shared" si="185"/>
        <v>0</v>
      </c>
      <c r="BD306" s="118">
        <f t="shared" si="186"/>
        <v>790326.39999999991</v>
      </c>
      <c r="BE306" s="22"/>
      <c r="BF306" s="118">
        <f t="shared" si="187"/>
        <v>10722170.386693634</v>
      </c>
      <c r="BG306" s="122">
        <f t="shared" si="188"/>
        <v>9943482.5</v>
      </c>
      <c r="BH306" s="119">
        <f t="shared" si="189"/>
        <v>13485000</v>
      </c>
      <c r="BI306" s="119"/>
      <c r="BJ306" s="119">
        <f t="shared" si="190"/>
        <v>0</v>
      </c>
      <c r="BK306" s="81"/>
      <c r="BL306" s="81"/>
      <c r="BM306" s="120">
        <f t="shared" si="191"/>
        <v>34150652.886693634</v>
      </c>
      <c r="BN306" s="120">
        <f t="shared" si="192"/>
        <v>34150652.886693634</v>
      </c>
      <c r="BO306" s="121">
        <v>49430</v>
      </c>
      <c r="BP306" s="22">
        <v>31</v>
      </c>
      <c r="BQ306" s="227">
        <f t="shared" si="198"/>
        <v>9125000</v>
      </c>
      <c r="BR306" s="227">
        <f t="shared" si="199"/>
        <v>9125000</v>
      </c>
      <c r="BS306" s="227">
        <f t="shared" si="200"/>
        <v>4562500</v>
      </c>
      <c r="BT306" s="227">
        <f t="shared" si="193"/>
        <v>56963152.886693634</v>
      </c>
    </row>
    <row r="307" spans="1:72" x14ac:dyDescent="0.25">
      <c r="A307" s="114">
        <v>49461</v>
      </c>
      <c r="B307" s="105">
        <v>50301</v>
      </c>
      <c r="C307" s="105">
        <v>94506</v>
      </c>
      <c r="D307" s="105">
        <v>75000</v>
      </c>
      <c r="E307" s="105">
        <v>30000</v>
      </c>
      <c r="F307" s="105"/>
      <c r="G307" s="105">
        <v>100755.66750629722</v>
      </c>
      <c r="H307" s="105">
        <v>100000</v>
      </c>
      <c r="I307" s="106"/>
      <c r="J307" s="105">
        <f t="shared" si="179"/>
        <v>349807</v>
      </c>
      <c r="K307" s="150">
        <f t="shared" si="201"/>
        <v>170000</v>
      </c>
      <c r="L307" s="106"/>
      <c r="M307" s="106"/>
      <c r="N307" s="106">
        <v>155000</v>
      </c>
      <c r="O307" s="106">
        <v>35000</v>
      </c>
      <c r="P307" s="106">
        <v>7000</v>
      </c>
      <c r="Q307" s="150">
        <f t="shared" si="194"/>
        <v>68000</v>
      </c>
      <c r="R307" s="106"/>
      <c r="S307" s="106"/>
      <c r="T307" s="106"/>
      <c r="U307" s="106">
        <v>200000</v>
      </c>
      <c r="V307" s="106">
        <v>257000</v>
      </c>
      <c r="W307" s="106">
        <f t="shared" si="195"/>
        <v>300000</v>
      </c>
      <c r="X307" s="106"/>
      <c r="Y307" s="106"/>
      <c r="Z307" s="123">
        <f t="shared" si="196"/>
        <v>0.53180000000000005</v>
      </c>
      <c r="AA307" s="123">
        <f t="shared" si="196"/>
        <v>0.63180000000000003</v>
      </c>
      <c r="AB307" s="123">
        <v>1.3</v>
      </c>
      <c r="AC307" s="123">
        <v>1.25</v>
      </c>
      <c r="AD307" s="22"/>
      <c r="AE307" s="123">
        <f t="shared" si="180"/>
        <v>0.35473972602739723</v>
      </c>
      <c r="AF307" s="123">
        <v>0.63180000000000003</v>
      </c>
      <c r="AG307" s="123"/>
      <c r="AH307" s="123">
        <f t="shared" si="197"/>
        <v>0.55000000000000004</v>
      </c>
      <c r="AI307" s="22"/>
      <c r="AJ307" s="22"/>
      <c r="AK307" s="123">
        <v>0.59</v>
      </c>
      <c r="AL307" s="123">
        <v>0.8</v>
      </c>
      <c r="AM307" s="123">
        <v>0.70409999999999995</v>
      </c>
      <c r="AN307" s="22"/>
      <c r="AO307" s="22"/>
      <c r="AP307" s="47"/>
      <c r="AQ307" s="47"/>
      <c r="AR307" s="123">
        <v>0.27500000000000002</v>
      </c>
      <c r="AS307" s="124">
        <v>9.9199999999999997E-2</v>
      </c>
      <c r="AT307" s="124">
        <v>1.45</v>
      </c>
      <c r="AU307" s="124"/>
      <c r="AV307" s="22"/>
      <c r="AW307" s="118">
        <f t="shared" si="181"/>
        <v>6643768.8779999996</v>
      </c>
      <c r="AX307" s="119"/>
      <c r="AY307" s="118">
        <f t="shared" si="182"/>
        <v>2967661.1366067417</v>
      </c>
      <c r="AZ307" s="119"/>
      <c r="BA307" s="118">
        <f t="shared" si="183"/>
        <v>1650000.0000000002</v>
      </c>
      <c r="BB307" s="118">
        <f t="shared" si="184"/>
        <v>7972725</v>
      </c>
      <c r="BC307" s="118">
        <f t="shared" si="185"/>
        <v>0</v>
      </c>
      <c r="BD307" s="118">
        <f t="shared" si="186"/>
        <v>764831.99999999988</v>
      </c>
      <c r="BE307" s="22"/>
      <c r="BF307" s="118">
        <f t="shared" si="187"/>
        <v>10376262.01460674</v>
      </c>
      <c r="BG307" s="122">
        <f t="shared" si="188"/>
        <v>9622725</v>
      </c>
      <c r="BH307" s="119">
        <f t="shared" si="189"/>
        <v>13050000</v>
      </c>
      <c r="BI307" s="119"/>
      <c r="BJ307" s="119">
        <f t="shared" si="190"/>
        <v>0</v>
      </c>
      <c r="BK307" s="81"/>
      <c r="BL307" s="81"/>
      <c r="BM307" s="120">
        <f t="shared" si="191"/>
        <v>33048987.01460674</v>
      </c>
      <c r="BN307" s="120">
        <f t="shared" si="192"/>
        <v>33048987.01460674</v>
      </c>
      <c r="BO307" s="121">
        <v>49461</v>
      </c>
      <c r="BP307" s="22">
        <v>30</v>
      </c>
      <c r="BQ307" s="227">
        <f t="shared" si="198"/>
        <v>9125000</v>
      </c>
      <c r="BR307" s="227">
        <f t="shared" si="199"/>
        <v>9125000</v>
      </c>
      <c r="BS307" s="227">
        <f t="shared" si="200"/>
        <v>4562500</v>
      </c>
      <c r="BT307" s="227">
        <f t="shared" si="193"/>
        <v>55861487.014606744</v>
      </c>
    </row>
    <row r="308" spans="1:72" x14ac:dyDescent="0.25">
      <c r="A308" s="114">
        <v>49491</v>
      </c>
      <c r="B308" s="105">
        <v>50316</v>
      </c>
      <c r="C308" s="105">
        <v>94506</v>
      </c>
      <c r="D308" s="105">
        <v>75000</v>
      </c>
      <c r="E308" s="105">
        <v>30000</v>
      </c>
      <c r="F308" s="105"/>
      <c r="G308" s="105">
        <v>100755.66750629722</v>
      </c>
      <c r="H308" s="105">
        <v>100000</v>
      </c>
      <c r="I308" s="106"/>
      <c r="J308" s="105">
        <f t="shared" si="179"/>
        <v>349822</v>
      </c>
      <c r="K308" s="150">
        <f t="shared" si="201"/>
        <v>170000</v>
      </c>
      <c r="L308" s="106"/>
      <c r="M308" s="106"/>
      <c r="N308" s="106">
        <v>155000</v>
      </c>
      <c r="O308" s="106">
        <v>35000</v>
      </c>
      <c r="P308" s="106">
        <v>7000</v>
      </c>
      <c r="Q308" s="150">
        <f t="shared" si="194"/>
        <v>68000</v>
      </c>
      <c r="R308" s="106"/>
      <c r="S308" s="106"/>
      <c r="T308" s="106"/>
      <c r="U308" s="106">
        <v>200000</v>
      </c>
      <c r="V308" s="106">
        <v>257000</v>
      </c>
      <c r="W308" s="106">
        <f t="shared" si="195"/>
        <v>300000</v>
      </c>
      <c r="X308" s="106"/>
      <c r="Y308" s="106"/>
      <c r="Z308" s="123">
        <f t="shared" si="196"/>
        <v>0.53180000000000005</v>
      </c>
      <c r="AA308" s="123">
        <f t="shared" si="196"/>
        <v>0.63180000000000003</v>
      </c>
      <c r="AB308" s="123">
        <v>1.3</v>
      </c>
      <c r="AC308" s="123">
        <v>1.25</v>
      </c>
      <c r="AD308" s="22"/>
      <c r="AE308" s="123">
        <f t="shared" si="180"/>
        <v>0.35473972602739723</v>
      </c>
      <c r="AF308" s="123">
        <v>0.63180000000000003</v>
      </c>
      <c r="AG308" s="123"/>
      <c r="AH308" s="123">
        <f t="shared" si="197"/>
        <v>0.55000000000000004</v>
      </c>
      <c r="AI308" s="22"/>
      <c r="AJ308" s="22"/>
      <c r="AK308" s="123">
        <v>0.59</v>
      </c>
      <c r="AL308" s="123">
        <v>0.8</v>
      </c>
      <c r="AM308" s="123">
        <v>0.70409999999999995</v>
      </c>
      <c r="AN308" s="22"/>
      <c r="AO308" s="22"/>
      <c r="AP308" s="47"/>
      <c r="AQ308" s="47"/>
      <c r="AR308" s="123">
        <v>0.27500000000000002</v>
      </c>
      <c r="AS308" s="124">
        <v>9.9199999999999997E-2</v>
      </c>
      <c r="AT308" s="124">
        <v>1.45</v>
      </c>
      <c r="AU308" s="124"/>
      <c r="AV308" s="22"/>
      <c r="AW308" s="118">
        <f t="shared" si="181"/>
        <v>6865475.1276000002</v>
      </c>
      <c r="AX308" s="119"/>
      <c r="AY308" s="118">
        <f t="shared" si="182"/>
        <v>3066583.1744936332</v>
      </c>
      <c r="AZ308" s="119"/>
      <c r="BA308" s="118">
        <f t="shared" si="183"/>
        <v>1705000.0000000002</v>
      </c>
      <c r="BB308" s="118">
        <f t="shared" si="184"/>
        <v>8238482.5</v>
      </c>
      <c r="BC308" s="118">
        <f t="shared" si="185"/>
        <v>0</v>
      </c>
      <c r="BD308" s="118">
        <f t="shared" si="186"/>
        <v>790326.39999999991</v>
      </c>
      <c r="BE308" s="22"/>
      <c r="BF308" s="118">
        <f t="shared" si="187"/>
        <v>10722384.702093633</v>
      </c>
      <c r="BG308" s="122">
        <f t="shared" si="188"/>
        <v>9943482.5</v>
      </c>
      <c r="BH308" s="119">
        <f t="shared" si="189"/>
        <v>13485000</v>
      </c>
      <c r="BI308" s="119"/>
      <c r="BJ308" s="119">
        <f t="shared" si="190"/>
        <v>0</v>
      </c>
      <c r="BK308" s="81"/>
      <c r="BL308" s="81"/>
      <c r="BM308" s="120">
        <f t="shared" si="191"/>
        <v>34150867.202093631</v>
      </c>
      <c r="BN308" s="120">
        <f t="shared" si="192"/>
        <v>34150867.202093631</v>
      </c>
      <c r="BO308" s="121">
        <v>49491</v>
      </c>
      <c r="BP308" s="22">
        <v>31</v>
      </c>
      <c r="BQ308" s="227">
        <f t="shared" si="198"/>
        <v>9125000</v>
      </c>
      <c r="BR308" s="227">
        <f t="shared" si="199"/>
        <v>9125000</v>
      </c>
      <c r="BS308" s="227">
        <f t="shared" si="200"/>
        <v>4562500</v>
      </c>
      <c r="BT308" s="227">
        <f t="shared" si="193"/>
        <v>56963367.202093631</v>
      </c>
    </row>
    <row r="309" spans="1:72" x14ac:dyDescent="0.25">
      <c r="A309" s="114">
        <v>49522</v>
      </c>
      <c r="B309" s="105">
        <v>50351</v>
      </c>
      <c r="C309" s="105">
        <v>94506</v>
      </c>
      <c r="D309" s="105">
        <v>75000</v>
      </c>
      <c r="E309" s="105">
        <v>30000</v>
      </c>
      <c r="F309" s="105"/>
      <c r="G309" s="105">
        <v>100755.66750629722</v>
      </c>
      <c r="H309" s="105">
        <v>100000</v>
      </c>
      <c r="I309" s="106"/>
      <c r="J309" s="105">
        <f t="shared" si="179"/>
        <v>349857</v>
      </c>
      <c r="K309" s="150">
        <f t="shared" si="201"/>
        <v>170000</v>
      </c>
      <c r="L309" s="106"/>
      <c r="M309" s="106"/>
      <c r="N309" s="106">
        <v>155000</v>
      </c>
      <c r="O309" s="106">
        <v>35000</v>
      </c>
      <c r="P309" s="106">
        <v>7000</v>
      </c>
      <c r="Q309" s="150">
        <f t="shared" si="194"/>
        <v>68000</v>
      </c>
      <c r="R309" s="106"/>
      <c r="S309" s="106"/>
      <c r="T309" s="106"/>
      <c r="U309" s="106">
        <v>200000</v>
      </c>
      <c r="V309" s="106">
        <v>257000</v>
      </c>
      <c r="W309" s="106">
        <f t="shared" si="195"/>
        <v>300000</v>
      </c>
      <c r="X309" s="106"/>
      <c r="Y309" s="106"/>
      <c r="Z309" s="123">
        <f t="shared" si="196"/>
        <v>0.53180000000000005</v>
      </c>
      <c r="AA309" s="123">
        <f t="shared" si="196"/>
        <v>0.63180000000000003</v>
      </c>
      <c r="AB309" s="123">
        <v>1.3</v>
      </c>
      <c r="AC309" s="123">
        <v>1.25</v>
      </c>
      <c r="AD309" s="22"/>
      <c r="AE309" s="123">
        <f t="shared" si="180"/>
        <v>0.35473972602739723</v>
      </c>
      <c r="AF309" s="123">
        <v>0.63180000000000003</v>
      </c>
      <c r="AG309" s="123"/>
      <c r="AH309" s="123">
        <f t="shared" si="197"/>
        <v>0.55000000000000004</v>
      </c>
      <c r="AI309" s="22"/>
      <c r="AJ309" s="22"/>
      <c r="AK309" s="123">
        <v>0.59</v>
      </c>
      <c r="AL309" s="123">
        <v>0.8</v>
      </c>
      <c r="AM309" s="123">
        <v>0.70409999999999995</v>
      </c>
      <c r="AN309" s="22"/>
      <c r="AO309" s="22"/>
      <c r="AP309" s="47"/>
      <c r="AQ309" s="47"/>
      <c r="AR309" s="123">
        <v>0.27500000000000002</v>
      </c>
      <c r="AS309" s="124">
        <v>9.9199999999999997E-2</v>
      </c>
      <c r="AT309" s="124">
        <v>1.45</v>
      </c>
      <c r="AU309" s="124"/>
      <c r="AV309" s="22"/>
      <c r="AW309" s="118">
        <f t="shared" si="181"/>
        <v>6866052.1305999998</v>
      </c>
      <c r="AX309" s="119"/>
      <c r="AY309" s="118">
        <f t="shared" si="182"/>
        <v>3066583.1744936332</v>
      </c>
      <c r="AZ309" s="119"/>
      <c r="BA309" s="118">
        <f t="shared" si="183"/>
        <v>1705000.0000000002</v>
      </c>
      <c r="BB309" s="118">
        <f t="shared" si="184"/>
        <v>8238482.5</v>
      </c>
      <c r="BC309" s="118">
        <f t="shared" si="185"/>
        <v>0</v>
      </c>
      <c r="BD309" s="118">
        <f t="shared" si="186"/>
        <v>790326.39999999991</v>
      </c>
      <c r="BE309" s="22"/>
      <c r="BF309" s="118">
        <f t="shared" si="187"/>
        <v>10722961.705093633</v>
      </c>
      <c r="BG309" s="122">
        <f t="shared" si="188"/>
        <v>9943482.5</v>
      </c>
      <c r="BH309" s="119">
        <f t="shared" si="189"/>
        <v>13485000</v>
      </c>
      <c r="BI309" s="119"/>
      <c r="BJ309" s="119">
        <f t="shared" si="190"/>
        <v>0</v>
      </c>
      <c r="BK309" s="81"/>
      <c r="BL309" s="81"/>
      <c r="BM309" s="120">
        <f t="shared" si="191"/>
        <v>34151444.205093637</v>
      </c>
      <c r="BN309" s="120">
        <f t="shared" si="192"/>
        <v>34151444.205093637</v>
      </c>
      <c r="BO309" s="121">
        <v>49522</v>
      </c>
      <c r="BP309" s="22">
        <v>31</v>
      </c>
      <c r="BQ309" s="227">
        <f t="shared" si="198"/>
        <v>9125000</v>
      </c>
      <c r="BR309" s="227">
        <f t="shared" si="199"/>
        <v>9125000</v>
      </c>
      <c r="BS309" s="227">
        <f t="shared" si="200"/>
        <v>4562500</v>
      </c>
      <c r="BT309" s="227">
        <f t="shared" si="193"/>
        <v>56963944.205093637</v>
      </c>
    </row>
    <row r="310" spans="1:72" x14ac:dyDescent="0.25">
      <c r="A310" s="114">
        <v>49553</v>
      </c>
      <c r="B310" s="105">
        <v>50743</v>
      </c>
      <c r="C310" s="105">
        <v>94506</v>
      </c>
      <c r="D310" s="105">
        <v>75000</v>
      </c>
      <c r="E310" s="105">
        <v>30000</v>
      </c>
      <c r="F310" s="105"/>
      <c r="G310" s="105">
        <v>100755.66750629722</v>
      </c>
      <c r="H310" s="105">
        <v>100000</v>
      </c>
      <c r="I310" s="106"/>
      <c r="J310" s="105">
        <f t="shared" si="179"/>
        <v>350249</v>
      </c>
      <c r="K310" s="150">
        <f t="shared" si="201"/>
        <v>170000</v>
      </c>
      <c r="L310" s="106"/>
      <c r="M310" s="106"/>
      <c r="N310" s="106">
        <v>155000</v>
      </c>
      <c r="O310" s="106">
        <v>35000</v>
      </c>
      <c r="P310" s="106">
        <v>7000</v>
      </c>
      <c r="Q310" s="150">
        <f t="shared" si="194"/>
        <v>68000</v>
      </c>
      <c r="R310" s="106"/>
      <c r="S310" s="106"/>
      <c r="T310" s="106"/>
      <c r="U310" s="106">
        <v>200000</v>
      </c>
      <c r="V310" s="106">
        <v>257000</v>
      </c>
      <c r="W310" s="106">
        <f t="shared" si="195"/>
        <v>300000</v>
      </c>
      <c r="X310" s="106"/>
      <c r="Y310" s="106"/>
      <c r="Z310" s="123">
        <f t="shared" si="196"/>
        <v>0.53180000000000005</v>
      </c>
      <c r="AA310" s="123">
        <f t="shared" si="196"/>
        <v>0.63180000000000003</v>
      </c>
      <c r="AB310" s="123">
        <v>1.3</v>
      </c>
      <c r="AC310" s="123">
        <v>1.25</v>
      </c>
      <c r="AD310" s="22"/>
      <c r="AE310" s="123">
        <f t="shared" si="180"/>
        <v>0.35473972602739723</v>
      </c>
      <c r="AF310" s="123">
        <v>0.63180000000000003</v>
      </c>
      <c r="AG310" s="123"/>
      <c r="AH310" s="123">
        <f t="shared" si="197"/>
        <v>0.55000000000000004</v>
      </c>
      <c r="AI310" s="22"/>
      <c r="AJ310" s="22"/>
      <c r="AK310" s="123">
        <v>0.59</v>
      </c>
      <c r="AL310" s="123">
        <v>0.8</v>
      </c>
      <c r="AM310" s="123">
        <v>0.70409999999999995</v>
      </c>
      <c r="AN310" s="22"/>
      <c r="AO310" s="22"/>
      <c r="AP310" s="47"/>
      <c r="AQ310" s="47"/>
      <c r="AR310" s="123">
        <v>0.27500000000000002</v>
      </c>
      <c r="AS310" s="124">
        <v>9.9199999999999997E-2</v>
      </c>
      <c r="AT310" s="124">
        <v>1.45</v>
      </c>
      <c r="AU310" s="124"/>
      <c r="AV310" s="22"/>
      <c r="AW310" s="118">
        <f t="shared" si="181"/>
        <v>6650820.5460000001</v>
      </c>
      <c r="AX310" s="119"/>
      <c r="AY310" s="118">
        <f t="shared" si="182"/>
        <v>2967661.1366067417</v>
      </c>
      <c r="AZ310" s="119"/>
      <c r="BA310" s="118">
        <f t="shared" si="183"/>
        <v>1650000.0000000002</v>
      </c>
      <c r="BB310" s="118">
        <f t="shared" si="184"/>
        <v>7972725</v>
      </c>
      <c r="BC310" s="118">
        <f t="shared" si="185"/>
        <v>0</v>
      </c>
      <c r="BD310" s="118">
        <f t="shared" si="186"/>
        <v>764831.99999999988</v>
      </c>
      <c r="BE310" s="22"/>
      <c r="BF310" s="118">
        <f t="shared" si="187"/>
        <v>10383313.682606742</v>
      </c>
      <c r="BG310" s="122">
        <f t="shared" si="188"/>
        <v>9622725</v>
      </c>
      <c r="BH310" s="119">
        <f t="shared" si="189"/>
        <v>13050000</v>
      </c>
      <c r="BI310" s="119"/>
      <c r="BJ310" s="119">
        <f t="shared" si="190"/>
        <v>0</v>
      </c>
      <c r="BK310" s="81"/>
      <c r="BL310" s="81"/>
      <c r="BM310" s="120">
        <f t="shared" si="191"/>
        <v>33056038.682606742</v>
      </c>
      <c r="BN310" s="120">
        <f t="shared" si="192"/>
        <v>33056038.682606742</v>
      </c>
      <c r="BO310" s="121">
        <v>49553</v>
      </c>
      <c r="BP310" s="22">
        <v>30</v>
      </c>
      <c r="BQ310" s="227">
        <f t="shared" si="198"/>
        <v>9125000</v>
      </c>
      <c r="BR310" s="227">
        <f t="shared" si="199"/>
        <v>9125000</v>
      </c>
      <c r="BS310" s="227">
        <f t="shared" si="200"/>
        <v>4562500</v>
      </c>
      <c r="BT310" s="227">
        <f t="shared" si="193"/>
        <v>55868538.682606742</v>
      </c>
    </row>
    <row r="311" spans="1:72" x14ac:dyDescent="0.25">
      <c r="A311" s="114">
        <v>49583</v>
      </c>
      <c r="B311" s="105">
        <v>50050</v>
      </c>
      <c r="C311" s="105">
        <v>57404</v>
      </c>
      <c r="D311" s="105">
        <v>75000</v>
      </c>
      <c r="E311" s="105">
        <v>30000</v>
      </c>
      <c r="F311" s="105"/>
      <c r="G311" s="105">
        <v>50377.83375314861</v>
      </c>
      <c r="H311" s="105">
        <v>50000</v>
      </c>
      <c r="I311" s="106"/>
      <c r="J311" s="105">
        <f t="shared" si="179"/>
        <v>262454</v>
      </c>
      <c r="K311" s="150">
        <f t="shared" si="201"/>
        <v>170000</v>
      </c>
      <c r="L311" s="106"/>
      <c r="M311" s="106"/>
      <c r="N311" s="106">
        <v>155000</v>
      </c>
      <c r="O311" s="106">
        <v>35000</v>
      </c>
      <c r="P311" s="106">
        <v>7000</v>
      </c>
      <c r="Q311" s="150">
        <f t="shared" si="194"/>
        <v>68000</v>
      </c>
      <c r="R311" s="106"/>
      <c r="S311" s="106"/>
      <c r="T311" s="106"/>
      <c r="U311" s="106">
        <v>200000</v>
      </c>
      <c r="V311" s="106">
        <v>257000</v>
      </c>
      <c r="W311" s="106">
        <f t="shared" si="195"/>
        <v>300000</v>
      </c>
      <c r="X311" s="106"/>
      <c r="Y311" s="106"/>
      <c r="Z311" s="123">
        <f t="shared" si="196"/>
        <v>0.53180000000000005</v>
      </c>
      <c r="AA311" s="123">
        <f t="shared" si="196"/>
        <v>0.63180000000000003</v>
      </c>
      <c r="AB311" s="123">
        <v>1.3</v>
      </c>
      <c r="AC311" s="123">
        <v>1.25</v>
      </c>
      <c r="AD311" s="22"/>
      <c r="AE311" s="123">
        <f t="shared" si="180"/>
        <v>0.35473972602739723</v>
      </c>
      <c r="AF311" s="123">
        <v>0.1</v>
      </c>
      <c r="AG311" s="123"/>
      <c r="AH311" s="123">
        <f t="shared" si="197"/>
        <v>0.55000000000000004</v>
      </c>
      <c r="AI311" s="22"/>
      <c r="AJ311" s="22"/>
      <c r="AK311" s="123">
        <v>0.59</v>
      </c>
      <c r="AL311" s="123">
        <v>0.8</v>
      </c>
      <c r="AM311" s="123">
        <v>0.70409999999999995</v>
      </c>
      <c r="AN311" s="22"/>
      <c r="AO311" s="22"/>
      <c r="AP311" s="47"/>
      <c r="AQ311" s="47"/>
      <c r="AR311" s="123">
        <v>0.27500000000000002</v>
      </c>
      <c r="AS311" s="124">
        <v>9.9199999999999997E-2</v>
      </c>
      <c r="AT311" s="124">
        <v>1.45</v>
      </c>
      <c r="AU311" s="124"/>
      <c r="AV311" s="22"/>
      <c r="AW311" s="118">
        <f t="shared" si="181"/>
        <v>6134417.5532000009</v>
      </c>
      <c r="AX311" s="119"/>
      <c r="AY311" s="118">
        <f t="shared" si="182"/>
        <v>709001.58724681672</v>
      </c>
      <c r="AZ311" s="119"/>
      <c r="BA311" s="118">
        <f t="shared" si="183"/>
        <v>1705000.0000000002</v>
      </c>
      <c r="BB311" s="118">
        <f t="shared" si="184"/>
        <v>8238482.5</v>
      </c>
      <c r="BC311" s="118">
        <f t="shared" si="185"/>
        <v>0</v>
      </c>
      <c r="BD311" s="118">
        <f t="shared" si="186"/>
        <v>790326.39999999991</v>
      </c>
      <c r="BE311" s="22"/>
      <c r="BF311" s="118">
        <f t="shared" si="187"/>
        <v>7633745.5404468179</v>
      </c>
      <c r="BG311" s="122">
        <f t="shared" si="188"/>
        <v>9943482.5</v>
      </c>
      <c r="BH311" s="119">
        <f t="shared" si="189"/>
        <v>13485000</v>
      </c>
      <c r="BI311" s="119"/>
      <c r="BJ311" s="119">
        <f t="shared" si="190"/>
        <v>0</v>
      </c>
      <c r="BK311" s="81"/>
      <c r="BL311" s="81"/>
      <c r="BM311" s="120">
        <f t="shared" si="191"/>
        <v>31062228.040446818</v>
      </c>
      <c r="BN311" s="120">
        <f t="shared" si="192"/>
        <v>31062228.040446818</v>
      </c>
      <c r="BO311" s="121">
        <v>49583</v>
      </c>
      <c r="BP311" s="22">
        <v>31</v>
      </c>
      <c r="BQ311" s="227">
        <f t="shared" si="198"/>
        <v>9125000</v>
      </c>
      <c r="BR311" s="227">
        <f t="shared" si="199"/>
        <v>9125000</v>
      </c>
      <c r="BS311" s="227">
        <f t="shared" si="200"/>
        <v>4562500</v>
      </c>
      <c r="BT311" s="227">
        <f t="shared" si="193"/>
        <v>53874728.040446818</v>
      </c>
    </row>
    <row r="312" spans="1:72" x14ac:dyDescent="0.25">
      <c r="A312" s="114">
        <v>49614</v>
      </c>
      <c r="B312" s="105">
        <v>62006</v>
      </c>
      <c r="C312" s="105">
        <v>46059</v>
      </c>
      <c r="D312" s="105">
        <v>75000</v>
      </c>
      <c r="E312" s="105">
        <v>30000</v>
      </c>
      <c r="F312" s="105"/>
      <c r="G312" s="105">
        <v>50377.83375314861</v>
      </c>
      <c r="H312" s="105">
        <v>50000</v>
      </c>
      <c r="I312" s="106"/>
      <c r="J312" s="105">
        <f t="shared" si="179"/>
        <v>263065</v>
      </c>
      <c r="K312" s="150">
        <f>152000+$K$3</f>
        <v>152000</v>
      </c>
      <c r="L312" s="106"/>
      <c r="M312" s="106"/>
      <c r="N312" s="106">
        <v>155000</v>
      </c>
      <c r="O312" s="106">
        <v>35000</v>
      </c>
      <c r="P312" s="106">
        <v>7000</v>
      </c>
      <c r="Q312" s="150">
        <f t="shared" si="194"/>
        <v>68000</v>
      </c>
      <c r="R312" s="106"/>
      <c r="S312" s="106"/>
      <c r="T312" s="106"/>
      <c r="U312" s="106">
        <v>200000</v>
      </c>
      <c r="V312" s="106">
        <v>257000</v>
      </c>
      <c r="W312" s="106">
        <f t="shared" si="195"/>
        <v>300000</v>
      </c>
      <c r="X312" s="106"/>
      <c r="Y312" s="106"/>
      <c r="Z312" s="123">
        <f t="shared" si="196"/>
        <v>0.53180000000000005</v>
      </c>
      <c r="AA312" s="123">
        <f t="shared" si="196"/>
        <v>0.63180000000000003</v>
      </c>
      <c r="AB312" s="123">
        <v>1.3</v>
      </c>
      <c r="AC312" s="123">
        <v>1.25</v>
      </c>
      <c r="AD312" s="22"/>
      <c r="AE312" s="123">
        <f t="shared" si="180"/>
        <v>0.35473972602739723</v>
      </c>
      <c r="AF312" s="123">
        <v>0.1</v>
      </c>
      <c r="AG312" s="123"/>
      <c r="AH312" s="123">
        <f t="shared" si="197"/>
        <v>0.55000000000000004</v>
      </c>
      <c r="AI312" s="22"/>
      <c r="AJ312" s="22"/>
      <c r="AK312" s="123">
        <v>0.59</v>
      </c>
      <c r="AL312" s="123">
        <v>0.8</v>
      </c>
      <c r="AM312" s="123">
        <v>0.70409999999999995</v>
      </c>
      <c r="AN312" s="22"/>
      <c r="AO312" s="22"/>
      <c r="AP312" s="47"/>
      <c r="AQ312" s="47"/>
      <c r="AR312" s="123">
        <v>0.27500000000000002</v>
      </c>
      <c r="AS312" s="124">
        <v>9.9199999999999997E-2</v>
      </c>
      <c r="AT312" s="124">
        <v>1.45</v>
      </c>
      <c r="AU312" s="124"/>
      <c r="AV312" s="22"/>
      <c r="AW312" s="118">
        <f t="shared" si="181"/>
        <v>5912246.0099999998</v>
      </c>
      <c r="AX312" s="119"/>
      <c r="AY312" s="118">
        <f t="shared" si="182"/>
        <v>686130.56830337108</v>
      </c>
      <c r="AZ312" s="119"/>
      <c r="BA312" s="118">
        <f t="shared" si="183"/>
        <v>1650000.0000000002</v>
      </c>
      <c r="BB312" s="118">
        <f t="shared" si="184"/>
        <v>7675725</v>
      </c>
      <c r="BC312" s="118">
        <f t="shared" si="185"/>
        <v>0</v>
      </c>
      <c r="BD312" s="118">
        <f t="shared" si="186"/>
        <v>764831.99999999988</v>
      </c>
      <c r="BE312" s="22"/>
      <c r="BF312" s="118">
        <f t="shared" si="187"/>
        <v>7363208.5783033706</v>
      </c>
      <c r="BG312" s="122">
        <f t="shared" si="188"/>
        <v>9325725</v>
      </c>
      <c r="BH312" s="119">
        <f t="shared" si="189"/>
        <v>13050000</v>
      </c>
      <c r="BI312" s="119"/>
      <c r="BJ312" s="119">
        <f t="shared" si="190"/>
        <v>0</v>
      </c>
      <c r="BK312" s="81"/>
      <c r="BL312" s="81"/>
      <c r="BM312" s="120">
        <f t="shared" si="191"/>
        <v>29738933.578303371</v>
      </c>
      <c r="BN312" s="120">
        <f t="shared" si="192"/>
        <v>29738933.578303371</v>
      </c>
      <c r="BO312" s="121">
        <v>49614</v>
      </c>
      <c r="BP312" s="22">
        <v>30</v>
      </c>
      <c r="BQ312" s="227">
        <f t="shared" si="198"/>
        <v>9125000</v>
      </c>
      <c r="BR312" s="227">
        <f t="shared" si="199"/>
        <v>9125000</v>
      </c>
      <c r="BS312" s="227">
        <f t="shared" si="200"/>
        <v>4562500</v>
      </c>
      <c r="BT312" s="227">
        <f t="shared" si="193"/>
        <v>52551433.578303367</v>
      </c>
    </row>
    <row r="313" spans="1:72" x14ac:dyDescent="0.25">
      <c r="A313" s="114">
        <v>49644</v>
      </c>
      <c r="B313" s="105">
        <v>62216</v>
      </c>
      <c r="C313" s="105">
        <v>46059</v>
      </c>
      <c r="D313" s="105">
        <v>75000</v>
      </c>
      <c r="E313" s="105">
        <v>30000</v>
      </c>
      <c r="F313" s="105"/>
      <c r="G313" s="105">
        <v>50377.83375314861</v>
      </c>
      <c r="H313" s="105">
        <v>50000</v>
      </c>
      <c r="I313" s="106"/>
      <c r="J313" s="105">
        <f t="shared" si="179"/>
        <v>263275</v>
      </c>
      <c r="K313" s="150">
        <f>152000+$K$3</f>
        <v>152000</v>
      </c>
      <c r="L313" s="106"/>
      <c r="M313" s="106"/>
      <c r="N313" s="106">
        <v>155000</v>
      </c>
      <c r="O313" s="106">
        <v>35000</v>
      </c>
      <c r="P313" s="106">
        <v>7000</v>
      </c>
      <c r="Q313" s="150">
        <f t="shared" si="194"/>
        <v>68000</v>
      </c>
      <c r="R313" s="106"/>
      <c r="S313" s="106"/>
      <c r="T313" s="106"/>
      <c r="U313" s="106">
        <v>200000</v>
      </c>
      <c r="V313" s="106">
        <v>257000</v>
      </c>
      <c r="W313" s="106">
        <f t="shared" si="195"/>
        <v>300000</v>
      </c>
      <c r="X313" s="106"/>
      <c r="Y313" s="106"/>
      <c r="Z313" s="123">
        <f t="shared" si="196"/>
        <v>0.53180000000000005</v>
      </c>
      <c r="AA313" s="123">
        <f t="shared" si="196"/>
        <v>0.63180000000000003</v>
      </c>
      <c r="AB313" s="123">
        <v>1.3</v>
      </c>
      <c r="AC313" s="123">
        <v>1.25</v>
      </c>
      <c r="AD313" s="22"/>
      <c r="AE313" s="123">
        <f t="shared" si="180"/>
        <v>0.35473972602739723</v>
      </c>
      <c r="AF313" s="123">
        <v>0.1</v>
      </c>
      <c r="AG313" s="123"/>
      <c r="AH313" s="123">
        <f t="shared" si="197"/>
        <v>0.55000000000000004</v>
      </c>
      <c r="AI313" s="22"/>
      <c r="AJ313" s="22"/>
      <c r="AK313" s="123">
        <v>0.59</v>
      </c>
      <c r="AL313" s="123">
        <v>0.8</v>
      </c>
      <c r="AM313" s="123">
        <v>0.70409999999999995</v>
      </c>
      <c r="AN313" s="22"/>
      <c r="AO313" s="22"/>
      <c r="AP313" s="47"/>
      <c r="AQ313" s="47"/>
      <c r="AR313" s="123">
        <v>0.27500000000000002</v>
      </c>
      <c r="AS313" s="124">
        <v>9.9199999999999997E-2</v>
      </c>
      <c r="AT313" s="124">
        <v>1.45</v>
      </c>
      <c r="AU313" s="124"/>
      <c r="AV313" s="22"/>
      <c r="AW313" s="118">
        <f t="shared" si="181"/>
        <v>6112782.8949999996</v>
      </c>
      <c r="AX313" s="119"/>
      <c r="AY313" s="118">
        <f t="shared" si="182"/>
        <v>709001.58724681672</v>
      </c>
      <c r="AZ313" s="119"/>
      <c r="BA313" s="118">
        <f t="shared" si="183"/>
        <v>1705000.0000000002</v>
      </c>
      <c r="BB313" s="118">
        <f t="shared" si="184"/>
        <v>7931582.5</v>
      </c>
      <c r="BC313" s="118">
        <f t="shared" si="185"/>
        <v>0</v>
      </c>
      <c r="BD313" s="118">
        <f t="shared" si="186"/>
        <v>790326.39999999991</v>
      </c>
      <c r="BE313" s="22"/>
      <c r="BF313" s="118">
        <f t="shared" si="187"/>
        <v>7612110.8822468165</v>
      </c>
      <c r="BG313" s="122">
        <f t="shared" si="188"/>
        <v>9636582.5</v>
      </c>
      <c r="BH313" s="119">
        <f t="shared" si="189"/>
        <v>13485000</v>
      </c>
      <c r="BI313" s="119"/>
      <c r="BJ313" s="119">
        <f t="shared" si="190"/>
        <v>0</v>
      </c>
      <c r="BK313" s="81"/>
      <c r="BL313" s="81"/>
      <c r="BM313" s="120">
        <f t="shared" si="191"/>
        <v>30733693.382246815</v>
      </c>
      <c r="BN313" s="120">
        <f t="shared" si="192"/>
        <v>30733693.382246815</v>
      </c>
      <c r="BO313" s="121">
        <v>49644</v>
      </c>
      <c r="BP313" s="22">
        <v>31</v>
      </c>
      <c r="BQ313" s="227">
        <f t="shared" si="198"/>
        <v>9125000</v>
      </c>
      <c r="BR313" s="227">
        <f t="shared" si="199"/>
        <v>9125000</v>
      </c>
      <c r="BS313" s="227">
        <f t="shared" si="200"/>
        <v>4562500</v>
      </c>
      <c r="BT313" s="227">
        <f t="shared" si="193"/>
        <v>53546193.382246815</v>
      </c>
    </row>
    <row r="314" spans="1:72" x14ac:dyDescent="0.25">
      <c r="A314" s="190"/>
      <c r="B314" s="191"/>
      <c r="C314" s="191"/>
      <c r="D314" s="191"/>
      <c r="E314" s="191"/>
      <c r="F314" s="191"/>
      <c r="G314" s="191"/>
      <c r="H314" s="191"/>
      <c r="I314" s="192"/>
      <c r="J314" s="191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4"/>
      <c r="AT314" s="194"/>
      <c r="AU314" s="194"/>
      <c r="AV314" s="167"/>
      <c r="AW314" s="186">
        <f>SUM(AW302:AW313)</f>
        <v>75588334.457599998</v>
      </c>
      <c r="AX314" s="186"/>
      <c r="AY314" s="186">
        <f>SUM(AY302:AY313)</f>
        <v>19983727.812704872</v>
      </c>
      <c r="AZ314" s="186"/>
      <c r="BA314" s="186">
        <f>SUM(BA302:BA313)</f>
        <v>20075000.000000004</v>
      </c>
      <c r="BB314" s="186">
        <f>SUM(BB302:BB313)</f>
        <v>95506587.5</v>
      </c>
      <c r="BC314" s="186">
        <f>SUM(BC302:BC313)</f>
        <v>0</v>
      </c>
      <c r="BD314" s="186">
        <f>SUM(BD302:BD313)</f>
        <v>9305456</v>
      </c>
      <c r="BE314" s="187"/>
      <c r="BF314" s="186">
        <f>SUM(BF302:BF313)</f>
        <v>104877518.27030487</v>
      </c>
      <c r="BG314" s="186">
        <f>SUM(BG302:BG313)</f>
        <v>115581587.5</v>
      </c>
      <c r="BH314" s="186">
        <f>SUM(BH302:BH313)</f>
        <v>158775000</v>
      </c>
      <c r="BI314" s="186"/>
      <c r="BJ314" s="186">
        <f>SUM(BJ302:BJ313)</f>
        <v>0</v>
      </c>
      <c r="BK314" s="187"/>
      <c r="BL314" s="187"/>
      <c r="BM314" s="186">
        <f>SUM(BM302:BM313)</f>
        <v>379234105.77030492</v>
      </c>
      <c r="BN314" s="186">
        <f>SUM(BN302:BN313)</f>
        <v>379234105.77030492</v>
      </c>
      <c r="BO314" s="188"/>
      <c r="BP314" s="187"/>
      <c r="BQ314" s="228">
        <f>365*1.5*200000</f>
        <v>109500000</v>
      </c>
      <c r="BR314" s="228">
        <f>365*1.5*200000</f>
        <v>109500000</v>
      </c>
      <c r="BS314" s="228">
        <f>365*1.5*100000</f>
        <v>54750000</v>
      </c>
      <c r="BT314" s="229">
        <f>SUM(BT302:BT313)</f>
        <v>652984105.77030492</v>
      </c>
    </row>
    <row r="315" spans="1:72" x14ac:dyDescent="0.25">
      <c r="A315" s="114">
        <v>49675</v>
      </c>
      <c r="B315" s="105">
        <v>61849</v>
      </c>
      <c r="C315" s="105">
        <v>46059</v>
      </c>
      <c r="D315" s="105">
        <v>75000</v>
      </c>
      <c r="E315" s="105">
        <v>30000</v>
      </c>
      <c r="F315" s="105"/>
      <c r="G315" s="105">
        <v>50377.83375314861</v>
      </c>
      <c r="H315" s="105">
        <v>50000</v>
      </c>
      <c r="I315" s="106"/>
      <c r="J315" s="105">
        <f t="shared" ref="J315:J326" si="202">B315+C315+H315+I315+D315+E315</f>
        <v>262908</v>
      </c>
      <c r="K315" s="150">
        <f>152000+$K$3</f>
        <v>152000</v>
      </c>
      <c r="L315" s="106"/>
      <c r="M315" s="106"/>
      <c r="N315" s="106">
        <v>155000</v>
      </c>
      <c r="O315" s="106">
        <v>35000</v>
      </c>
      <c r="P315" s="106">
        <v>7000</v>
      </c>
      <c r="Q315" s="150">
        <f>+Q313</f>
        <v>68000</v>
      </c>
      <c r="R315" s="106"/>
      <c r="S315" s="106"/>
      <c r="T315" s="106"/>
      <c r="U315" s="106">
        <v>200000</v>
      </c>
      <c r="V315" s="106">
        <v>257000</v>
      </c>
      <c r="W315" s="106">
        <f>+W313</f>
        <v>300000</v>
      </c>
      <c r="X315" s="106"/>
      <c r="Y315" s="106"/>
      <c r="Z315" s="123">
        <f>+Z313</f>
        <v>0.53180000000000005</v>
      </c>
      <c r="AA315" s="123">
        <f>+AA313</f>
        <v>0.63180000000000003</v>
      </c>
      <c r="AB315" s="123">
        <v>1.3</v>
      </c>
      <c r="AC315" s="123">
        <v>1.25</v>
      </c>
      <c r="AD315" s="22"/>
      <c r="AE315" s="123">
        <f t="shared" ref="AE315:AE326" si="203">10.79*12/365</f>
        <v>0.35473972602739723</v>
      </c>
      <c r="AF315" s="123">
        <v>0.1</v>
      </c>
      <c r="AG315" s="123"/>
      <c r="AH315" s="123">
        <f>+AH313</f>
        <v>0.55000000000000004</v>
      </c>
      <c r="AI315" s="22"/>
      <c r="AJ315" s="22"/>
      <c r="AK315" s="123">
        <v>0.59</v>
      </c>
      <c r="AL315" s="123">
        <v>0.8</v>
      </c>
      <c r="AM315" s="123">
        <v>0.70409999999999995</v>
      </c>
      <c r="AN315" s="22"/>
      <c r="AO315" s="22"/>
      <c r="AP315" s="47"/>
      <c r="AQ315" s="47"/>
      <c r="AR315" s="123">
        <v>0.27500000000000002</v>
      </c>
      <c r="AS315" s="124">
        <v>9.9199999999999997E-2</v>
      </c>
      <c r="AT315" s="124">
        <v>1.45</v>
      </c>
      <c r="AU315" s="124"/>
      <c r="AV315" s="22"/>
      <c r="AW315" s="118">
        <f t="shared" ref="AW315:AW326" si="204">(($B315*$Z315)+($C315*$AA315)+($D315*$AB315)+($E315*$AC315))*BP315</f>
        <v>6106732.6063999999</v>
      </c>
      <c r="AX315" s="119"/>
      <c r="AY315" s="118">
        <f t="shared" ref="AY315:AY326" si="205">(($G315*$AE315)+($H315*$AF315))*BP315</f>
        <v>709001.58724681672</v>
      </c>
      <c r="AZ315" s="119"/>
      <c r="BA315" s="118">
        <f t="shared" ref="BA315:BA326" si="206">(U315*AR315)*BP315</f>
        <v>1705000.0000000002</v>
      </c>
      <c r="BB315" s="118">
        <f t="shared" ref="BB315:BB326" si="207">((($K315*$AH315)+(L315*AI315)+(M315*AJ315)+(N315*AK315)+(O315*AL315)+(P315*AM315)+(Q315*AM315))*BP315)</f>
        <v>7931582.5</v>
      </c>
      <c r="BC315" s="118">
        <f t="shared" ref="BC315:BC326" si="208">((+AU315*365)/12)*X315</f>
        <v>0</v>
      </c>
      <c r="BD315" s="118">
        <f t="shared" ref="BD315:BD326" si="209">(V315*AS315)*BP315</f>
        <v>790326.39999999991</v>
      </c>
      <c r="BE315" s="22"/>
      <c r="BF315" s="118">
        <f t="shared" ref="BF315:BF326" si="210">AW315+AY315+AZ315+BD315</f>
        <v>7606060.5936468169</v>
      </c>
      <c r="BG315" s="122">
        <f t="shared" ref="BG315:BG326" si="211">+BC315+BB315+BA315</f>
        <v>9636582.5</v>
      </c>
      <c r="BH315" s="119">
        <f t="shared" ref="BH315:BH326" si="212">(+W315*AT315)*BP315</f>
        <v>13485000</v>
      </c>
      <c r="BI315" s="119"/>
      <c r="BJ315" s="119">
        <f t="shared" ref="BJ315:BJ326" si="213">(R315*AO315)+(S315*AP315)+(T315*AQ315)</f>
        <v>0</v>
      </c>
      <c r="BK315" s="81"/>
      <c r="BL315" s="81"/>
      <c r="BM315" s="120">
        <f t="shared" ref="BM315:BM326" si="214">BF315+BG315+BJ315+BH315</f>
        <v>30727643.093646817</v>
      </c>
      <c r="BN315" s="120">
        <f t="shared" ref="BN315:BN326" si="215">BF315+BG315+BJ315+BI315+BH315</f>
        <v>30727643.093646817</v>
      </c>
      <c r="BO315" s="121">
        <v>49675</v>
      </c>
      <c r="BP315" s="22">
        <v>31</v>
      </c>
      <c r="BQ315" s="227">
        <f>$BQ$288/12</f>
        <v>9125000</v>
      </c>
      <c r="BR315" s="227">
        <f>$BR$288/12</f>
        <v>9125000</v>
      </c>
      <c r="BS315" s="227">
        <f>$BS$327/12</f>
        <v>4562500</v>
      </c>
      <c r="BT315" s="227">
        <f t="shared" ref="BT315:BT326" si="216">+BN315+BQ315+BR315+BS315</f>
        <v>53540143.093646817</v>
      </c>
    </row>
    <row r="316" spans="1:72" x14ac:dyDescent="0.25">
      <c r="A316" s="114">
        <v>49706</v>
      </c>
      <c r="B316" s="105">
        <v>61909</v>
      </c>
      <c r="C316" s="105">
        <v>46059</v>
      </c>
      <c r="D316" s="105">
        <v>75000</v>
      </c>
      <c r="E316" s="105">
        <v>30000</v>
      </c>
      <c r="F316" s="105"/>
      <c r="G316" s="105">
        <v>50377.83375314861</v>
      </c>
      <c r="H316" s="105">
        <v>50000</v>
      </c>
      <c r="I316" s="106"/>
      <c r="J316" s="105">
        <f t="shared" si="202"/>
        <v>262968</v>
      </c>
      <c r="K316" s="150">
        <f>152000+$K$3</f>
        <v>152000</v>
      </c>
      <c r="L316" s="106"/>
      <c r="M316" s="106"/>
      <c r="N316" s="106">
        <v>155000</v>
      </c>
      <c r="O316" s="106">
        <v>35000</v>
      </c>
      <c r="P316" s="106">
        <v>7000</v>
      </c>
      <c r="Q316" s="150">
        <f t="shared" ref="Q316:Q326" si="217">+Q315</f>
        <v>68000</v>
      </c>
      <c r="R316" s="106"/>
      <c r="S316" s="106"/>
      <c r="T316" s="106"/>
      <c r="U316" s="106">
        <v>200000</v>
      </c>
      <c r="V316" s="106">
        <v>257000</v>
      </c>
      <c r="W316" s="106">
        <f t="shared" ref="W316:W326" si="218">+W315</f>
        <v>300000</v>
      </c>
      <c r="X316" s="106"/>
      <c r="Y316" s="106"/>
      <c r="Z316" s="123">
        <f t="shared" ref="Z316:AA326" si="219">+Z315</f>
        <v>0.53180000000000005</v>
      </c>
      <c r="AA316" s="123">
        <f t="shared" si="219"/>
        <v>0.63180000000000003</v>
      </c>
      <c r="AB316" s="123">
        <v>1.3</v>
      </c>
      <c r="AC316" s="123">
        <v>1.25</v>
      </c>
      <c r="AD316" s="22"/>
      <c r="AE316" s="123">
        <f t="shared" si="203"/>
        <v>0.35473972602739723</v>
      </c>
      <c r="AF316" s="123">
        <v>0.1</v>
      </c>
      <c r="AG316" s="123"/>
      <c r="AH316" s="123">
        <f t="shared" ref="AH316:AH326" si="220">+AH315</f>
        <v>0.55000000000000004</v>
      </c>
      <c r="AI316" s="22"/>
      <c r="AJ316" s="22"/>
      <c r="AK316" s="123">
        <v>0.59</v>
      </c>
      <c r="AL316" s="123">
        <v>0.8</v>
      </c>
      <c r="AM316" s="123">
        <v>0.70409999999999995</v>
      </c>
      <c r="AN316" s="22"/>
      <c r="AO316" s="22"/>
      <c r="AP316" s="47"/>
      <c r="AQ316" s="47"/>
      <c r="AR316" s="123">
        <v>0.27500000000000002</v>
      </c>
      <c r="AS316" s="124">
        <v>9.9199999999999997E-2</v>
      </c>
      <c r="AT316" s="124">
        <v>1.45</v>
      </c>
      <c r="AU316" s="124"/>
      <c r="AV316" s="22"/>
      <c r="AW316" s="118">
        <f t="shared" si="204"/>
        <v>5516651.9072000002</v>
      </c>
      <c r="AX316" s="119"/>
      <c r="AY316" s="118">
        <f t="shared" si="205"/>
        <v>640388.53041647968</v>
      </c>
      <c r="AZ316" s="119"/>
      <c r="BA316" s="118">
        <f t="shared" si="206"/>
        <v>1540000.0000000002</v>
      </c>
      <c r="BB316" s="118">
        <f t="shared" si="207"/>
        <v>7164010</v>
      </c>
      <c r="BC316" s="118">
        <f t="shared" si="208"/>
        <v>0</v>
      </c>
      <c r="BD316" s="118">
        <f t="shared" si="209"/>
        <v>713843.19999999995</v>
      </c>
      <c r="BE316" s="22"/>
      <c r="BF316" s="118">
        <f t="shared" si="210"/>
        <v>6870883.6376164798</v>
      </c>
      <c r="BG316" s="122">
        <f t="shared" si="211"/>
        <v>8704010</v>
      </c>
      <c r="BH316" s="119">
        <f t="shared" si="212"/>
        <v>12180000</v>
      </c>
      <c r="BI316" s="119"/>
      <c r="BJ316" s="119">
        <f t="shared" si="213"/>
        <v>0</v>
      </c>
      <c r="BK316" s="81"/>
      <c r="BL316" s="81"/>
      <c r="BM316" s="120">
        <f t="shared" si="214"/>
        <v>27754893.637616478</v>
      </c>
      <c r="BN316" s="120">
        <f t="shared" si="215"/>
        <v>27754893.637616478</v>
      </c>
      <c r="BO316" s="121">
        <v>49706</v>
      </c>
      <c r="BP316" s="22">
        <v>28</v>
      </c>
      <c r="BQ316" s="227">
        <f t="shared" ref="BQ316:BQ326" si="221">$BQ$288/12</f>
        <v>9125000</v>
      </c>
      <c r="BR316" s="227">
        <f t="shared" ref="BR316:BR326" si="222">$BR$288/12</f>
        <v>9125000</v>
      </c>
      <c r="BS316" s="227">
        <f t="shared" ref="BS316:BS326" si="223">$BS$327/12</f>
        <v>4562500</v>
      </c>
      <c r="BT316" s="227">
        <f t="shared" si="216"/>
        <v>50567393.637616478</v>
      </c>
    </row>
    <row r="317" spans="1:72" x14ac:dyDescent="0.25">
      <c r="A317" s="114">
        <v>49735</v>
      </c>
      <c r="B317" s="105">
        <v>61795</v>
      </c>
      <c r="C317" s="105">
        <v>43628</v>
      </c>
      <c r="D317" s="105">
        <v>75000</v>
      </c>
      <c r="E317" s="105">
        <v>30000</v>
      </c>
      <c r="F317" s="105"/>
      <c r="G317" s="105">
        <v>50377.83375314861</v>
      </c>
      <c r="H317" s="105">
        <v>50000</v>
      </c>
      <c r="I317" s="106"/>
      <c r="J317" s="105">
        <f t="shared" si="202"/>
        <v>260423</v>
      </c>
      <c r="K317" s="150">
        <f>152000+$K$3</f>
        <v>152000</v>
      </c>
      <c r="L317" s="106"/>
      <c r="M317" s="106"/>
      <c r="N317" s="106">
        <v>155000</v>
      </c>
      <c r="O317" s="106">
        <v>35000</v>
      </c>
      <c r="P317" s="106">
        <v>7000</v>
      </c>
      <c r="Q317" s="150">
        <f t="shared" si="217"/>
        <v>68000</v>
      </c>
      <c r="R317" s="106"/>
      <c r="S317" s="106"/>
      <c r="T317" s="106"/>
      <c r="U317" s="106">
        <v>200000</v>
      </c>
      <c r="V317" s="106">
        <v>257000</v>
      </c>
      <c r="W317" s="106">
        <f t="shared" si="218"/>
        <v>300000</v>
      </c>
      <c r="X317" s="106"/>
      <c r="Y317" s="106"/>
      <c r="Z317" s="123">
        <f t="shared" si="219"/>
        <v>0.53180000000000005</v>
      </c>
      <c r="AA317" s="123">
        <f t="shared" si="219"/>
        <v>0.63180000000000003</v>
      </c>
      <c r="AB317" s="123">
        <v>1.3</v>
      </c>
      <c r="AC317" s="123">
        <v>1.25</v>
      </c>
      <c r="AD317" s="22"/>
      <c r="AE317" s="123">
        <f t="shared" si="203"/>
        <v>0.35473972602739723</v>
      </c>
      <c r="AF317" s="123">
        <v>0.1</v>
      </c>
      <c r="AG317" s="123"/>
      <c r="AH317" s="123">
        <f t="shared" si="220"/>
        <v>0.55000000000000004</v>
      </c>
      <c r="AI317" s="22"/>
      <c r="AJ317" s="22"/>
      <c r="AK317" s="123">
        <v>0.59</v>
      </c>
      <c r="AL317" s="123">
        <v>0.8</v>
      </c>
      <c r="AM317" s="123">
        <v>0.70409999999999995</v>
      </c>
      <c r="AN317" s="22"/>
      <c r="AO317" s="22"/>
      <c r="AP317" s="47"/>
      <c r="AQ317" s="47"/>
      <c r="AR317" s="123">
        <v>0.27500000000000002</v>
      </c>
      <c r="AS317" s="124">
        <v>9.9199999999999997E-2</v>
      </c>
      <c r="AT317" s="124">
        <v>1.45</v>
      </c>
      <c r="AU317" s="124"/>
      <c r="AV317" s="22"/>
      <c r="AW317" s="118">
        <f t="shared" si="204"/>
        <v>6058229.2933999998</v>
      </c>
      <c r="AX317" s="119"/>
      <c r="AY317" s="118">
        <f t="shared" si="205"/>
        <v>709001.58724681672</v>
      </c>
      <c r="AZ317" s="119"/>
      <c r="BA317" s="118">
        <f t="shared" si="206"/>
        <v>1705000.0000000002</v>
      </c>
      <c r="BB317" s="118">
        <f t="shared" si="207"/>
        <v>7931582.5</v>
      </c>
      <c r="BC317" s="118">
        <f t="shared" si="208"/>
        <v>0</v>
      </c>
      <c r="BD317" s="118">
        <f t="shared" si="209"/>
        <v>790326.39999999991</v>
      </c>
      <c r="BE317" s="22"/>
      <c r="BF317" s="118">
        <f t="shared" si="210"/>
        <v>7557557.2806468159</v>
      </c>
      <c r="BG317" s="122">
        <f t="shared" si="211"/>
        <v>9636582.5</v>
      </c>
      <c r="BH317" s="119">
        <f t="shared" si="212"/>
        <v>13485000</v>
      </c>
      <c r="BI317" s="119"/>
      <c r="BJ317" s="119">
        <f t="shared" si="213"/>
        <v>0</v>
      </c>
      <c r="BK317" s="81"/>
      <c r="BL317" s="81"/>
      <c r="BM317" s="120">
        <f t="shared" si="214"/>
        <v>30679139.780646816</v>
      </c>
      <c r="BN317" s="120">
        <f t="shared" si="215"/>
        <v>30679139.780646816</v>
      </c>
      <c r="BO317" s="121">
        <v>49735</v>
      </c>
      <c r="BP317" s="22">
        <v>31</v>
      </c>
      <c r="BQ317" s="227">
        <f t="shared" si="221"/>
        <v>9125000</v>
      </c>
      <c r="BR317" s="227">
        <f t="shared" si="222"/>
        <v>9125000</v>
      </c>
      <c r="BS317" s="227">
        <f t="shared" si="223"/>
        <v>4562500</v>
      </c>
      <c r="BT317" s="227">
        <f t="shared" si="216"/>
        <v>53491639.780646816</v>
      </c>
    </row>
    <row r="318" spans="1:72" x14ac:dyDescent="0.25">
      <c r="A318" s="114">
        <v>49766</v>
      </c>
      <c r="B318" s="105">
        <v>59131</v>
      </c>
      <c r="C318" s="105">
        <v>45506</v>
      </c>
      <c r="D318" s="105">
        <v>75000</v>
      </c>
      <c r="E318" s="105">
        <v>30000</v>
      </c>
      <c r="F318" s="105"/>
      <c r="G318" s="105">
        <v>50377.83375314861</v>
      </c>
      <c r="H318" s="105">
        <v>50000</v>
      </c>
      <c r="I318" s="106"/>
      <c r="J318" s="105">
        <f t="shared" si="202"/>
        <v>259637</v>
      </c>
      <c r="K318" s="150">
        <f t="shared" ref="K318:K324" si="224">170000+$K$3</f>
        <v>170000</v>
      </c>
      <c r="L318" s="106"/>
      <c r="M318" s="106"/>
      <c r="N318" s="106">
        <v>155000</v>
      </c>
      <c r="O318" s="106">
        <v>35000</v>
      </c>
      <c r="P318" s="106">
        <v>7000</v>
      </c>
      <c r="Q318" s="150">
        <f t="shared" si="217"/>
        <v>68000</v>
      </c>
      <c r="R318" s="106"/>
      <c r="S318" s="106"/>
      <c r="T318" s="106"/>
      <c r="U318" s="106">
        <v>200000</v>
      </c>
      <c r="V318" s="106">
        <v>257000</v>
      </c>
      <c r="W318" s="106">
        <f t="shared" si="218"/>
        <v>300000</v>
      </c>
      <c r="X318" s="106"/>
      <c r="Y318" s="106"/>
      <c r="Z318" s="123">
        <f t="shared" si="219"/>
        <v>0.53180000000000005</v>
      </c>
      <c r="AA318" s="123">
        <f t="shared" si="219"/>
        <v>0.63180000000000003</v>
      </c>
      <c r="AB318" s="123">
        <v>1.3</v>
      </c>
      <c r="AC318" s="123">
        <v>1.25</v>
      </c>
      <c r="AD318" s="22"/>
      <c r="AE318" s="123">
        <f t="shared" si="203"/>
        <v>0.35473972602739723</v>
      </c>
      <c r="AF318" s="123">
        <v>0.1</v>
      </c>
      <c r="AG318" s="123"/>
      <c r="AH318" s="123">
        <f t="shared" si="220"/>
        <v>0.55000000000000004</v>
      </c>
      <c r="AI318" s="22"/>
      <c r="AJ318" s="22"/>
      <c r="AK318" s="123">
        <v>0.59</v>
      </c>
      <c r="AL318" s="123">
        <v>0.8</v>
      </c>
      <c r="AM318" s="123">
        <v>0.70409999999999995</v>
      </c>
      <c r="AN318" s="22"/>
      <c r="AO318" s="22"/>
      <c r="AP318" s="47"/>
      <c r="AQ318" s="47"/>
      <c r="AR318" s="123">
        <v>0.27500000000000002</v>
      </c>
      <c r="AS318" s="124">
        <v>9.9199999999999997E-2</v>
      </c>
      <c r="AT318" s="124">
        <v>1.45</v>
      </c>
      <c r="AU318" s="124"/>
      <c r="AV318" s="22"/>
      <c r="AW318" s="118">
        <f t="shared" si="204"/>
        <v>5855896.6980000008</v>
      </c>
      <c r="AX318" s="119"/>
      <c r="AY318" s="118">
        <f t="shared" si="205"/>
        <v>686130.56830337108</v>
      </c>
      <c r="AZ318" s="119"/>
      <c r="BA318" s="118">
        <f t="shared" si="206"/>
        <v>1650000.0000000002</v>
      </c>
      <c r="BB318" s="118">
        <f t="shared" si="207"/>
        <v>7972725</v>
      </c>
      <c r="BC318" s="118">
        <f t="shared" si="208"/>
        <v>0</v>
      </c>
      <c r="BD318" s="118">
        <f t="shared" si="209"/>
        <v>764831.99999999988</v>
      </c>
      <c r="BE318" s="22"/>
      <c r="BF318" s="118">
        <f t="shared" si="210"/>
        <v>7306859.2663033716</v>
      </c>
      <c r="BG318" s="122">
        <f t="shared" si="211"/>
        <v>9622725</v>
      </c>
      <c r="BH318" s="119">
        <f t="shared" si="212"/>
        <v>13050000</v>
      </c>
      <c r="BI318" s="119"/>
      <c r="BJ318" s="119">
        <f t="shared" si="213"/>
        <v>0</v>
      </c>
      <c r="BK318" s="81"/>
      <c r="BL318" s="81"/>
      <c r="BM318" s="120">
        <f t="shared" si="214"/>
        <v>29979584.266303372</v>
      </c>
      <c r="BN318" s="120">
        <f t="shared" si="215"/>
        <v>29979584.266303372</v>
      </c>
      <c r="BO318" s="121">
        <v>49766</v>
      </c>
      <c r="BP318" s="22">
        <v>30</v>
      </c>
      <c r="BQ318" s="227">
        <f t="shared" si="221"/>
        <v>9125000</v>
      </c>
      <c r="BR318" s="227">
        <f t="shared" si="222"/>
        <v>9125000</v>
      </c>
      <c r="BS318" s="227">
        <f t="shared" si="223"/>
        <v>4562500</v>
      </c>
      <c r="BT318" s="227">
        <f t="shared" si="216"/>
        <v>52792084.266303375</v>
      </c>
    </row>
    <row r="319" spans="1:72" x14ac:dyDescent="0.25">
      <c r="A319" s="114">
        <v>49796</v>
      </c>
      <c r="B319" s="105">
        <v>50303</v>
      </c>
      <c r="C319" s="105">
        <v>94506</v>
      </c>
      <c r="D319" s="105">
        <v>75000</v>
      </c>
      <c r="E319" s="105">
        <v>30000</v>
      </c>
      <c r="F319" s="105"/>
      <c r="G319" s="105">
        <v>100755.66750629722</v>
      </c>
      <c r="H319" s="105">
        <v>100000</v>
      </c>
      <c r="I319" s="106"/>
      <c r="J319" s="105">
        <f t="shared" si="202"/>
        <v>349809</v>
      </c>
      <c r="K319" s="150">
        <f t="shared" si="224"/>
        <v>170000</v>
      </c>
      <c r="L319" s="106"/>
      <c r="M319" s="106"/>
      <c r="N319" s="106">
        <v>155000</v>
      </c>
      <c r="O319" s="106">
        <v>35000</v>
      </c>
      <c r="P319" s="106">
        <v>7000</v>
      </c>
      <c r="Q319" s="150">
        <f t="shared" si="217"/>
        <v>68000</v>
      </c>
      <c r="R319" s="106"/>
      <c r="S319" s="106"/>
      <c r="T319" s="106"/>
      <c r="U319" s="106">
        <v>200000</v>
      </c>
      <c r="V319" s="106">
        <v>257000</v>
      </c>
      <c r="W319" s="106">
        <f t="shared" si="218"/>
        <v>300000</v>
      </c>
      <c r="X319" s="106"/>
      <c r="Y319" s="106"/>
      <c r="Z319" s="123">
        <f t="shared" si="219"/>
        <v>0.53180000000000005</v>
      </c>
      <c r="AA319" s="123">
        <f t="shared" si="219"/>
        <v>0.63180000000000003</v>
      </c>
      <c r="AB319" s="123">
        <v>1.3</v>
      </c>
      <c r="AC319" s="123">
        <v>1.25</v>
      </c>
      <c r="AD319" s="22"/>
      <c r="AE319" s="123">
        <f t="shared" si="203"/>
        <v>0.35473972602739723</v>
      </c>
      <c r="AF319" s="123">
        <v>0.63180000000000003</v>
      </c>
      <c r="AG319" s="123"/>
      <c r="AH319" s="123">
        <f t="shared" si="220"/>
        <v>0.55000000000000004</v>
      </c>
      <c r="AI319" s="22"/>
      <c r="AJ319" s="22"/>
      <c r="AK319" s="123">
        <v>0.59</v>
      </c>
      <c r="AL319" s="123">
        <v>0.8</v>
      </c>
      <c r="AM319" s="123">
        <v>0.70409999999999995</v>
      </c>
      <c r="AN319" s="22"/>
      <c r="AO319" s="22"/>
      <c r="AP319" s="47"/>
      <c r="AQ319" s="47"/>
      <c r="AR319" s="123">
        <v>0.27500000000000002</v>
      </c>
      <c r="AS319" s="124">
        <v>9.9199999999999997E-2</v>
      </c>
      <c r="AT319" s="124">
        <v>1.45</v>
      </c>
      <c r="AU319" s="124"/>
      <c r="AV319" s="22"/>
      <c r="AW319" s="118">
        <f t="shared" si="204"/>
        <v>6865260.8122000005</v>
      </c>
      <c r="AX319" s="119"/>
      <c r="AY319" s="118">
        <f t="shared" si="205"/>
        <v>3066583.1744936332</v>
      </c>
      <c r="AZ319" s="119"/>
      <c r="BA319" s="118">
        <f t="shared" si="206"/>
        <v>1705000.0000000002</v>
      </c>
      <c r="BB319" s="118">
        <f t="shared" si="207"/>
        <v>8238482.5</v>
      </c>
      <c r="BC319" s="118">
        <f t="shared" si="208"/>
        <v>0</v>
      </c>
      <c r="BD319" s="118">
        <f t="shared" si="209"/>
        <v>790326.39999999991</v>
      </c>
      <c r="BE319" s="22"/>
      <c r="BF319" s="118">
        <f t="shared" si="210"/>
        <v>10722170.386693634</v>
      </c>
      <c r="BG319" s="122">
        <f t="shared" si="211"/>
        <v>9943482.5</v>
      </c>
      <c r="BH319" s="119">
        <f t="shared" si="212"/>
        <v>13485000</v>
      </c>
      <c r="BI319" s="119"/>
      <c r="BJ319" s="119">
        <f t="shared" si="213"/>
        <v>0</v>
      </c>
      <c r="BK319" s="81"/>
      <c r="BL319" s="81"/>
      <c r="BM319" s="120">
        <f t="shared" si="214"/>
        <v>34150652.886693634</v>
      </c>
      <c r="BN319" s="120">
        <f t="shared" si="215"/>
        <v>34150652.886693634</v>
      </c>
      <c r="BO319" s="121">
        <v>49796</v>
      </c>
      <c r="BP319" s="22">
        <v>31</v>
      </c>
      <c r="BQ319" s="227">
        <f t="shared" si="221"/>
        <v>9125000</v>
      </c>
      <c r="BR319" s="227">
        <f t="shared" si="222"/>
        <v>9125000</v>
      </c>
      <c r="BS319" s="227">
        <f t="shared" si="223"/>
        <v>4562500</v>
      </c>
      <c r="BT319" s="227">
        <f t="shared" si="216"/>
        <v>56963152.886693634</v>
      </c>
    </row>
    <row r="320" spans="1:72" x14ac:dyDescent="0.25">
      <c r="A320" s="114">
        <v>49827</v>
      </c>
      <c r="B320" s="105">
        <v>50301</v>
      </c>
      <c r="C320" s="105">
        <v>94506</v>
      </c>
      <c r="D320" s="105">
        <v>75000</v>
      </c>
      <c r="E320" s="105">
        <v>30000</v>
      </c>
      <c r="F320" s="105"/>
      <c r="G320" s="105">
        <v>100755.66750629722</v>
      </c>
      <c r="H320" s="105">
        <v>100000</v>
      </c>
      <c r="I320" s="106"/>
      <c r="J320" s="105">
        <f t="shared" si="202"/>
        <v>349807</v>
      </c>
      <c r="K320" s="150">
        <f t="shared" si="224"/>
        <v>170000</v>
      </c>
      <c r="L320" s="106"/>
      <c r="M320" s="106"/>
      <c r="N320" s="106">
        <v>155000</v>
      </c>
      <c r="O320" s="106">
        <v>35000</v>
      </c>
      <c r="P320" s="106">
        <v>7000</v>
      </c>
      <c r="Q320" s="150">
        <f t="shared" si="217"/>
        <v>68000</v>
      </c>
      <c r="R320" s="106"/>
      <c r="S320" s="106"/>
      <c r="T320" s="106"/>
      <c r="U320" s="106">
        <v>200000</v>
      </c>
      <c r="V320" s="106">
        <v>257000</v>
      </c>
      <c r="W320" s="106">
        <f t="shared" si="218"/>
        <v>300000</v>
      </c>
      <c r="X320" s="106"/>
      <c r="Y320" s="106"/>
      <c r="Z320" s="123">
        <f t="shared" si="219"/>
        <v>0.53180000000000005</v>
      </c>
      <c r="AA320" s="123">
        <f t="shared" si="219"/>
        <v>0.63180000000000003</v>
      </c>
      <c r="AB320" s="123">
        <v>1.3</v>
      </c>
      <c r="AC320" s="123">
        <v>1.25</v>
      </c>
      <c r="AD320" s="22"/>
      <c r="AE320" s="123">
        <f t="shared" si="203"/>
        <v>0.35473972602739723</v>
      </c>
      <c r="AF320" s="123">
        <v>0.63180000000000003</v>
      </c>
      <c r="AG320" s="123"/>
      <c r="AH320" s="123">
        <f t="shared" si="220"/>
        <v>0.55000000000000004</v>
      </c>
      <c r="AI320" s="22"/>
      <c r="AJ320" s="22"/>
      <c r="AK320" s="123">
        <v>0.59</v>
      </c>
      <c r="AL320" s="123">
        <v>0.8</v>
      </c>
      <c r="AM320" s="123">
        <v>0.70409999999999995</v>
      </c>
      <c r="AN320" s="22"/>
      <c r="AO320" s="22"/>
      <c r="AP320" s="47"/>
      <c r="AQ320" s="47"/>
      <c r="AR320" s="123">
        <v>0.27500000000000002</v>
      </c>
      <c r="AS320" s="124">
        <v>9.9199999999999997E-2</v>
      </c>
      <c r="AT320" s="124">
        <v>1.45</v>
      </c>
      <c r="AU320" s="124"/>
      <c r="AV320" s="22"/>
      <c r="AW320" s="118">
        <f t="shared" si="204"/>
        <v>6643768.8779999996</v>
      </c>
      <c r="AX320" s="119"/>
      <c r="AY320" s="118">
        <f t="shared" si="205"/>
        <v>2967661.1366067417</v>
      </c>
      <c r="AZ320" s="119"/>
      <c r="BA320" s="118">
        <f t="shared" si="206"/>
        <v>1650000.0000000002</v>
      </c>
      <c r="BB320" s="118">
        <f t="shared" si="207"/>
        <v>7972725</v>
      </c>
      <c r="BC320" s="118">
        <f t="shared" si="208"/>
        <v>0</v>
      </c>
      <c r="BD320" s="118">
        <f t="shared" si="209"/>
        <v>764831.99999999988</v>
      </c>
      <c r="BE320" s="22"/>
      <c r="BF320" s="118">
        <f t="shared" si="210"/>
        <v>10376262.01460674</v>
      </c>
      <c r="BG320" s="122">
        <f t="shared" si="211"/>
        <v>9622725</v>
      </c>
      <c r="BH320" s="119">
        <f t="shared" si="212"/>
        <v>13050000</v>
      </c>
      <c r="BI320" s="119"/>
      <c r="BJ320" s="119">
        <f t="shared" si="213"/>
        <v>0</v>
      </c>
      <c r="BK320" s="81"/>
      <c r="BL320" s="81"/>
      <c r="BM320" s="120">
        <f t="shared" si="214"/>
        <v>33048987.01460674</v>
      </c>
      <c r="BN320" s="120">
        <f t="shared" si="215"/>
        <v>33048987.01460674</v>
      </c>
      <c r="BO320" s="121">
        <v>49827</v>
      </c>
      <c r="BP320" s="22">
        <v>30</v>
      </c>
      <c r="BQ320" s="227">
        <f t="shared" si="221"/>
        <v>9125000</v>
      </c>
      <c r="BR320" s="227">
        <f t="shared" si="222"/>
        <v>9125000</v>
      </c>
      <c r="BS320" s="227">
        <f t="shared" si="223"/>
        <v>4562500</v>
      </c>
      <c r="BT320" s="227">
        <f t="shared" si="216"/>
        <v>55861487.014606744</v>
      </c>
    </row>
    <row r="321" spans="1:72" x14ac:dyDescent="0.25">
      <c r="A321" s="114">
        <v>49857</v>
      </c>
      <c r="B321" s="105">
        <v>50316</v>
      </c>
      <c r="C321" s="105">
        <v>94506</v>
      </c>
      <c r="D321" s="105">
        <v>75000</v>
      </c>
      <c r="E321" s="105">
        <v>30000</v>
      </c>
      <c r="F321" s="105"/>
      <c r="G321" s="105">
        <v>100755.66750629722</v>
      </c>
      <c r="H321" s="105">
        <v>100000</v>
      </c>
      <c r="I321" s="106"/>
      <c r="J321" s="105">
        <f t="shared" si="202"/>
        <v>349822</v>
      </c>
      <c r="K321" s="150">
        <f t="shared" si="224"/>
        <v>170000</v>
      </c>
      <c r="L321" s="106"/>
      <c r="M321" s="106"/>
      <c r="N321" s="106">
        <v>155000</v>
      </c>
      <c r="O321" s="106">
        <v>35000</v>
      </c>
      <c r="P321" s="106">
        <v>7000</v>
      </c>
      <c r="Q321" s="150">
        <f t="shared" si="217"/>
        <v>68000</v>
      </c>
      <c r="R321" s="106"/>
      <c r="S321" s="106"/>
      <c r="T321" s="106"/>
      <c r="U321" s="106">
        <v>200000</v>
      </c>
      <c r="V321" s="106">
        <v>257000</v>
      </c>
      <c r="W321" s="106">
        <f t="shared" si="218"/>
        <v>300000</v>
      </c>
      <c r="X321" s="106"/>
      <c r="Y321" s="106"/>
      <c r="Z321" s="123">
        <f t="shared" si="219"/>
        <v>0.53180000000000005</v>
      </c>
      <c r="AA321" s="123">
        <f t="shared" si="219"/>
        <v>0.63180000000000003</v>
      </c>
      <c r="AB321" s="123">
        <v>1.3</v>
      </c>
      <c r="AC321" s="123">
        <v>1.25</v>
      </c>
      <c r="AD321" s="22"/>
      <c r="AE321" s="123">
        <f t="shared" si="203"/>
        <v>0.35473972602739723</v>
      </c>
      <c r="AF321" s="123">
        <v>0.63180000000000003</v>
      </c>
      <c r="AG321" s="123"/>
      <c r="AH321" s="123">
        <f t="shared" si="220"/>
        <v>0.55000000000000004</v>
      </c>
      <c r="AI321" s="22"/>
      <c r="AJ321" s="22"/>
      <c r="AK321" s="123">
        <v>0.59</v>
      </c>
      <c r="AL321" s="123">
        <v>0.8</v>
      </c>
      <c r="AM321" s="123">
        <v>0.70409999999999995</v>
      </c>
      <c r="AN321" s="22"/>
      <c r="AO321" s="22"/>
      <c r="AP321" s="47"/>
      <c r="AQ321" s="47"/>
      <c r="AR321" s="123">
        <v>0.27500000000000002</v>
      </c>
      <c r="AS321" s="124">
        <v>9.9199999999999997E-2</v>
      </c>
      <c r="AT321" s="124">
        <v>1.45</v>
      </c>
      <c r="AU321" s="124"/>
      <c r="AV321" s="22"/>
      <c r="AW321" s="118">
        <f t="shared" si="204"/>
        <v>6865475.1276000002</v>
      </c>
      <c r="AX321" s="119"/>
      <c r="AY321" s="118">
        <f t="shared" si="205"/>
        <v>3066583.1744936332</v>
      </c>
      <c r="AZ321" s="119"/>
      <c r="BA321" s="118">
        <f t="shared" si="206"/>
        <v>1705000.0000000002</v>
      </c>
      <c r="BB321" s="118">
        <f t="shared" si="207"/>
        <v>8238482.5</v>
      </c>
      <c r="BC321" s="118">
        <f t="shared" si="208"/>
        <v>0</v>
      </c>
      <c r="BD321" s="118">
        <f t="shared" si="209"/>
        <v>790326.39999999991</v>
      </c>
      <c r="BE321" s="22"/>
      <c r="BF321" s="118">
        <f t="shared" si="210"/>
        <v>10722384.702093633</v>
      </c>
      <c r="BG321" s="122">
        <f t="shared" si="211"/>
        <v>9943482.5</v>
      </c>
      <c r="BH321" s="119">
        <f t="shared" si="212"/>
        <v>13485000</v>
      </c>
      <c r="BI321" s="119"/>
      <c r="BJ321" s="119">
        <f t="shared" si="213"/>
        <v>0</v>
      </c>
      <c r="BK321" s="81"/>
      <c r="BL321" s="81"/>
      <c r="BM321" s="120">
        <f t="shared" si="214"/>
        <v>34150867.202093631</v>
      </c>
      <c r="BN321" s="120">
        <f t="shared" si="215"/>
        <v>34150867.202093631</v>
      </c>
      <c r="BO321" s="121">
        <v>49857</v>
      </c>
      <c r="BP321" s="22">
        <v>31</v>
      </c>
      <c r="BQ321" s="227">
        <f t="shared" si="221"/>
        <v>9125000</v>
      </c>
      <c r="BR321" s="227">
        <f t="shared" si="222"/>
        <v>9125000</v>
      </c>
      <c r="BS321" s="227">
        <f t="shared" si="223"/>
        <v>4562500</v>
      </c>
      <c r="BT321" s="227">
        <f t="shared" si="216"/>
        <v>56963367.202093631</v>
      </c>
    </row>
    <row r="322" spans="1:72" x14ac:dyDescent="0.25">
      <c r="A322" s="114">
        <v>49888</v>
      </c>
      <c r="B322" s="105">
        <v>50351</v>
      </c>
      <c r="C322" s="105">
        <v>94506</v>
      </c>
      <c r="D322" s="105">
        <v>75000</v>
      </c>
      <c r="E322" s="105">
        <v>30000</v>
      </c>
      <c r="F322" s="105"/>
      <c r="G322" s="105">
        <v>100755.66750629722</v>
      </c>
      <c r="H322" s="105">
        <v>100000</v>
      </c>
      <c r="I322" s="106"/>
      <c r="J322" s="105">
        <f t="shared" si="202"/>
        <v>349857</v>
      </c>
      <c r="K322" s="150">
        <f t="shared" si="224"/>
        <v>170000</v>
      </c>
      <c r="L322" s="106"/>
      <c r="M322" s="106"/>
      <c r="N322" s="106">
        <v>155000</v>
      </c>
      <c r="O322" s="106">
        <v>35000</v>
      </c>
      <c r="P322" s="106">
        <v>7000</v>
      </c>
      <c r="Q322" s="150">
        <f t="shared" si="217"/>
        <v>68000</v>
      </c>
      <c r="R322" s="106"/>
      <c r="S322" s="106"/>
      <c r="T322" s="106"/>
      <c r="U322" s="106">
        <v>200000</v>
      </c>
      <c r="V322" s="106">
        <v>257000</v>
      </c>
      <c r="W322" s="106">
        <f t="shared" si="218"/>
        <v>300000</v>
      </c>
      <c r="X322" s="106"/>
      <c r="Y322" s="106"/>
      <c r="Z322" s="123">
        <f t="shared" si="219"/>
        <v>0.53180000000000005</v>
      </c>
      <c r="AA322" s="123">
        <f t="shared" si="219"/>
        <v>0.63180000000000003</v>
      </c>
      <c r="AB322" s="123">
        <v>1.3</v>
      </c>
      <c r="AC322" s="123">
        <v>1.25</v>
      </c>
      <c r="AD322" s="22"/>
      <c r="AE322" s="123">
        <f t="shared" si="203"/>
        <v>0.35473972602739723</v>
      </c>
      <c r="AF322" s="123">
        <v>0.63180000000000003</v>
      </c>
      <c r="AG322" s="123"/>
      <c r="AH322" s="123">
        <f t="shared" si="220"/>
        <v>0.55000000000000004</v>
      </c>
      <c r="AI322" s="22"/>
      <c r="AJ322" s="22"/>
      <c r="AK322" s="123">
        <v>0.59</v>
      </c>
      <c r="AL322" s="123">
        <v>0.8</v>
      </c>
      <c r="AM322" s="123">
        <v>0.70409999999999995</v>
      </c>
      <c r="AN322" s="22"/>
      <c r="AO322" s="22"/>
      <c r="AP322" s="47"/>
      <c r="AQ322" s="47"/>
      <c r="AR322" s="123">
        <v>0.27500000000000002</v>
      </c>
      <c r="AS322" s="124">
        <v>9.9199999999999997E-2</v>
      </c>
      <c r="AT322" s="124">
        <v>1.45</v>
      </c>
      <c r="AU322" s="124"/>
      <c r="AV322" s="22"/>
      <c r="AW322" s="118">
        <f t="shared" si="204"/>
        <v>6866052.1305999998</v>
      </c>
      <c r="AX322" s="119"/>
      <c r="AY322" s="118">
        <f t="shared" si="205"/>
        <v>3066583.1744936332</v>
      </c>
      <c r="AZ322" s="119"/>
      <c r="BA322" s="118">
        <f t="shared" si="206"/>
        <v>1705000.0000000002</v>
      </c>
      <c r="BB322" s="118">
        <f t="shared" si="207"/>
        <v>8238482.5</v>
      </c>
      <c r="BC322" s="118">
        <f t="shared" si="208"/>
        <v>0</v>
      </c>
      <c r="BD322" s="118">
        <f t="shared" si="209"/>
        <v>790326.39999999991</v>
      </c>
      <c r="BE322" s="22"/>
      <c r="BF322" s="118">
        <f t="shared" si="210"/>
        <v>10722961.705093633</v>
      </c>
      <c r="BG322" s="122">
        <f t="shared" si="211"/>
        <v>9943482.5</v>
      </c>
      <c r="BH322" s="119">
        <f t="shared" si="212"/>
        <v>13485000</v>
      </c>
      <c r="BI322" s="119"/>
      <c r="BJ322" s="119">
        <f t="shared" si="213"/>
        <v>0</v>
      </c>
      <c r="BK322" s="81"/>
      <c r="BL322" s="81"/>
      <c r="BM322" s="120">
        <f t="shared" si="214"/>
        <v>34151444.205093637</v>
      </c>
      <c r="BN322" s="120">
        <f t="shared" si="215"/>
        <v>34151444.205093637</v>
      </c>
      <c r="BO322" s="121">
        <v>49888</v>
      </c>
      <c r="BP322" s="22">
        <v>31</v>
      </c>
      <c r="BQ322" s="227">
        <f t="shared" si="221"/>
        <v>9125000</v>
      </c>
      <c r="BR322" s="227">
        <f t="shared" si="222"/>
        <v>9125000</v>
      </c>
      <c r="BS322" s="227">
        <f t="shared" si="223"/>
        <v>4562500</v>
      </c>
      <c r="BT322" s="227">
        <f t="shared" si="216"/>
        <v>56963944.205093637</v>
      </c>
    </row>
    <row r="323" spans="1:72" x14ac:dyDescent="0.25">
      <c r="A323" s="114">
        <v>49919</v>
      </c>
      <c r="B323" s="105">
        <v>50743</v>
      </c>
      <c r="C323" s="105">
        <v>94506</v>
      </c>
      <c r="D323" s="105">
        <v>75000</v>
      </c>
      <c r="E323" s="105">
        <v>30000</v>
      </c>
      <c r="F323" s="105"/>
      <c r="G323" s="105">
        <v>100755.66750629722</v>
      </c>
      <c r="H323" s="105">
        <v>100000</v>
      </c>
      <c r="I323" s="106"/>
      <c r="J323" s="105">
        <f t="shared" si="202"/>
        <v>350249</v>
      </c>
      <c r="K323" s="150">
        <f t="shared" si="224"/>
        <v>170000</v>
      </c>
      <c r="L323" s="106"/>
      <c r="M323" s="106"/>
      <c r="N323" s="106">
        <v>155000</v>
      </c>
      <c r="O323" s="106">
        <v>35000</v>
      </c>
      <c r="P323" s="106">
        <v>7000</v>
      </c>
      <c r="Q323" s="150">
        <f t="shared" si="217"/>
        <v>68000</v>
      </c>
      <c r="R323" s="106"/>
      <c r="S323" s="106"/>
      <c r="T323" s="106"/>
      <c r="U323" s="106">
        <v>200000</v>
      </c>
      <c r="V323" s="106">
        <v>257000</v>
      </c>
      <c r="W323" s="106">
        <f t="shared" si="218"/>
        <v>300000</v>
      </c>
      <c r="X323" s="106"/>
      <c r="Y323" s="106"/>
      <c r="Z323" s="123">
        <f t="shared" si="219"/>
        <v>0.53180000000000005</v>
      </c>
      <c r="AA323" s="123">
        <f t="shared" si="219"/>
        <v>0.63180000000000003</v>
      </c>
      <c r="AB323" s="123">
        <v>1.3</v>
      </c>
      <c r="AC323" s="123">
        <v>1.25</v>
      </c>
      <c r="AD323" s="22"/>
      <c r="AE323" s="123">
        <f t="shared" si="203"/>
        <v>0.35473972602739723</v>
      </c>
      <c r="AF323" s="123">
        <v>0.63180000000000003</v>
      </c>
      <c r="AG323" s="123"/>
      <c r="AH323" s="123">
        <f t="shared" si="220"/>
        <v>0.55000000000000004</v>
      </c>
      <c r="AI323" s="22"/>
      <c r="AJ323" s="22"/>
      <c r="AK323" s="123">
        <v>0.59</v>
      </c>
      <c r="AL323" s="123">
        <v>0.8</v>
      </c>
      <c r="AM323" s="123">
        <v>0.70409999999999995</v>
      </c>
      <c r="AN323" s="22"/>
      <c r="AO323" s="22"/>
      <c r="AP323" s="47"/>
      <c r="AQ323" s="47"/>
      <c r="AR323" s="123">
        <v>0.27500000000000002</v>
      </c>
      <c r="AS323" s="124">
        <v>9.9199999999999997E-2</v>
      </c>
      <c r="AT323" s="124">
        <v>1.45</v>
      </c>
      <c r="AU323" s="124"/>
      <c r="AV323" s="22"/>
      <c r="AW323" s="118">
        <f t="shared" si="204"/>
        <v>6650820.5460000001</v>
      </c>
      <c r="AX323" s="119"/>
      <c r="AY323" s="118">
        <f t="shared" si="205"/>
        <v>2967661.1366067417</v>
      </c>
      <c r="AZ323" s="119"/>
      <c r="BA323" s="118">
        <f t="shared" si="206"/>
        <v>1650000.0000000002</v>
      </c>
      <c r="BB323" s="118">
        <f t="shared" si="207"/>
        <v>7972725</v>
      </c>
      <c r="BC323" s="118">
        <f t="shared" si="208"/>
        <v>0</v>
      </c>
      <c r="BD323" s="118">
        <f t="shared" si="209"/>
        <v>764831.99999999988</v>
      </c>
      <c r="BE323" s="22"/>
      <c r="BF323" s="118">
        <f t="shared" si="210"/>
        <v>10383313.682606742</v>
      </c>
      <c r="BG323" s="122">
        <f t="shared" si="211"/>
        <v>9622725</v>
      </c>
      <c r="BH323" s="119">
        <f t="shared" si="212"/>
        <v>13050000</v>
      </c>
      <c r="BI323" s="119"/>
      <c r="BJ323" s="119">
        <f t="shared" si="213"/>
        <v>0</v>
      </c>
      <c r="BK323" s="81"/>
      <c r="BL323" s="81"/>
      <c r="BM323" s="120">
        <f t="shared" si="214"/>
        <v>33056038.682606742</v>
      </c>
      <c r="BN323" s="120">
        <f t="shared" si="215"/>
        <v>33056038.682606742</v>
      </c>
      <c r="BO323" s="121">
        <v>49919</v>
      </c>
      <c r="BP323" s="22">
        <v>30</v>
      </c>
      <c r="BQ323" s="227">
        <f t="shared" si="221"/>
        <v>9125000</v>
      </c>
      <c r="BR323" s="227">
        <f t="shared" si="222"/>
        <v>9125000</v>
      </c>
      <c r="BS323" s="227">
        <f t="shared" si="223"/>
        <v>4562500</v>
      </c>
      <c r="BT323" s="227">
        <f t="shared" si="216"/>
        <v>55868538.682606742</v>
      </c>
    </row>
    <row r="324" spans="1:72" x14ac:dyDescent="0.25">
      <c r="A324" s="114">
        <v>49949</v>
      </c>
      <c r="B324" s="105">
        <v>50050</v>
      </c>
      <c r="C324" s="105">
        <v>57404</v>
      </c>
      <c r="D324" s="105">
        <v>75000</v>
      </c>
      <c r="E324" s="105">
        <v>30000</v>
      </c>
      <c r="F324" s="105"/>
      <c r="G324" s="105">
        <v>50377.83375314861</v>
      </c>
      <c r="H324" s="105">
        <v>50000</v>
      </c>
      <c r="I324" s="106"/>
      <c r="J324" s="105">
        <f t="shared" si="202"/>
        <v>262454</v>
      </c>
      <c r="K324" s="150">
        <f t="shared" si="224"/>
        <v>170000</v>
      </c>
      <c r="L324" s="106"/>
      <c r="M324" s="106"/>
      <c r="N324" s="106">
        <v>155000</v>
      </c>
      <c r="O324" s="106">
        <v>35000</v>
      </c>
      <c r="P324" s="106">
        <v>7000</v>
      </c>
      <c r="Q324" s="150">
        <f t="shared" si="217"/>
        <v>68000</v>
      </c>
      <c r="R324" s="106"/>
      <c r="S324" s="106"/>
      <c r="T324" s="106"/>
      <c r="U324" s="106">
        <v>200000</v>
      </c>
      <c r="V324" s="106">
        <v>257000</v>
      </c>
      <c r="W324" s="106">
        <f t="shared" si="218"/>
        <v>300000</v>
      </c>
      <c r="X324" s="106"/>
      <c r="Y324" s="106"/>
      <c r="Z324" s="123">
        <f t="shared" si="219"/>
        <v>0.53180000000000005</v>
      </c>
      <c r="AA324" s="123">
        <f t="shared" si="219"/>
        <v>0.63180000000000003</v>
      </c>
      <c r="AB324" s="123">
        <v>1.3</v>
      </c>
      <c r="AC324" s="123">
        <v>1.25</v>
      </c>
      <c r="AD324" s="22"/>
      <c r="AE324" s="123">
        <f t="shared" si="203"/>
        <v>0.35473972602739723</v>
      </c>
      <c r="AF324" s="123">
        <v>0.1</v>
      </c>
      <c r="AG324" s="123"/>
      <c r="AH324" s="123">
        <f t="shared" si="220"/>
        <v>0.55000000000000004</v>
      </c>
      <c r="AI324" s="22"/>
      <c r="AJ324" s="22"/>
      <c r="AK324" s="123">
        <v>0.59</v>
      </c>
      <c r="AL324" s="123">
        <v>0.8</v>
      </c>
      <c r="AM324" s="123">
        <v>0.70409999999999995</v>
      </c>
      <c r="AN324" s="22"/>
      <c r="AO324" s="22"/>
      <c r="AP324" s="47"/>
      <c r="AQ324" s="47"/>
      <c r="AR324" s="123">
        <v>0.27500000000000002</v>
      </c>
      <c r="AS324" s="124">
        <v>9.9199999999999997E-2</v>
      </c>
      <c r="AT324" s="124">
        <v>1.45</v>
      </c>
      <c r="AU324" s="124"/>
      <c r="AV324" s="22"/>
      <c r="AW324" s="118">
        <f t="shared" si="204"/>
        <v>6134417.5532000009</v>
      </c>
      <c r="AX324" s="119"/>
      <c r="AY324" s="118">
        <f t="shared" si="205"/>
        <v>709001.58724681672</v>
      </c>
      <c r="AZ324" s="119"/>
      <c r="BA324" s="118">
        <f t="shared" si="206"/>
        <v>1705000.0000000002</v>
      </c>
      <c r="BB324" s="118">
        <f t="shared" si="207"/>
        <v>8238482.5</v>
      </c>
      <c r="BC324" s="118">
        <f t="shared" si="208"/>
        <v>0</v>
      </c>
      <c r="BD324" s="118">
        <f t="shared" si="209"/>
        <v>790326.39999999991</v>
      </c>
      <c r="BE324" s="22"/>
      <c r="BF324" s="118">
        <f t="shared" si="210"/>
        <v>7633745.5404468179</v>
      </c>
      <c r="BG324" s="122">
        <f t="shared" si="211"/>
        <v>9943482.5</v>
      </c>
      <c r="BH324" s="119">
        <f t="shared" si="212"/>
        <v>13485000</v>
      </c>
      <c r="BI324" s="119"/>
      <c r="BJ324" s="119">
        <f t="shared" si="213"/>
        <v>0</v>
      </c>
      <c r="BK324" s="81"/>
      <c r="BL324" s="81"/>
      <c r="BM324" s="120">
        <f t="shared" si="214"/>
        <v>31062228.040446818</v>
      </c>
      <c r="BN324" s="120">
        <f t="shared" si="215"/>
        <v>31062228.040446818</v>
      </c>
      <c r="BO324" s="121">
        <v>49949</v>
      </c>
      <c r="BP324" s="22">
        <v>31</v>
      </c>
      <c r="BQ324" s="227">
        <f t="shared" si="221"/>
        <v>9125000</v>
      </c>
      <c r="BR324" s="227">
        <f t="shared" si="222"/>
        <v>9125000</v>
      </c>
      <c r="BS324" s="227">
        <f t="shared" si="223"/>
        <v>4562500</v>
      </c>
      <c r="BT324" s="227">
        <f t="shared" si="216"/>
        <v>53874728.040446818</v>
      </c>
    </row>
    <row r="325" spans="1:72" x14ac:dyDescent="0.25">
      <c r="A325" s="114">
        <v>49980</v>
      </c>
      <c r="B325" s="105">
        <v>62006</v>
      </c>
      <c r="C325" s="105">
        <v>46059</v>
      </c>
      <c r="D325" s="105">
        <v>75000</v>
      </c>
      <c r="E325" s="105">
        <v>30000</v>
      </c>
      <c r="F325" s="105"/>
      <c r="G325" s="105">
        <v>50377.83375314861</v>
      </c>
      <c r="H325" s="105">
        <v>50000</v>
      </c>
      <c r="I325" s="106"/>
      <c r="J325" s="105">
        <f t="shared" si="202"/>
        <v>263065</v>
      </c>
      <c r="K325" s="150">
        <f>152000+$K$3</f>
        <v>152000</v>
      </c>
      <c r="L325" s="106"/>
      <c r="M325" s="106"/>
      <c r="N325" s="106">
        <v>155000</v>
      </c>
      <c r="O325" s="106">
        <v>35000</v>
      </c>
      <c r="P325" s="106">
        <v>7000</v>
      </c>
      <c r="Q325" s="150">
        <f t="shared" si="217"/>
        <v>68000</v>
      </c>
      <c r="R325" s="106"/>
      <c r="S325" s="106"/>
      <c r="T325" s="106"/>
      <c r="U325" s="106">
        <v>200000</v>
      </c>
      <c r="V325" s="106">
        <v>257000</v>
      </c>
      <c r="W325" s="106">
        <f t="shared" si="218"/>
        <v>300000</v>
      </c>
      <c r="X325" s="106"/>
      <c r="Y325" s="106"/>
      <c r="Z325" s="123">
        <f t="shared" si="219"/>
        <v>0.53180000000000005</v>
      </c>
      <c r="AA325" s="123">
        <f t="shared" si="219"/>
        <v>0.63180000000000003</v>
      </c>
      <c r="AB325" s="123">
        <v>1.3</v>
      </c>
      <c r="AC325" s="123">
        <v>1.25</v>
      </c>
      <c r="AD325" s="22"/>
      <c r="AE325" s="123">
        <f t="shared" si="203"/>
        <v>0.35473972602739723</v>
      </c>
      <c r="AF325" s="123">
        <v>0.1</v>
      </c>
      <c r="AG325" s="123"/>
      <c r="AH325" s="123">
        <f t="shared" si="220"/>
        <v>0.55000000000000004</v>
      </c>
      <c r="AI325" s="22"/>
      <c r="AJ325" s="22"/>
      <c r="AK325" s="123">
        <v>0.59</v>
      </c>
      <c r="AL325" s="123">
        <v>0.8</v>
      </c>
      <c r="AM325" s="123">
        <v>0.70409999999999995</v>
      </c>
      <c r="AN325" s="22"/>
      <c r="AO325" s="22"/>
      <c r="AP325" s="47"/>
      <c r="AQ325" s="47"/>
      <c r="AR325" s="123">
        <v>0.27500000000000002</v>
      </c>
      <c r="AS325" s="124">
        <v>9.9199999999999997E-2</v>
      </c>
      <c r="AT325" s="124">
        <v>1.45</v>
      </c>
      <c r="AU325" s="124"/>
      <c r="AV325" s="22"/>
      <c r="AW325" s="118">
        <f t="shared" si="204"/>
        <v>5912246.0099999998</v>
      </c>
      <c r="AX325" s="119"/>
      <c r="AY325" s="118">
        <f t="shared" si="205"/>
        <v>686130.56830337108</v>
      </c>
      <c r="AZ325" s="119"/>
      <c r="BA325" s="118">
        <f t="shared" si="206"/>
        <v>1650000.0000000002</v>
      </c>
      <c r="BB325" s="118">
        <f t="shared" si="207"/>
        <v>7675725</v>
      </c>
      <c r="BC325" s="118">
        <f t="shared" si="208"/>
        <v>0</v>
      </c>
      <c r="BD325" s="118">
        <f t="shared" si="209"/>
        <v>764831.99999999988</v>
      </c>
      <c r="BE325" s="22"/>
      <c r="BF325" s="118">
        <f t="shared" si="210"/>
        <v>7363208.5783033706</v>
      </c>
      <c r="BG325" s="122">
        <f t="shared" si="211"/>
        <v>9325725</v>
      </c>
      <c r="BH325" s="119">
        <f t="shared" si="212"/>
        <v>13050000</v>
      </c>
      <c r="BI325" s="119"/>
      <c r="BJ325" s="119">
        <f t="shared" si="213"/>
        <v>0</v>
      </c>
      <c r="BK325" s="81"/>
      <c r="BL325" s="81"/>
      <c r="BM325" s="120">
        <f t="shared" si="214"/>
        <v>29738933.578303371</v>
      </c>
      <c r="BN325" s="120">
        <f t="shared" si="215"/>
        <v>29738933.578303371</v>
      </c>
      <c r="BO325" s="121">
        <v>49980</v>
      </c>
      <c r="BP325" s="22">
        <v>30</v>
      </c>
      <c r="BQ325" s="227">
        <f t="shared" si="221"/>
        <v>9125000</v>
      </c>
      <c r="BR325" s="227">
        <f t="shared" si="222"/>
        <v>9125000</v>
      </c>
      <c r="BS325" s="227">
        <f t="shared" si="223"/>
        <v>4562500</v>
      </c>
      <c r="BT325" s="227">
        <f t="shared" si="216"/>
        <v>52551433.578303367</v>
      </c>
    </row>
    <row r="326" spans="1:72" x14ac:dyDescent="0.25">
      <c r="A326" s="114">
        <v>50010</v>
      </c>
      <c r="B326" s="105">
        <v>62216</v>
      </c>
      <c r="C326" s="105">
        <v>46059</v>
      </c>
      <c r="D326" s="105">
        <v>75000</v>
      </c>
      <c r="E326" s="105">
        <v>30000</v>
      </c>
      <c r="F326" s="105"/>
      <c r="G326" s="105">
        <v>50377.83375314861</v>
      </c>
      <c r="H326" s="105">
        <v>50000</v>
      </c>
      <c r="I326" s="106"/>
      <c r="J326" s="105">
        <f t="shared" si="202"/>
        <v>263275</v>
      </c>
      <c r="K326" s="150">
        <f>152000+$K$3</f>
        <v>152000</v>
      </c>
      <c r="L326" s="106"/>
      <c r="M326" s="106"/>
      <c r="N326" s="106">
        <v>155000</v>
      </c>
      <c r="O326" s="106">
        <v>35000</v>
      </c>
      <c r="P326" s="106">
        <v>7000</v>
      </c>
      <c r="Q326" s="150">
        <f t="shared" si="217"/>
        <v>68000</v>
      </c>
      <c r="R326" s="106"/>
      <c r="S326" s="106"/>
      <c r="T326" s="106"/>
      <c r="U326" s="106">
        <v>200000</v>
      </c>
      <c r="V326" s="106">
        <v>257000</v>
      </c>
      <c r="W326" s="106">
        <f t="shared" si="218"/>
        <v>300000</v>
      </c>
      <c r="X326" s="106"/>
      <c r="Y326" s="106"/>
      <c r="Z326" s="123">
        <f t="shared" si="219"/>
        <v>0.53180000000000005</v>
      </c>
      <c r="AA326" s="123">
        <f t="shared" si="219"/>
        <v>0.63180000000000003</v>
      </c>
      <c r="AB326" s="123">
        <v>1.3</v>
      </c>
      <c r="AC326" s="123">
        <v>1.25</v>
      </c>
      <c r="AD326" s="22"/>
      <c r="AE326" s="123">
        <f t="shared" si="203"/>
        <v>0.35473972602739723</v>
      </c>
      <c r="AF326" s="123">
        <v>0.1</v>
      </c>
      <c r="AG326" s="123"/>
      <c r="AH326" s="123">
        <f t="shared" si="220"/>
        <v>0.55000000000000004</v>
      </c>
      <c r="AI326" s="22"/>
      <c r="AJ326" s="22"/>
      <c r="AK326" s="123">
        <v>0.59</v>
      </c>
      <c r="AL326" s="123">
        <v>0.8</v>
      </c>
      <c r="AM326" s="123">
        <v>0.70409999999999995</v>
      </c>
      <c r="AN326" s="22"/>
      <c r="AO326" s="22"/>
      <c r="AP326" s="47"/>
      <c r="AQ326" s="47"/>
      <c r="AR326" s="123">
        <v>0.27500000000000002</v>
      </c>
      <c r="AS326" s="124">
        <v>9.9199999999999997E-2</v>
      </c>
      <c r="AT326" s="124">
        <v>1.45</v>
      </c>
      <c r="AU326" s="124"/>
      <c r="AV326" s="22"/>
      <c r="AW326" s="118">
        <f t="shared" si="204"/>
        <v>6112782.8949999996</v>
      </c>
      <c r="AX326" s="119"/>
      <c r="AY326" s="118">
        <f t="shared" si="205"/>
        <v>709001.58724681672</v>
      </c>
      <c r="AZ326" s="119"/>
      <c r="BA326" s="118">
        <f t="shared" si="206"/>
        <v>1705000.0000000002</v>
      </c>
      <c r="BB326" s="118">
        <f t="shared" si="207"/>
        <v>7931582.5</v>
      </c>
      <c r="BC326" s="118">
        <f t="shared" si="208"/>
        <v>0</v>
      </c>
      <c r="BD326" s="118">
        <f t="shared" si="209"/>
        <v>790326.39999999991</v>
      </c>
      <c r="BE326" s="22"/>
      <c r="BF326" s="118">
        <f t="shared" si="210"/>
        <v>7612110.8822468165</v>
      </c>
      <c r="BG326" s="122">
        <f t="shared" si="211"/>
        <v>9636582.5</v>
      </c>
      <c r="BH326" s="119">
        <f t="shared" si="212"/>
        <v>13485000</v>
      </c>
      <c r="BI326" s="119"/>
      <c r="BJ326" s="119">
        <f t="shared" si="213"/>
        <v>0</v>
      </c>
      <c r="BK326" s="81"/>
      <c r="BL326" s="81"/>
      <c r="BM326" s="120">
        <f t="shared" si="214"/>
        <v>30733693.382246815</v>
      </c>
      <c r="BN326" s="120">
        <f t="shared" si="215"/>
        <v>30733693.382246815</v>
      </c>
      <c r="BO326" s="121">
        <v>50010</v>
      </c>
      <c r="BP326" s="22">
        <v>31</v>
      </c>
      <c r="BQ326" s="227">
        <f t="shared" si="221"/>
        <v>9125000</v>
      </c>
      <c r="BR326" s="227">
        <f t="shared" si="222"/>
        <v>9125000</v>
      </c>
      <c r="BS326" s="227">
        <f t="shared" si="223"/>
        <v>4562500</v>
      </c>
      <c r="BT326" s="227">
        <f t="shared" si="216"/>
        <v>53546193.382246815</v>
      </c>
    </row>
    <row r="327" spans="1:72" x14ac:dyDescent="0.25">
      <c r="A327" s="190"/>
      <c r="B327" s="191"/>
      <c r="C327" s="191"/>
      <c r="D327" s="191"/>
      <c r="E327" s="191"/>
      <c r="F327" s="191"/>
      <c r="G327" s="191"/>
      <c r="H327" s="191"/>
      <c r="I327" s="192"/>
      <c r="J327" s="191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4"/>
      <c r="AT327" s="194"/>
      <c r="AU327" s="194"/>
      <c r="AV327" s="167"/>
      <c r="AW327" s="186">
        <f>SUM(AW315:AW326)</f>
        <v>75588334.457599998</v>
      </c>
      <c r="AX327" s="186"/>
      <c r="AY327" s="186">
        <f>SUM(AY315:AY326)</f>
        <v>19983727.812704872</v>
      </c>
      <c r="AZ327" s="186"/>
      <c r="BA327" s="186">
        <f>SUM(BA315:BA326)</f>
        <v>20075000.000000004</v>
      </c>
      <c r="BB327" s="186">
        <f>SUM(BB315:BB326)</f>
        <v>95506587.5</v>
      </c>
      <c r="BC327" s="186">
        <f>SUM(BC315:BC326)</f>
        <v>0</v>
      </c>
      <c r="BD327" s="186">
        <f>SUM(BD315:BD326)</f>
        <v>9305456</v>
      </c>
      <c r="BE327" s="187"/>
      <c r="BF327" s="186">
        <f>SUM(BF315:BF326)</f>
        <v>104877518.27030487</v>
      </c>
      <c r="BG327" s="186">
        <f>SUM(BG315:BG326)</f>
        <v>115581587.5</v>
      </c>
      <c r="BH327" s="186">
        <f>SUM(BH315:BH326)</f>
        <v>158775000</v>
      </c>
      <c r="BI327" s="186"/>
      <c r="BJ327" s="186">
        <f>SUM(BJ315:BJ326)</f>
        <v>0</v>
      </c>
      <c r="BK327" s="187"/>
      <c r="BL327" s="187"/>
      <c r="BM327" s="186">
        <f>SUM(BM315:BM326)</f>
        <v>379234105.77030492</v>
      </c>
      <c r="BN327" s="186">
        <f>SUM(BN315:BN326)</f>
        <v>379234105.77030492</v>
      </c>
      <c r="BO327" s="188"/>
      <c r="BP327" s="187"/>
      <c r="BQ327" s="228">
        <f>365*1.5*200000</f>
        <v>109500000</v>
      </c>
      <c r="BR327" s="228">
        <f>365*1.5*200000</f>
        <v>109500000</v>
      </c>
      <c r="BS327" s="228">
        <f>365*1.5*100000</f>
        <v>54750000</v>
      </c>
      <c r="BT327" s="229">
        <f>SUM(BT315:BT326)</f>
        <v>652984105.77030492</v>
      </c>
    </row>
    <row r="328" spans="1:72" x14ac:dyDescent="0.25">
      <c r="A328" s="114">
        <v>50041</v>
      </c>
      <c r="B328" s="105">
        <v>61849</v>
      </c>
      <c r="C328" s="105">
        <v>46059</v>
      </c>
      <c r="D328" s="105">
        <v>75000</v>
      </c>
      <c r="E328" s="105">
        <v>30000</v>
      </c>
      <c r="F328" s="105"/>
      <c r="G328" s="105">
        <v>50377.83375314861</v>
      </c>
      <c r="H328" s="105">
        <v>50000</v>
      </c>
      <c r="I328" s="106"/>
      <c r="J328" s="105">
        <f t="shared" ref="J328:J339" si="225">B328+C328+H328+I328+D328+E328</f>
        <v>262908</v>
      </c>
      <c r="K328" s="150">
        <f>152000+$K$3</f>
        <v>152000</v>
      </c>
      <c r="L328" s="106"/>
      <c r="M328" s="106"/>
      <c r="N328" s="106">
        <v>155000</v>
      </c>
      <c r="O328" s="106">
        <v>35000</v>
      </c>
      <c r="P328" s="106">
        <v>7000</v>
      </c>
      <c r="Q328" s="150">
        <f>+Q326</f>
        <v>68000</v>
      </c>
      <c r="R328" s="106"/>
      <c r="S328" s="106"/>
      <c r="T328" s="106"/>
      <c r="U328" s="106">
        <v>200000</v>
      </c>
      <c r="V328" s="106">
        <v>257000</v>
      </c>
      <c r="W328" s="106">
        <f>+W326</f>
        <v>300000</v>
      </c>
      <c r="X328" s="106"/>
      <c r="Y328" s="106"/>
      <c r="Z328" s="123">
        <f>+Z326</f>
        <v>0.53180000000000005</v>
      </c>
      <c r="AA328" s="123">
        <f>+AA326</f>
        <v>0.63180000000000003</v>
      </c>
      <c r="AB328" s="123">
        <v>1.3</v>
      </c>
      <c r="AC328" s="123">
        <v>1.25</v>
      </c>
      <c r="AD328" s="22"/>
      <c r="AE328" s="123">
        <f t="shared" ref="AE328:AE339" si="226">10.79*12/365</f>
        <v>0.35473972602739723</v>
      </c>
      <c r="AF328" s="123">
        <v>0.1</v>
      </c>
      <c r="AG328" s="123"/>
      <c r="AH328" s="123">
        <f>+AH326</f>
        <v>0.55000000000000004</v>
      </c>
      <c r="AI328" s="22"/>
      <c r="AJ328" s="22"/>
      <c r="AK328" s="123">
        <v>0.59</v>
      </c>
      <c r="AL328" s="123">
        <v>0.8</v>
      </c>
      <c r="AM328" s="123">
        <v>0.70409999999999995</v>
      </c>
      <c r="AN328" s="22"/>
      <c r="AO328" s="22"/>
      <c r="AP328" s="47"/>
      <c r="AQ328" s="47"/>
      <c r="AR328" s="123">
        <v>0.27500000000000002</v>
      </c>
      <c r="AS328" s="124">
        <v>9.9199999999999997E-2</v>
      </c>
      <c r="AT328" s="124">
        <v>1.45</v>
      </c>
      <c r="AU328" s="124"/>
      <c r="AV328" s="22"/>
      <c r="AW328" s="118">
        <f t="shared" ref="AW328:AW339" si="227">(($B328*$Z328)+($C328*$AA328)+($D328*$AB328)+($E328*$AC328))*BP328</f>
        <v>6106732.6063999999</v>
      </c>
      <c r="AX328" s="119"/>
      <c r="AY328" s="118">
        <f t="shared" ref="AY328:AY339" si="228">(($G328*$AE328)+($H328*$AF328))*BP328</f>
        <v>709001.58724681672</v>
      </c>
      <c r="AZ328" s="119"/>
      <c r="BA328" s="118">
        <f t="shared" ref="BA328:BA339" si="229">(U328*AR328)*BP328</f>
        <v>1705000.0000000002</v>
      </c>
      <c r="BB328" s="118">
        <f t="shared" ref="BB328:BB339" si="230">((($K328*$AH328)+(L328*AI328)+(M328*AJ328)+(N328*AK328)+(O328*AL328)+(P328*AM328)+(Q328*AM328))*BP328)</f>
        <v>7931582.5</v>
      </c>
      <c r="BC328" s="118">
        <f t="shared" ref="BC328:BC339" si="231">((+AU328*365)/12)*X328</f>
        <v>0</v>
      </c>
      <c r="BD328" s="118">
        <f t="shared" ref="BD328:BD339" si="232">(V328*AS328)*BP328</f>
        <v>790326.39999999991</v>
      </c>
      <c r="BE328" s="22"/>
      <c r="BF328" s="118">
        <f t="shared" ref="BF328:BF339" si="233">AW328+AY328+AZ328+BD328</f>
        <v>7606060.5936468169</v>
      </c>
      <c r="BG328" s="122">
        <f t="shared" ref="BG328:BG339" si="234">+BC328+BB328+BA328</f>
        <v>9636582.5</v>
      </c>
      <c r="BH328" s="119">
        <f t="shared" ref="BH328:BH339" si="235">(+W328*AT328)*BP328</f>
        <v>13485000</v>
      </c>
      <c r="BI328" s="119"/>
      <c r="BJ328" s="119">
        <f t="shared" ref="BJ328:BJ339" si="236">(R328*AO328)+(S328*AP328)+(T328*AQ328)</f>
        <v>0</v>
      </c>
      <c r="BK328" s="81"/>
      <c r="BL328" s="81"/>
      <c r="BM328" s="120">
        <f t="shared" ref="BM328:BM339" si="237">BF328+BG328+BJ328+BH328</f>
        <v>30727643.093646817</v>
      </c>
      <c r="BN328" s="120">
        <f t="shared" ref="BN328:BN339" si="238">BF328+BG328+BJ328+BI328+BH328</f>
        <v>30727643.093646817</v>
      </c>
      <c r="BO328" s="121">
        <v>50041</v>
      </c>
      <c r="BP328" s="22">
        <v>31</v>
      </c>
      <c r="BQ328" s="227">
        <f>$BQ$288/12</f>
        <v>9125000</v>
      </c>
      <c r="BR328" s="227">
        <f>$BR$288/12</f>
        <v>9125000</v>
      </c>
      <c r="BS328" s="227">
        <f>$BS$340/12</f>
        <v>4562500</v>
      </c>
      <c r="BT328" s="227">
        <f t="shared" ref="BT328:BT339" si="239">+BN328+BQ328+BR328+BS328</f>
        <v>53540143.093646817</v>
      </c>
    </row>
    <row r="329" spans="1:72" x14ac:dyDescent="0.25">
      <c r="A329" s="114">
        <v>50072</v>
      </c>
      <c r="B329" s="105">
        <v>61909</v>
      </c>
      <c r="C329" s="105">
        <v>46059</v>
      </c>
      <c r="D329" s="105">
        <v>75000</v>
      </c>
      <c r="E329" s="105">
        <v>30000</v>
      </c>
      <c r="F329" s="105"/>
      <c r="G329" s="105">
        <v>50377.83375314861</v>
      </c>
      <c r="H329" s="105">
        <v>50000</v>
      </c>
      <c r="I329" s="106"/>
      <c r="J329" s="105">
        <f t="shared" si="225"/>
        <v>262968</v>
      </c>
      <c r="K329" s="150">
        <f>152000+$K$3</f>
        <v>152000</v>
      </c>
      <c r="L329" s="106"/>
      <c r="M329" s="106"/>
      <c r="N329" s="106">
        <v>155000</v>
      </c>
      <c r="O329" s="106">
        <v>35000</v>
      </c>
      <c r="P329" s="106">
        <v>7000</v>
      </c>
      <c r="Q329" s="150">
        <f t="shared" ref="Q329:Q339" si="240">+Q328</f>
        <v>68000</v>
      </c>
      <c r="R329" s="106"/>
      <c r="S329" s="106"/>
      <c r="T329" s="106"/>
      <c r="U329" s="106">
        <v>200000</v>
      </c>
      <c r="V329" s="106">
        <v>257000</v>
      </c>
      <c r="W329" s="106">
        <f t="shared" ref="W329:W339" si="241">+W328</f>
        <v>300000</v>
      </c>
      <c r="X329" s="106"/>
      <c r="Y329" s="106"/>
      <c r="Z329" s="123">
        <f t="shared" ref="Z329:AA339" si="242">+Z328</f>
        <v>0.53180000000000005</v>
      </c>
      <c r="AA329" s="123">
        <f t="shared" si="242"/>
        <v>0.63180000000000003</v>
      </c>
      <c r="AB329" s="123">
        <v>1.3</v>
      </c>
      <c r="AC329" s="123">
        <v>1.25</v>
      </c>
      <c r="AD329" s="22"/>
      <c r="AE329" s="123">
        <f t="shared" si="226"/>
        <v>0.35473972602739723</v>
      </c>
      <c r="AF329" s="123">
        <v>0.1</v>
      </c>
      <c r="AG329" s="123"/>
      <c r="AH329" s="123">
        <f t="shared" ref="AH329:AH339" si="243">+AH328</f>
        <v>0.55000000000000004</v>
      </c>
      <c r="AI329" s="22"/>
      <c r="AJ329" s="22"/>
      <c r="AK329" s="123">
        <v>0.59</v>
      </c>
      <c r="AL329" s="123">
        <v>0.8</v>
      </c>
      <c r="AM329" s="123">
        <v>0.70409999999999995</v>
      </c>
      <c r="AN329" s="22"/>
      <c r="AO329" s="22"/>
      <c r="AP329" s="47"/>
      <c r="AQ329" s="47"/>
      <c r="AR329" s="123">
        <v>0.27500000000000002</v>
      </c>
      <c r="AS329" s="124">
        <v>9.9199999999999997E-2</v>
      </c>
      <c r="AT329" s="124">
        <v>1.45</v>
      </c>
      <c r="AU329" s="124"/>
      <c r="AV329" s="22"/>
      <c r="AW329" s="118">
        <f t="shared" si="227"/>
        <v>5516651.9072000002</v>
      </c>
      <c r="AX329" s="119"/>
      <c r="AY329" s="118">
        <f t="shared" si="228"/>
        <v>640388.53041647968</v>
      </c>
      <c r="AZ329" s="119"/>
      <c r="BA329" s="118">
        <f t="shared" si="229"/>
        <v>1540000.0000000002</v>
      </c>
      <c r="BB329" s="118">
        <f t="shared" si="230"/>
        <v>7164010</v>
      </c>
      <c r="BC329" s="118">
        <f t="shared" si="231"/>
        <v>0</v>
      </c>
      <c r="BD329" s="118">
        <f t="shared" si="232"/>
        <v>713843.19999999995</v>
      </c>
      <c r="BE329" s="22"/>
      <c r="BF329" s="118">
        <f t="shared" si="233"/>
        <v>6870883.6376164798</v>
      </c>
      <c r="BG329" s="122">
        <f t="shared" si="234"/>
        <v>8704010</v>
      </c>
      <c r="BH329" s="119">
        <f t="shared" si="235"/>
        <v>12180000</v>
      </c>
      <c r="BI329" s="119"/>
      <c r="BJ329" s="119">
        <f t="shared" si="236"/>
        <v>0</v>
      </c>
      <c r="BK329" s="81"/>
      <c r="BL329" s="81"/>
      <c r="BM329" s="120">
        <f t="shared" si="237"/>
        <v>27754893.637616478</v>
      </c>
      <c r="BN329" s="120">
        <f t="shared" si="238"/>
        <v>27754893.637616478</v>
      </c>
      <c r="BO329" s="121">
        <v>50072</v>
      </c>
      <c r="BP329" s="22">
        <v>28</v>
      </c>
      <c r="BQ329" s="227">
        <f t="shared" ref="BQ329:BQ339" si="244">$BQ$288/12</f>
        <v>9125000</v>
      </c>
      <c r="BR329" s="227">
        <f t="shared" ref="BR329:BR339" si="245">$BR$288/12</f>
        <v>9125000</v>
      </c>
      <c r="BS329" s="227">
        <f t="shared" ref="BS329:BS339" si="246">$BS$340/12</f>
        <v>4562500</v>
      </c>
      <c r="BT329" s="227">
        <f t="shared" si="239"/>
        <v>50567393.637616478</v>
      </c>
    </row>
    <row r="330" spans="1:72" x14ac:dyDescent="0.25">
      <c r="A330" s="114">
        <v>50100</v>
      </c>
      <c r="B330" s="105">
        <v>61795</v>
      </c>
      <c r="C330" s="105">
        <v>43628</v>
      </c>
      <c r="D330" s="105">
        <v>75000</v>
      </c>
      <c r="E330" s="105">
        <v>30000</v>
      </c>
      <c r="F330" s="105"/>
      <c r="G330" s="105">
        <v>50377.83375314861</v>
      </c>
      <c r="H330" s="105">
        <v>50000</v>
      </c>
      <c r="I330" s="106"/>
      <c r="J330" s="105">
        <f t="shared" si="225"/>
        <v>260423</v>
      </c>
      <c r="K330" s="150">
        <f>152000+$K$3</f>
        <v>152000</v>
      </c>
      <c r="L330" s="106"/>
      <c r="M330" s="106"/>
      <c r="N330" s="106">
        <v>155000</v>
      </c>
      <c r="O330" s="106">
        <v>35000</v>
      </c>
      <c r="P330" s="106">
        <v>7000</v>
      </c>
      <c r="Q330" s="150">
        <f t="shared" si="240"/>
        <v>68000</v>
      </c>
      <c r="R330" s="106"/>
      <c r="S330" s="106"/>
      <c r="T330" s="106"/>
      <c r="U330" s="106">
        <v>200000</v>
      </c>
      <c r="V330" s="106">
        <v>257000</v>
      </c>
      <c r="W330" s="106">
        <f t="shared" si="241"/>
        <v>300000</v>
      </c>
      <c r="X330" s="106"/>
      <c r="Y330" s="106"/>
      <c r="Z330" s="123">
        <f t="shared" si="242"/>
        <v>0.53180000000000005</v>
      </c>
      <c r="AA330" s="123">
        <f t="shared" si="242"/>
        <v>0.63180000000000003</v>
      </c>
      <c r="AB330" s="123">
        <v>1.3</v>
      </c>
      <c r="AC330" s="123">
        <v>1.25</v>
      </c>
      <c r="AD330" s="22"/>
      <c r="AE330" s="123">
        <f t="shared" si="226"/>
        <v>0.35473972602739723</v>
      </c>
      <c r="AF330" s="123">
        <v>0.1</v>
      </c>
      <c r="AG330" s="123"/>
      <c r="AH330" s="123">
        <f t="shared" si="243"/>
        <v>0.55000000000000004</v>
      </c>
      <c r="AI330" s="22"/>
      <c r="AJ330" s="22"/>
      <c r="AK330" s="123">
        <v>0.59</v>
      </c>
      <c r="AL330" s="123">
        <v>0.8</v>
      </c>
      <c r="AM330" s="123">
        <v>0.70409999999999995</v>
      </c>
      <c r="AN330" s="22"/>
      <c r="AO330" s="22"/>
      <c r="AP330" s="47"/>
      <c r="AQ330" s="47"/>
      <c r="AR330" s="123">
        <v>0.27500000000000002</v>
      </c>
      <c r="AS330" s="124">
        <v>9.9199999999999997E-2</v>
      </c>
      <c r="AT330" s="124">
        <v>1.45</v>
      </c>
      <c r="AU330" s="124"/>
      <c r="AV330" s="22"/>
      <c r="AW330" s="118">
        <f t="shared" si="227"/>
        <v>6058229.2933999998</v>
      </c>
      <c r="AX330" s="119"/>
      <c r="AY330" s="118">
        <f t="shared" si="228"/>
        <v>709001.58724681672</v>
      </c>
      <c r="AZ330" s="119"/>
      <c r="BA330" s="118">
        <f t="shared" si="229"/>
        <v>1705000.0000000002</v>
      </c>
      <c r="BB330" s="118">
        <f t="shared" si="230"/>
        <v>7931582.5</v>
      </c>
      <c r="BC330" s="118">
        <f t="shared" si="231"/>
        <v>0</v>
      </c>
      <c r="BD330" s="118">
        <f t="shared" si="232"/>
        <v>790326.39999999991</v>
      </c>
      <c r="BE330" s="22"/>
      <c r="BF330" s="118">
        <f t="shared" si="233"/>
        <v>7557557.2806468159</v>
      </c>
      <c r="BG330" s="122">
        <f t="shared" si="234"/>
        <v>9636582.5</v>
      </c>
      <c r="BH330" s="119">
        <f t="shared" si="235"/>
        <v>13485000</v>
      </c>
      <c r="BI330" s="119"/>
      <c r="BJ330" s="119">
        <f t="shared" si="236"/>
        <v>0</v>
      </c>
      <c r="BK330" s="81"/>
      <c r="BL330" s="81"/>
      <c r="BM330" s="120">
        <f t="shared" si="237"/>
        <v>30679139.780646816</v>
      </c>
      <c r="BN330" s="120">
        <f t="shared" si="238"/>
        <v>30679139.780646816</v>
      </c>
      <c r="BO330" s="121">
        <v>50100</v>
      </c>
      <c r="BP330" s="22">
        <v>31</v>
      </c>
      <c r="BQ330" s="227">
        <f t="shared" si="244"/>
        <v>9125000</v>
      </c>
      <c r="BR330" s="227">
        <f t="shared" si="245"/>
        <v>9125000</v>
      </c>
      <c r="BS330" s="227">
        <f t="shared" si="246"/>
        <v>4562500</v>
      </c>
      <c r="BT330" s="227">
        <f t="shared" si="239"/>
        <v>53491639.780646816</v>
      </c>
    </row>
    <row r="331" spans="1:72" x14ac:dyDescent="0.25">
      <c r="A331" s="114">
        <v>50131</v>
      </c>
      <c r="B331" s="105">
        <v>59131</v>
      </c>
      <c r="C331" s="105">
        <v>45506</v>
      </c>
      <c r="D331" s="105">
        <v>75000</v>
      </c>
      <c r="E331" s="105">
        <v>30000</v>
      </c>
      <c r="F331" s="105"/>
      <c r="G331" s="105">
        <v>50377.83375314861</v>
      </c>
      <c r="H331" s="105">
        <v>50000</v>
      </c>
      <c r="I331" s="106"/>
      <c r="J331" s="105">
        <f t="shared" si="225"/>
        <v>259637</v>
      </c>
      <c r="K331" s="150">
        <f t="shared" ref="K331:K337" si="247">170000+$K$3</f>
        <v>170000</v>
      </c>
      <c r="L331" s="106"/>
      <c r="M331" s="106"/>
      <c r="N331" s="106">
        <v>155000</v>
      </c>
      <c r="O331" s="106">
        <v>35000</v>
      </c>
      <c r="P331" s="106">
        <v>7000</v>
      </c>
      <c r="Q331" s="150">
        <f t="shared" si="240"/>
        <v>68000</v>
      </c>
      <c r="R331" s="106"/>
      <c r="S331" s="106"/>
      <c r="T331" s="106"/>
      <c r="U331" s="106">
        <v>200000</v>
      </c>
      <c r="V331" s="106">
        <v>257000</v>
      </c>
      <c r="W331" s="106">
        <f t="shared" si="241"/>
        <v>300000</v>
      </c>
      <c r="X331" s="106"/>
      <c r="Y331" s="106"/>
      <c r="Z331" s="123">
        <f t="shared" si="242"/>
        <v>0.53180000000000005</v>
      </c>
      <c r="AA331" s="123">
        <f t="shared" si="242"/>
        <v>0.63180000000000003</v>
      </c>
      <c r="AB331" s="123">
        <v>1.3</v>
      </c>
      <c r="AC331" s="123">
        <v>1.25</v>
      </c>
      <c r="AD331" s="22"/>
      <c r="AE331" s="123">
        <f t="shared" si="226"/>
        <v>0.35473972602739723</v>
      </c>
      <c r="AF331" s="123">
        <v>0.1</v>
      </c>
      <c r="AG331" s="123"/>
      <c r="AH331" s="123">
        <f t="shared" si="243"/>
        <v>0.55000000000000004</v>
      </c>
      <c r="AI331" s="22"/>
      <c r="AJ331" s="22"/>
      <c r="AK331" s="123">
        <v>0.59</v>
      </c>
      <c r="AL331" s="123">
        <v>0.8</v>
      </c>
      <c r="AM331" s="123">
        <v>0.70409999999999995</v>
      </c>
      <c r="AN331" s="22"/>
      <c r="AO331" s="22"/>
      <c r="AP331" s="47"/>
      <c r="AQ331" s="47"/>
      <c r="AR331" s="123">
        <v>0.27500000000000002</v>
      </c>
      <c r="AS331" s="124">
        <v>9.9199999999999997E-2</v>
      </c>
      <c r="AT331" s="124">
        <v>1.45</v>
      </c>
      <c r="AU331" s="124"/>
      <c r="AV331" s="22"/>
      <c r="AW331" s="118">
        <f t="shared" si="227"/>
        <v>5855896.6980000008</v>
      </c>
      <c r="AX331" s="119"/>
      <c r="AY331" s="118">
        <f t="shared" si="228"/>
        <v>686130.56830337108</v>
      </c>
      <c r="AZ331" s="119"/>
      <c r="BA331" s="118">
        <f t="shared" si="229"/>
        <v>1650000.0000000002</v>
      </c>
      <c r="BB331" s="118">
        <f t="shared" si="230"/>
        <v>7972725</v>
      </c>
      <c r="BC331" s="118">
        <f t="shared" si="231"/>
        <v>0</v>
      </c>
      <c r="BD331" s="118">
        <f t="shared" si="232"/>
        <v>764831.99999999988</v>
      </c>
      <c r="BE331" s="22"/>
      <c r="BF331" s="118">
        <f t="shared" si="233"/>
        <v>7306859.2663033716</v>
      </c>
      <c r="BG331" s="122">
        <f t="shared" si="234"/>
        <v>9622725</v>
      </c>
      <c r="BH331" s="119">
        <f t="shared" si="235"/>
        <v>13050000</v>
      </c>
      <c r="BI331" s="119"/>
      <c r="BJ331" s="119">
        <f t="shared" si="236"/>
        <v>0</v>
      </c>
      <c r="BK331" s="81"/>
      <c r="BL331" s="81"/>
      <c r="BM331" s="120">
        <f t="shared" si="237"/>
        <v>29979584.266303372</v>
      </c>
      <c r="BN331" s="120">
        <f t="shared" si="238"/>
        <v>29979584.266303372</v>
      </c>
      <c r="BO331" s="121">
        <v>50131</v>
      </c>
      <c r="BP331" s="22">
        <v>30</v>
      </c>
      <c r="BQ331" s="227">
        <f t="shared" si="244"/>
        <v>9125000</v>
      </c>
      <c r="BR331" s="227">
        <f t="shared" si="245"/>
        <v>9125000</v>
      </c>
      <c r="BS331" s="227">
        <f t="shared" si="246"/>
        <v>4562500</v>
      </c>
      <c r="BT331" s="227">
        <f t="shared" si="239"/>
        <v>52792084.266303375</v>
      </c>
    </row>
    <row r="332" spans="1:72" x14ac:dyDescent="0.25">
      <c r="A332" s="114">
        <v>50161</v>
      </c>
      <c r="B332" s="105">
        <v>50303</v>
      </c>
      <c r="C332" s="105">
        <v>94506</v>
      </c>
      <c r="D332" s="105">
        <v>75000</v>
      </c>
      <c r="E332" s="105">
        <v>30000</v>
      </c>
      <c r="F332" s="105"/>
      <c r="G332" s="105">
        <v>100755.66750629722</v>
      </c>
      <c r="H332" s="105">
        <v>100000</v>
      </c>
      <c r="I332" s="106"/>
      <c r="J332" s="105">
        <f t="shared" si="225"/>
        <v>349809</v>
      </c>
      <c r="K332" s="150">
        <f t="shared" si="247"/>
        <v>170000</v>
      </c>
      <c r="L332" s="106"/>
      <c r="M332" s="106"/>
      <c r="N332" s="106">
        <v>155000</v>
      </c>
      <c r="O332" s="106">
        <v>35000</v>
      </c>
      <c r="P332" s="106">
        <v>7000</v>
      </c>
      <c r="Q332" s="150">
        <f t="shared" si="240"/>
        <v>68000</v>
      </c>
      <c r="R332" s="106"/>
      <c r="S332" s="106"/>
      <c r="T332" s="106"/>
      <c r="U332" s="106">
        <v>200000</v>
      </c>
      <c r="V332" s="106">
        <v>257000</v>
      </c>
      <c r="W332" s="106">
        <f t="shared" si="241"/>
        <v>300000</v>
      </c>
      <c r="X332" s="106"/>
      <c r="Y332" s="106"/>
      <c r="Z332" s="123">
        <f t="shared" si="242"/>
        <v>0.53180000000000005</v>
      </c>
      <c r="AA332" s="123">
        <f t="shared" si="242"/>
        <v>0.63180000000000003</v>
      </c>
      <c r="AB332" s="123">
        <v>1.3</v>
      </c>
      <c r="AC332" s="123">
        <v>1.25</v>
      </c>
      <c r="AD332" s="22"/>
      <c r="AE332" s="123">
        <f t="shared" si="226"/>
        <v>0.35473972602739723</v>
      </c>
      <c r="AF332" s="123">
        <v>0.63180000000000003</v>
      </c>
      <c r="AG332" s="123"/>
      <c r="AH332" s="123">
        <f t="shared" si="243"/>
        <v>0.55000000000000004</v>
      </c>
      <c r="AI332" s="22"/>
      <c r="AJ332" s="22"/>
      <c r="AK332" s="123">
        <v>0.59</v>
      </c>
      <c r="AL332" s="123">
        <v>0.8</v>
      </c>
      <c r="AM332" s="123">
        <v>0.70409999999999995</v>
      </c>
      <c r="AN332" s="22"/>
      <c r="AO332" s="22"/>
      <c r="AP332" s="47"/>
      <c r="AQ332" s="47"/>
      <c r="AR332" s="123">
        <v>0.27500000000000002</v>
      </c>
      <c r="AS332" s="124">
        <v>9.9199999999999997E-2</v>
      </c>
      <c r="AT332" s="124">
        <v>1.45</v>
      </c>
      <c r="AU332" s="124"/>
      <c r="AV332" s="22"/>
      <c r="AW332" s="118">
        <f t="shared" si="227"/>
        <v>6865260.8122000005</v>
      </c>
      <c r="AX332" s="119"/>
      <c r="AY332" s="118">
        <f t="shared" si="228"/>
        <v>3066583.1744936332</v>
      </c>
      <c r="AZ332" s="119"/>
      <c r="BA332" s="118">
        <f t="shared" si="229"/>
        <v>1705000.0000000002</v>
      </c>
      <c r="BB332" s="118">
        <f t="shared" si="230"/>
        <v>8238482.5</v>
      </c>
      <c r="BC332" s="118">
        <f t="shared" si="231"/>
        <v>0</v>
      </c>
      <c r="BD332" s="118">
        <f t="shared" si="232"/>
        <v>790326.39999999991</v>
      </c>
      <c r="BE332" s="22"/>
      <c r="BF332" s="118">
        <f t="shared" si="233"/>
        <v>10722170.386693634</v>
      </c>
      <c r="BG332" s="122">
        <f t="shared" si="234"/>
        <v>9943482.5</v>
      </c>
      <c r="BH332" s="119">
        <f t="shared" si="235"/>
        <v>13485000</v>
      </c>
      <c r="BI332" s="119"/>
      <c r="BJ332" s="119">
        <f t="shared" si="236"/>
        <v>0</v>
      </c>
      <c r="BK332" s="81"/>
      <c r="BL332" s="81"/>
      <c r="BM332" s="120">
        <f t="shared" si="237"/>
        <v>34150652.886693634</v>
      </c>
      <c r="BN332" s="120">
        <f t="shared" si="238"/>
        <v>34150652.886693634</v>
      </c>
      <c r="BO332" s="121">
        <v>50161</v>
      </c>
      <c r="BP332" s="22">
        <v>31</v>
      </c>
      <c r="BQ332" s="227">
        <f t="shared" si="244"/>
        <v>9125000</v>
      </c>
      <c r="BR332" s="227">
        <f t="shared" si="245"/>
        <v>9125000</v>
      </c>
      <c r="BS332" s="227">
        <f t="shared" si="246"/>
        <v>4562500</v>
      </c>
      <c r="BT332" s="227">
        <f t="shared" si="239"/>
        <v>56963152.886693634</v>
      </c>
    </row>
    <row r="333" spans="1:72" x14ac:dyDescent="0.25">
      <c r="A333" s="114">
        <v>50192</v>
      </c>
      <c r="B333" s="105">
        <v>50301</v>
      </c>
      <c r="C333" s="105">
        <v>94506</v>
      </c>
      <c r="D333" s="105">
        <v>75000</v>
      </c>
      <c r="E333" s="105">
        <v>30000</v>
      </c>
      <c r="F333" s="105"/>
      <c r="G333" s="105">
        <v>100755.66750629722</v>
      </c>
      <c r="H333" s="105">
        <v>100000</v>
      </c>
      <c r="I333" s="106"/>
      <c r="J333" s="105">
        <f t="shared" si="225"/>
        <v>349807</v>
      </c>
      <c r="K333" s="150">
        <f t="shared" si="247"/>
        <v>170000</v>
      </c>
      <c r="L333" s="106"/>
      <c r="M333" s="106"/>
      <c r="N333" s="106">
        <v>155000</v>
      </c>
      <c r="O333" s="106">
        <v>35000</v>
      </c>
      <c r="P333" s="106">
        <v>7000</v>
      </c>
      <c r="Q333" s="150">
        <f t="shared" si="240"/>
        <v>68000</v>
      </c>
      <c r="R333" s="106"/>
      <c r="S333" s="106"/>
      <c r="T333" s="106"/>
      <c r="U333" s="106">
        <v>200000</v>
      </c>
      <c r="V333" s="106">
        <v>257000</v>
      </c>
      <c r="W333" s="106">
        <f t="shared" si="241"/>
        <v>300000</v>
      </c>
      <c r="X333" s="106"/>
      <c r="Y333" s="106"/>
      <c r="Z333" s="123">
        <f t="shared" si="242"/>
        <v>0.53180000000000005</v>
      </c>
      <c r="AA333" s="123">
        <f t="shared" si="242"/>
        <v>0.63180000000000003</v>
      </c>
      <c r="AB333" s="123">
        <v>1.3</v>
      </c>
      <c r="AC333" s="123">
        <v>1.25</v>
      </c>
      <c r="AD333" s="22"/>
      <c r="AE333" s="123">
        <f t="shared" si="226"/>
        <v>0.35473972602739723</v>
      </c>
      <c r="AF333" s="123">
        <v>0.63180000000000003</v>
      </c>
      <c r="AG333" s="123"/>
      <c r="AH333" s="123">
        <f t="shared" si="243"/>
        <v>0.55000000000000004</v>
      </c>
      <c r="AI333" s="22"/>
      <c r="AJ333" s="22"/>
      <c r="AK333" s="123">
        <v>0.59</v>
      </c>
      <c r="AL333" s="123">
        <v>0.8</v>
      </c>
      <c r="AM333" s="123">
        <v>0.70409999999999995</v>
      </c>
      <c r="AN333" s="22"/>
      <c r="AO333" s="22"/>
      <c r="AP333" s="47"/>
      <c r="AQ333" s="47"/>
      <c r="AR333" s="123">
        <v>0.27500000000000002</v>
      </c>
      <c r="AS333" s="124">
        <v>9.9199999999999997E-2</v>
      </c>
      <c r="AT333" s="124">
        <v>1.45</v>
      </c>
      <c r="AU333" s="124"/>
      <c r="AV333" s="22"/>
      <c r="AW333" s="118">
        <f t="shared" si="227"/>
        <v>6643768.8779999996</v>
      </c>
      <c r="AX333" s="119"/>
      <c r="AY333" s="118">
        <f t="shared" si="228"/>
        <v>2967661.1366067417</v>
      </c>
      <c r="AZ333" s="119"/>
      <c r="BA333" s="118">
        <f t="shared" si="229"/>
        <v>1650000.0000000002</v>
      </c>
      <c r="BB333" s="118">
        <f t="shared" si="230"/>
        <v>7972725</v>
      </c>
      <c r="BC333" s="118">
        <f t="shared" si="231"/>
        <v>0</v>
      </c>
      <c r="BD333" s="118">
        <f t="shared" si="232"/>
        <v>764831.99999999988</v>
      </c>
      <c r="BE333" s="22"/>
      <c r="BF333" s="118">
        <f t="shared" si="233"/>
        <v>10376262.01460674</v>
      </c>
      <c r="BG333" s="122">
        <f t="shared" si="234"/>
        <v>9622725</v>
      </c>
      <c r="BH333" s="119">
        <f t="shared" si="235"/>
        <v>13050000</v>
      </c>
      <c r="BI333" s="119"/>
      <c r="BJ333" s="119">
        <f t="shared" si="236"/>
        <v>0</v>
      </c>
      <c r="BK333" s="81"/>
      <c r="BL333" s="81"/>
      <c r="BM333" s="120">
        <f t="shared" si="237"/>
        <v>33048987.01460674</v>
      </c>
      <c r="BN333" s="120">
        <f t="shared" si="238"/>
        <v>33048987.01460674</v>
      </c>
      <c r="BO333" s="121">
        <v>50192</v>
      </c>
      <c r="BP333" s="22">
        <v>30</v>
      </c>
      <c r="BQ333" s="227">
        <f t="shared" si="244"/>
        <v>9125000</v>
      </c>
      <c r="BR333" s="227">
        <f t="shared" si="245"/>
        <v>9125000</v>
      </c>
      <c r="BS333" s="227">
        <f t="shared" si="246"/>
        <v>4562500</v>
      </c>
      <c r="BT333" s="227">
        <f t="shared" si="239"/>
        <v>55861487.014606744</v>
      </c>
    </row>
    <row r="334" spans="1:72" x14ac:dyDescent="0.25">
      <c r="A334" s="114">
        <v>50222</v>
      </c>
      <c r="B334" s="105">
        <v>50316</v>
      </c>
      <c r="C334" s="105">
        <v>94506</v>
      </c>
      <c r="D334" s="105">
        <v>75000</v>
      </c>
      <c r="E334" s="105">
        <v>30000</v>
      </c>
      <c r="F334" s="105"/>
      <c r="G334" s="105">
        <v>100755.66750629722</v>
      </c>
      <c r="H334" s="105">
        <v>100000</v>
      </c>
      <c r="I334" s="106"/>
      <c r="J334" s="105">
        <f t="shared" si="225"/>
        <v>349822</v>
      </c>
      <c r="K334" s="150">
        <f t="shared" si="247"/>
        <v>170000</v>
      </c>
      <c r="L334" s="106"/>
      <c r="M334" s="106"/>
      <c r="N334" s="106">
        <v>155000</v>
      </c>
      <c r="O334" s="106">
        <v>35000</v>
      </c>
      <c r="P334" s="106">
        <v>7000</v>
      </c>
      <c r="Q334" s="150">
        <f t="shared" si="240"/>
        <v>68000</v>
      </c>
      <c r="R334" s="106"/>
      <c r="S334" s="106"/>
      <c r="T334" s="106"/>
      <c r="U334" s="106">
        <v>200000</v>
      </c>
      <c r="V334" s="106">
        <v>257000</v>
      </c>
      <c r="W334" s="106">
        <f t="shared" si="241"/>
        <v>300000</v>
      </c>
      <c r="X334" s="106"/>
      <c r="Y334" s="106"/>
      <c r="Z334" s="123">
        <f t="shared" si="242"/>
        <v>0.53180000000000005</v>
      </c>
      <c r="AA334" s="123">
        <f t="shared" si="242"/>
        <v>0.63180000000000003</v>
      </c>
      <c r="AB334" s="123">
        <v>1.3</v>
      </c>
      <c r="AC334" s="123">
        <v>1.25</v>
      </c>
      <c r="AD334" s="22"/>
      <c r="AE334" s="123">
        <f t="shared" si="226"/>
        <v>0.35473972602739723</v>
      </c>
      <c r="AF334" s="123">
        <v>0.63180000000000003</v>
      </c>
      <c r="AG334" s="123"/>
      <c r="AH334" s="123">
        <f t="shared" si="243"/>
        <v>0.55000000000000004</v>
      </c>
      <c r="AI334" s="22"/>
      <c r="AJ334" s="22"/>
      <c r="AK334" s="123">
        <v>0.59</v>
      </c>
      <c r="AL334" s="123">
        <v>0.8</v>
      </c>
      <c r="AM334" s="123">
        <v>0.70409999999999995</v>
      </c>
      <c r="AN334" s="22"/>
      <c r="AO334" s="22"/>
      <c r="AP334" s="47"/>
      <c r="AQ334" s="47"/>
      <c r="AR334" s="123">
        <v>0.27500000000000002</v>
      </c>
      <c r="AS334" s="124">
        <v>9.9199999999999997E-2</v>
      </c>
      <c r="AT334" s="124">
        <v>1.45</v>
      </c>
      <c r="AU334" s="124"/>
      <c r="AV334" s="22"/>
      <c r="AW334" s="118">
        <f t="shared" si="227"/>
        <v>6865475.1276000002</v>
      </c>
      <c r="AX334" s="119"/>
      <c r="AY334" s="118">
        <f t="shared" si="228"/>
        <v>3066583.1744936332</v>
      </c>
      <c r="AZ334" s="119"/>
      <c r="BA334" s="118">
        <f t="shared" si="229"/>
        <v>1705000.0000000002</v>
      </c>
      <c r="BB334" s="118">
        <f t="shared" si="230"/>
        <v>8238482.5</v>
      </c>
      <c r="BC334" s="118">
        <f t="shared" si="231"/>
        <v>0</v>
      </c>
      <c r="BD334" s="118">
        <f t="shared" si="232"/>
        <v>790326.39999999991</v>
      </c>
      <c r="BE334" s="22"/>
      <c r="BF334" s="118">
        <f t="shared" si="233"/>
        <v>10722384.702093633</v>
      </c>
      <c r="BG334" s="122">
        <f t="shared" si="234"/>
        <v>9943482.5</v>
      </c>
      <c r="BH334" s="119">
        <f t="shared" si="235"/>
        <v>13485000</v>
      </c>
      <c r="BI334" s="119"/>
      <c r="BJ334" s="119">
        <f t="shared" si="236"/>
        <v>0</v>
      </c>
      <c r="BK334" s="81"/>
      <c r="BL334" s="81"/>
      <c r="BM334" s="120">
        <f t="shared" si="237"/>
        <v>34150867.202093631</v>
      </c>
      <c r="BN334" s="120">
        <f t="shared" si="238"/>
        <v>34150867.202093631</v>
      </c>
      <c r="BO334" s="121">
        <v>50222</v>
      </c>
      <c r="BP334" s="22">
        <v>31</v>
      </c>
      <c r="BQ334" s="227">
        <f t="shared" si="244"/>
        <v>9125000</v>
      </c>
      <c r="BR334" s="227">
        <f t="shared" si="245"/>
        <v>9125000</v>
      </c>
      <c r="BS334" s="227">
        <f t="shared" si="246"/>
        <v>4562500</v>
      </c>
      <c r="BT334" s="227">
        <f t="shared" si="239"/>
        <v>56963367.202093631</v>
      </c>
    </row>
    <row r="335" spans="1:72" x14ac:dyDescent="0.25">
      <c r="A335" s="114">
        <v>50253</v>
      </c>
      <c r="B335" s="105">
        <v>50351</v>
      </c>
      <c r="C335" s="105">
        <v>94506</v>
      </c>
      <c r="D335" s="105">
        <v>75000</v>
      </c>
      <c r="E335" s="105">
        <v>30000</v>
      </c>
      <c r="F335" s="105"/>
      <c r="G335" s="105">
        <v>100755.66750629722</v>
      </c>
      <c r="H335" s="105">
        <v>100000</v>
      </c>
      <c r="I335" s="106"/>
      <c r="J335" s="105">
        <f t="shared" si="225"/>
        <v>349857</v>
      </c>
      <c r="K335" s="150">
        <f t="shared" si="247"/>
        <v>170000</v>
      </c>
      <c r="L335" s="106"/>
      <c r="M335" s="106"/>
      <c r="N335" s="106">
        <v>155000</v>
      </c>
      <c r="O335" s="106">
        <v>35000</v>
      </c>
      <c r="P335" s="106">
        <v>7000</v>
      </c>
      <c r="Q335" s="150">
        <f t="shared" si="240"/>
        <v>68000</v>
      </c>
      <c r="R335" s="106"/>
      <c r="S335" s="106"/>
      <c r="T335" s="106"/>
      <c r="U335" s="106">
        <v>200000</v>
      </c>
      <c r="V335" s="106">
        <v>257000</v>
      </c>
      <c r="W335" s="106">
        <f t="shared" si="241"/>
        <v>300000</v>
      </c>
      <c r="X335" s="106"/>
      <c r="Y335" s="106"/>
      <c r="Z335" s="123">
        <f t="shared" si="242"/>
        <v>0.53180000000000005</v>
      </c>
      <c r="AA335" s="123">
        <f t="shared" si="242"/>
        <v>0.63180000000000003</v>
      </c>
      <c r="AB335" s="123">
        <v>1.3</v>
      </c>
      <c r="AC335" s="123">
        <v>1.25</v>
      </c>
      <c r="AD335" s="22"/>
      <c r="AE335" s="123">
        <f t="shared" si="226"/>
        <v>0.35473972602739723</v>
      </c>
      <c r="AF335" s="123">
        <v>0.63180000000000003</v>
      </c>
      <c r="AG335" s="123"/>
      <c r="AH335" s="123">
        <f t="shared" si="243"/>
        <v>0.55000000000000004</v>
      </c>
      <c r="AI335" s="22"/>
      <c r="AJ335" s="22"/>
      <c r="AK335" s="123">
        <v>0.59</v>
      </c>
      <c r="AL335" s="123">
        <v>0.8</v>
      </c>
      <c r="AM335" s="123">
        <v>0.70409999999999995</v>
      </c>
      <c r="AN335" s="22"/>
      <c r="AO335" s="22"/>
      <c r="AP335" s="47"/>
      <c r="AQ335" s="47"/>
      <c r="AR335" s="123">
        <v>0.27500000000000002</v>
      </c>
      <c r="AS335" s="124">
        <v>9.9199999999999997E-2</v>
      </c>
      <c r="AT335" s="124">
        <v>1.45</v>
      </c>
      <c r="AU335" s="124"/>
      <c r="AV335" s="22"/>
      <c r="AW335" s="118">
        <f t="shared" si="227"/>
        <v>6866052.1305999998</v>
      </c>
      <c r="AX335" s="119"/>
      <c r="AY335" s="118">
        <f t="shared" si="228"/>
        <v>3066583.1744936332</v>
      </c>
      <c r="AZ335" s="119"/>
      <c r="BA335" s="118">
        <f t="shared" si="229"/>
        <v>1705000.0000000002</v>
      </c>
      <c r="BB335" s="118">
        <f t="shared" si="230"/>
        <v>8238482.5</v>
      </c>
      <c r="BC335" s="118">
        <f t="shared" si="231"/>
        <v>0</v>
      </c>
      <c r="BD335" s="118">
        <f t="shared" si="232"/>
        <v>790326.39999999991</v>
      </c>
      <c r="BE335" s="22"/>
      <c r="BF335" s="118">
        <f t="shared" si="233"/>
        <v>10722961.705093633</v>
      </c>
      <c r="BG335" s="122">
        <f t="shared" si="234"/>
        <v>9943482.5</v>
      </c>
      <c r="BH335" s="119">
        <f t="shared" si="235"/>
        <v>13485000</v>
      </c>
      <c r="BI335" s="119"/>
      <c r="BJ335" s="119">
        <f t="shared" si="236"/>
        <v>0</v>
      </c>
      <c r="BK335" s="81"/>
      <c r="BL335" s="81"/>
      <c r="BM335" s="120">
        <f t="shared" si="237"/>
        <v>34151444.205093637</v>
      </c>
      <c r="BN335" s="120">
        <f t="shared" si="238"/>
        <v>34151444.205093637</v>
      </c>
      <c r="BO335" s="121">
        <v>50253</v>
      </c>
      <c r="BP335" s="22">
        <v>31</v>
      </c>
      <c r="BQ335" s="227">
        <f t="shared" si="244"/>
        <v>9125000</v>
      </c>
      <c r="BR335" s="227">
        <f t="shared" si="245"/>
        <v>9125000</v>
      </c>
      <c r="BS335" s="227">
        <f t="shared" si="246"/>
        <v>4562500</v>
      </c>
      <c r="BT335" s="227">
        <f t="shared" si="239"/>
        <v>56963944.205093637</v>
      </c>
    </row>
    <row r="336" spans="1:72" x14ac:dyDescent="0.25">
      <c r="A336" s="114">
        <v>50284</v>
      </c>
      <c r="B336" s="105">
        <v>50743</v>
      </c>
      <c r="C336" s="105">
        <v>94506</v>
      </c>
      <c r="D336" s="105">
        <v>75000</v>
      </c>
      <c r="E336" s="105">
        <v>30000</v>
      </c>
      <c r="F336" s="105"/>
      <c r="G336" s="105">
        <v>100755.66750629722</v>
      </c>
      <c r="H336" s="105">
        <v>100000</v>
      </c>
      <c r="I336" s="106"/>
      <c r="J336" s="105">
        <f t="shared" si="225"/>
        <v>350249</v>
      </c>
      <c r="K336" s="150">
        <f t="shared" si="247"/>
        <v>170000</v>
      </c>
      <c r="L336" s="106"/>
      <c r="M336" s="106"/>
      <c r="N336" s="106">
        <v>155000</v>
      </c>
      <c r="O336" s="106">
        <v>35000</v>
      </c>
      <c r="P336" s="106">
        <v>7000</v>
      </c>
      <c r="Q336" s="150">
        <f t="shared" si="240"/>
        <v>68000</v>
      </c>
      <c r="R336" s="106"/>
      <c r="S336" s="106"/>
      <c r="T336" s="106"/>
      <c r="U336" s="106">
        <v>200000</v>
      </c>
      <c r="V336" s="106">
        <v>257000</v>
      </c>
      <c r="W336" s="106">
        <f t="shared" si="241"/>
        <v>300000</v>
      </c>
      <c r="X336" s="106"/>
      <c r="Y336" s="106"/>
      <c r="Z336" s="123">
        <f t="shared" si="242"/>
        <v>0.53180000000000005</v>
      </c>
      <c r="AA336" s="123">
        <f t="shared" si="242"/>
        <v>0.63180000000000003</v>
      </c>
      <c r="AB336" s="123">
        <v>1.3</v>
      </c>
      <c r="AC336" s="123">
        <v>1.25</v>
      </c>
      <c r="AD336" s="22"/>
      <c r="AE336" s="123">
        <f t="shared" si="226"/>
        <v>0.35473972602739723</v>
      </c>
      <c r="AF336" s="123">
        <v>0.63180000000000003</v>
      </c>
      <c r="AG336" s="123"/>
      <c r="AH336" s="123">
        <f t="shared" si="243"/>
        <v>0.55000000000000004</v>
      </c>
      <c r="AI336" s="22"/>
      <c r="AJ336" s="22"/>
      <c r="AK336" s="123">
        <v>0.59</v>
      </c>
      <c r="AL336" s="123">
        <v>0.8</v>
      </c>
      <c r="AM336" s="123">
        <v>0.70409999999999995</v>
      </c>
      <c r="AN336" s="22"/>
      <c r="AO336" s="22"/>
      <c r="AP336" s="47"/>
      <c r="AQ336" s="47"/>
      <c r="AR336" s="123">
        <v>0.27500000000000002</v>
      </c>
      <c r="AS336" s="124">
        <v>9.9199999999999997E-2</v>
      </c>
      <c r="AT336" s="124">
        <v>1.45</v>
      </c>
      <c r="AU336" s="124"/>
      <c r="AV336" s="22"/>
      <c r="AW336" s="118">
        <f t="shared" si="227"/>
        <v>6650820.5460000001</v>
      </c>
      <c r="AX336" s="119"/>
      <c r="AY336" s="118">
        <f t="shared" si="228"/>
        <v>2967661.1366067417</v>
      </c>
      <c r="AZ336" s="119"/>
      <c r="BA336" s="118">
        <f t="shared" si="229"/>
        <v>1650000.0000000002</v>
      </c>
      <c r="BB336" s="118">
        <f t="shared" si="230"/>
        <v>7972725</v>
      </c>
      <c r="BC336" s="118">
        <f t="shared" si="231"/>
        <v>0</v>
      </c>
      <c r="BD336" s="118">
        <f t="shared" si="232"/>
        <v>764831.99999999988</v>
      </c>
      <c r="BE336" s="22"/>
      <c r="BF336" s="118">
        <f t="shared" si="233"/>
        <v>10383313.682606742</v>
      </c>
      <c r="BG336" s="122">
        <f t="shared" si="234"/>
        <v>9622725</v>
      </c>
      <c r="BH336" s="119">
        <f t="shared" si="235"/>
        <v>13050000</v>
      </c>
      <c r="BI336" s="119"/>
      <c r="BJ336" s="119">
        <f t="shared" si="236"/>
        <v>0</v>
      </c>
      <c r="BK336" s="81"/>
      <c r="BL336" s="81"/>
      <c r="BM336" s="120">
        <f t="shared" si="237"/>
        <v>33056038.682606742</v>
      </c>
      <c r="BN336" s="120">
        <f t="shared" si="238"/>
        <v>33056038.682606742</v>
      </c>
      <c r="BO336" s="121">
        <v>50284</v>
      </c>
      <c r="BP336" s="22">
        <v>30</v>
      </c>
      <c r="BQ336" s="227">
        <f t="shared" si="244"/>
        <v>9125000</v>
      </c>
      <c r="BR336" s="227">
        <f t="shared" si="245"/>
        <v>9125000</v>
      </c>
      <c r="BS336" s="227">
        <f t="shared" si="246"/>
        <v>4562500</v>
      </c>
      <c r="BT336" s="227">
        <f t="shared" si="239"/>
        <v>55868538.682606742</v>
      </c>
    </row>
    <row r="337" spans="1:72" x14ac:dyDescent="0.25">
      <c r="A337" s="114">
        <v>50314</v>
      </c>
      <c r="B337" s="105">
        <v>50050</v>
      </c>
      <c r="C337" s="105">
        <v>57404</v>
      </c>
      <c r="D337" s="105">
        <v>75000</v>
      </c>
      <c r="E337" s="105">
        <v>30000</v>
      </c>
      <c r="F337" s="105"/>
      <c r="G337" s="105">
        <v>50377.83375314861</v>
      </c>
      <c r="H337" s="105">
        <v>50000</v>
      </c>
      <c r="I337" s="106"/>
      <c r="J337" s="105">
        <f t="shared" si="225"/>
        <v>262454</v>
      </c>
      <c r="K337" s="150">
        <f t="shared" si="247"/>
        <v>170000</v>
      </c>
      <c r="L337" s="106"/>
      <c r="M337" s="106"/>
      <c r="N337" s="106">
        <v>155000</v>
      </c>
      <c r="O337" s="106">
        <v>35000</v>
      </c>
      <c r="P337" s="106">
        <v>7000</v>
      </c>
      <c r="Q337" s="150">
        <f t="shared" si="240"/>
        <v>68000</v>
      </c>
      <c r="R337" s="106"/>
      <c r="S337" s="106"/>
      <c r="T337" s="106"/>
      <c r="U337" s="106">
        <v>200000</v>
      </c>
      <c r="V337" s="106">
        <v>257000</v>
      </c>
      <c r="W337" s="106">
        <f t="shared" si="241"/>
        <v>300000</v>
      </c>
      <c r="X337" s="106"/>
      <c r="Y337" s="106"/>
      <c r="Z337" s="123">
        <f t="shared" si="242"/>
        <v>0.53180000000000005</v>
      </c>
      <c r="AA337" s="123">
        <f t="shared" si="242"/>
        <v>0.63180000000000003</v>
      </c>
      <c r="AB337" s="123">
        <v>1.3</v>
      </c>
      <c r="AC337" s="123">
        <v>1.25</v>
      </c>
      <c r="AD337" s="22"/>
      <c r="AE337" s="123">
        <f t="shared" si="226"/>
        <v>0.35473972602739723</v>
      </c>
      <c r="AF337" s="123">
        <v>0.1</v>
      </c>
      <c r="AG337" s="123"/>
      <c r="AH337" s="123">
        <f t="shared" si="243"/>
        <v>0.55000000000000004</v>
      </c>
      <c r="AI337" s="22"/>
      <c r="AJ337" s="22"/>
      <c r="AK337" s="123">
        <v>0.59</v>
      </c>
      <c r="AL337" s="123">
        <v>0.8</v>
      </c>
      <c r="AM337" s="123">
        <v>0.70409999999999995</v>
      </c>
      <c r="AN337" s="22"/>
      <c r="AO337" s="22"/>
      <c r="AP337" s="47"/>
      <c r="AQ337" s="47"/>
      <c r="AR337" s="123">
        <v>0.27500000000000002</v>
      </c>
      <c r="AS337" s="124">
        <v>9.9199999999999997E-2</v>
      </c>
      <c r="AT337" s="124">
        <v>1.45</v>
      </c>
      <c r="AU337" s="124"/>
      <c r="AV337" s="22"/>
      <c r="AW337" s="118">
        <f t="shared" si="227"/>
        <v>6134417.5532000009</v>
      </c>
      <c r="AX337" s="119"/>
      <c r="AY337" s="118">
        <f t="shared" si="228"/>
        <v>709001.58724681672</v>
      </c>
      <c r="AZ337" s="119"/>
      <c r="BA337" s="118">
        <f t="shared" si="229"/>
        <v>1705000.0000000002</v>
      </c>
      <c r="BB337" s="118">
        <f t="shared" si="230"/>
        <v>8238482.5</v>
      </c>
      <c r="BC337" s="118">
        <f t="shared" si="231"/>
        <v>0</v>
      </c>
      <c r="BD337" s="118">
        <f t="shared" si="232"/>
        <v>790326.39999999991</v>
      </c>
      <c r="BE337" s="22"/>
      <c r="BF337" s="118">
        <f t="shared" si="233"/>
        <v>7633745.5404468179</v>
      </c>
      <c r="BG337" s="122">
        <f t="shared" si="234"/>
        <v>9943482.5</v>
      </c>
      <c r="BH337" s="119">
        <f t="shared" si="235"/>
        <v>13485000</v>
      </c>
      <c r="BI337" s="119"/>
      <c r="BJ337" s="119">
        <f t="shared" si="236"/>
        <v>0</v>
      </c>
      <c r="BK337" s="81"/>
      <c r="BL337" s="81"/>
      <c r="BM337" s="120">
        <f t="shared" si="237"/>
        <v>31062228.040446818</v>
      </c>
      <c r="BN337" s="120">
        <f t="shared" si="238"/>
        <v>31062228.040446818</v>
      </c>
      <c r="BO337" s="121">
        <v>50314</v>
      </c>
      <c r="BP337" s="22">
        <v>31</v>
      </c>
      <c r="BQ337" s="227">
        <f t="shared" si="244"/>
        <v>9125000</v>
      </c>
      <c r="BR337" s="227">
        <f t="shared" si="245"/>
        <v>9125000</v>
      </c>
      <c r="BS337" s="227">
        <f t="shared" si="246"/>
        <v>4562500</v>
      </c>
      <c r="BT337" s="227">
        <f t="shared" si="239"/>
        <v>53874728.040446818</v>
      </c>
    </row>
    <row r="338" spans="1:72" x14ac:dyDescent="0.25">
      <c r="A338" s="114">
        <v>50345</v>
      </c>
      <c r="B338" s="105">
        <v>62006</v>
      </c>
      <c r="C338" s="105">
        <v>46059</v>
      </c>
      <c r="D338" s="105">
        <v>75000</v>
      </c>
      <c r="E338" s="105">
        <v>30000</v>
      </c>
      <c r="F338" s="105"/>
      <c r="G338" s="105">
        <v>50377.83375314861</v>
      </c>
      <c r="H338" s="105">
        <v>50000</v>
      </c>
      <c r="I338" s="106"/>
      <c r="J338" s="105">
        <f t="shared" si="225"/>
        <v>263065</v>
      </c>
      <c r="K338" s="150">
        <f>152000+$K$3</f>
        <v>152000</v>
      </c>
      <c r="L338" s="106"/>
      <c r="M338" s="106"/>
      <c r="N338" s="106">
        <v>155000</v>
      </c>
      <c r="O338" s="106">
        <v>35000</v>
      </c>
      <c r="P338" s="106">
        <v>7000</v>
      </c>
      <c r="Q338" s="150">
        <f t="shared" si="240"/>
        <v>68000</v>
      </c>
      <c r="R338" s="106"/>
      <c r="S338" s="106"/>
      <c r="T338" s="106"/>
      <c r="U338" s="106">
        <v>200000</v>
      </c>
      <c r="V338" s="106">
        <v>257000</v>
      </c>
      <c r="W338" s="106">
        <f t="shared" si="241"/>
        <v>300000</v>
      </c>
      <c r="X338" s="106"/>
      <c r="Y338" s="106"/>
      <c r="Z338" s="123">
        <f t="shared" si="242"/>
        <v>0.53180000000000005</v>
      </c>
      <c r="AA338" s="123">
        <f t="shared" si="242"/>
        <v>0.63180000000000003</v>
      </c>
      <c r="AB338" s="123">
        <v>1.3</v>
      </c>
      <c r="AC338" s="123">
        <v>1.25</v>
      </c>
      <c r="AD338" s="22"/>
      <c r="AE338" s="123">
        <f t="shared" si="226"/>
        <v>0.35473972602739723</v>
      </c>
      <c r="AF338" s="123">
        <v>0.1</v>
      </c>
      <c r="AG338" s="123"/>
      <c r="AH338" s="123">
        <f t="shared" si="243"/>
        <v>0.55000000000000004</v>
      </c>
      <c r="AI338" s="22"/>
      <c r="AJ338" s="22"/>
      <c r="AK338" s="123">
        <v>0.59</v>
      </c>
      <c r="AL338" s="123">
        <v>0.8</v>
      </c>
      <c r="AM338" s="123">
        <v>0.70409999999999995</v>
      </c>
      <c r="AN338" s="22"/>
      <c r="AO338" s="22"/>
      <c r="AP338" s="47"/>
      <c r="AQ338" s="47"/>
      <c r="AR338" s="123">
        <v>0.27500000000000002</v>
      </c>
      <c r="AS338" s="124">
        <v>9.9199999999999997E-2</v>
      </c>
      <c r="AT338" s="124">
        <v>1.45</v>
      </c>
      <c r="AU338" s="124"/>
      <c r="AV338" s="22"/>
      <c r="AW338" s="118">
        <f t="shared" si="227"/>
        <v>5912246.0099999998</v>
      </c>
      <c r="AX338" s="119"/>
      <c r="AY338" s="118">
        <f t="shared" si="228"/>
        <v>686130.56830337108</v>
      </c>
      <c r="AZ338" s="119"/>
      <c r="BA338" s="118">
        <f t="shared" si="229"/>
        <v>1650000.0000000002</v>
      </c>
      <c r="BB338" s="118">
        <f t="shared" si="230"/>
        <v>7675725</v>
      </c>
      <c r="BC338" s="118">
        <f t="shared" si="231"/>
        <v>0</v>
      </c>
      <c r="BD338" s="118">
        <f t="shared" si="232"/>
        <v>764831.99999999988</v>
      </c>
      <c r="BE338" s="22"/>
      <c r="BF338" s="118">
        <f t="shared" si="233"/>
        <v>7363208.5783033706</v>
      </c>
      <c r="BG338" s="122">
        <f t="shared" si="234"/>
        <v>9325725</v>
      </c>
      <c r="BH338" s="119">
        <f t="shared" si="235"/>
        <v>13050000</v>
      </c>
      <c r="BI338" s="119"/>
      <c r="BJ338" s="119">
        <f t="shared" si="236"/>
        <v>0</v>
      </c>
      <c r="BK338" s="81"/>
      <c r="BL338" s="81"/>
      <c r="BM338" s="120">
        <f t="shared" si="237"/>
        <v>29738933.578303371</v>
      </c>
      <c r="BN338" s="120">
        <f t="shared" si="238"/>
        <v>29738933.578303371</v>
      </c>
      <c r="BO338" s="121">
        <v>50345</v>
      </c>
      <c r="BP338" s="22">
        <v>30</v>
      </c>
      <c r="BQ338" s="227">
        <f t="shared" si="244"/>
        <v>9125000</v>
      </c>
      <c r="BR338" s="227">
        <f t="shared" si="245"/>
        <v>9125000</v>
      </c>
      <c r="BS338" s="227">
        <f t="shared" si="246"/>
        <v>4562500</v>
      </c>
      <c r="BT338" s="227">
        <f t="shared" si="239"/>
        <v>52551433.578303367</v>
      </c>
    </row>
    <row r="339" spans="1:72" x14ac:dyDescent="0.25">
      <c r="A339" s="114">
        <v>50375</v>
      </c>
      <c r="B339" s="105">
        <v>62216</v>
      </c>
      <c r="C339" s="105">
        <v>46059</v>
      </c>
      <c r="D339" s="105">
        <v>75000</v>
      </c>
      <c r="E339" s="105">
        <v>30000</v>
      </c>
      <c r="F339" s="105"/>
      <c r="G339" s="105">
        <v>50377.83375314861</v>
      </c>
      <c r="H339" s="105">
        <v>50000</v>
      </c>
      <c r="I339" s="106"/>
      <c r="J339" s="105">
        <f t="shared" si="225"/>
        <v>263275</v>
      </c>
      <c r="K339" s="150">
        <f>152000+$K$3</f>
        <v>152000</v>
      </c>
      <c r="L339" s="106"/>
      <c r="M339" s="106"/>
      <c r="N339" s="106">
        <v>155000</v>
      </c>
      <c r="O339" s="106">
        <v>35000</v>
      </c>
      <c r="P339" s="106">
        <v>7000</v>
      </c>
      <c r="Q339" s="150">
        <f t="shared" si="240"/>
        <v>68000</v>
      </c>
      <c r="R339" s="106"/>
      <c r="S339" s="106"/>
      <c r="T339" s="106"/>
      <c r="U339" s="106">
        <v>200000</v>
      </c>
      <c r="V339" s="106">
        <v>257000</v>
      </c>
      <c r="W339" s="106">
        <f t="shared" si="241"/>
        <v>300000</v>
      </c>
      <c r="X339" s="106"/>
      <c r="Y339" s="106"/>
      <c r="Z339" s="123">
        <f t="shared" si="242"/>
        <v>0.53180000000000005</v>
      </c>
      <c r="AA339" s="123">
        <f t="shared" si="242"/>
        <v>0.63180000000000003</v>
      </c>
      <c r="AB339" s="123">
        <v>1.3</v>
      </c>
      <c r="AC339" s="123">
        <v>1.25</v>
      </c>
      <c r="AD339" s="22"/>
      <c r="AE339" s="123">
        <f t="shared" si="226"/>
        <v>0.35473972602739723</v>
      </c>
      <c r="AF339" s="123">
        <v>0.1</v>
      </c>
      <c r="AG339" s="123"/>
      <c r="AH339" s="123">
        <f t="shared" si="243"/>
        <v>0.55000000000000004</v>
      </c>
      <c r="AI339" s="22"/>
      <c r="AJ339" s="22"/>
      <c r="AK339" s="123">
        <v>0.59</v>
      </c>
      <c r="AL339" s="123">
        <v>0.8</v>
      </c>
      <c r="AM339" s="123">
        <v>0.70409999999999995</v>
      </c>
      <c r="AN339" s="22"/>
      <c r="AO339" s="22"/>
      <c r="AP339" s="47"/>
      <c r="AQ339" s="47"/>
      <c r="AR339" s="123">
        <v>0.27500000000000002</v>
      </c>
      <c r="AS339" s="124">
        <v>9.9199999999999997E-2</v>
      </c>
      <c r="AT339" s="124">
        <v>1.45</v>
      </c>
      <c r="AU339" s="124"/>
      <c r="AV339" s="22"/>
      <c r="AW339" s="118">
        <f t="shared" si="227"/>
        <v>6112782.8949999996</v>
      </c>
      <c r="AX339" s="119"/>
      <c r="AY339" s="118">
        <f t="shared" si="228"/>
        <v>709001.58724681672</v>
      </c>
      <c r="AZ339" s="119"/>
      <c r="BA339" s="118">
        <f t="shared" si="229"/>
        <v>1705000.0000000002</v>
      </c>
      <c r="BB339" s="118">
        <f t="shared" si="230"/>
        <v>7931582.5</v>
      </c>
      <c r="BC339" s="118">
        <f t="shared" si="231"/>
        <v>0</v>
      </c>
      <c r="BD339" s="118">
        <f t="shared" si="232"/>
        <v>790326.39999999991</v>
      </c>
      <c r="BE339" s="22"/>
      <c r="BF339" s="118">
        <f t="shared" si="233"/>
        <v>7612110.8822468165</v>
      </c>
      <c r="BG339" s="122">
        <f t="shared" si="234"/>
        <v>9636582.5</v>
      </c>
      <c r="BH339" s="119">
        <f t="shared" si="235"/>
        <v>13485000</v>
      </c>
      <c r="BI339" s="119"/>
      <c r="BJ339" s="119">
        <f t="shared" si="236"/>
        <v>0</v>
      </c>
      <c r="BK339" s="81"/>
      <c r="BL339" s="81"/>
      <c r="BM339" s="120">
        <f t="shared" si="237"/>
        <v>30733693.382246815</v>
      </c>
      <c r="BN339" s="120">
        <f t="shared" si="238"/>
        <v>30733693.382246815</v>
      </c>
      <c r="BO339" s="121">
        <v>50375</v>
      </c>
      <c r="BP339" s="22">
        <v>31</v>
      </c>
      <c r="BQ339" s="227">
        <f t="shared" si="244"/>
        <v>9125000</v>
      </c>
      <c r="BR339" s="227">
        <f t="shared" si="245"/>
        <v>9125000</v>
      </c>
      <c r="BS339" s="227">
        <f t="shared" si="246"/>
        <v>4562500</v>
      </c>
      <c r="BT339" s="227">
        <f t="shared" si="239"/>
        <v>53546193.382246815</v>
      </c>
    </row>
    <row r="340" spans="1:72" x14ac:dyDescent="0.25">
      <c r="A340" s="190"/>
      <c r="B340" s="191"/>
      <c r="C340" s="191"/>
      <c r="D340" s="191"/>
      <c r="E340" s="191"/>
      <c r="F340" s="191"/>
      <c r="G340" s="191"/>
      <c r="H340" s="191"/>
      <c r="I340" s="192"/>
      <c r="J340" s="191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4"/>
      <c r="AT340" s="194"/>
      <c r="AU340" s="194"/>
      <c r="AV340" s="167"/>
      <c r="AW340" s="186">
        <f>SUM(AW328:AW339)</f>
        <v>75588334.457599998</v>
      </c>
      <c r="AX340" s="186"/>
      <c r="AY340" s="186">
        <f>SUM(AY328:AY339)</f>
        <v>19983727.812704872</v>
      </c>
      <c r="AZ340" s="186"/>
      <c r="BA340" s="186">
        <f>SUM(BA328:BA339)</f>
        <v>20075000.000000004</v>
      </c>
      <c r="BB340" s="186">
        <f>SUM(BB328:BB339)</f>
        <v>95506587.5</v>
      </c>
      <c r="BC340" s="186">
        <f>SUM(BC328:BC339)</f>
        <v>0</v>
      </c>
      <c r="BD340" s="186">
        <f>SUM(BD328:BD339)</f>
        <v>9305456</v>
      </c>
      <c r="BE340" s="187"/>
      <c r="BF340" s="186">
        <f>SUM(BF328:BF339)</f>
        <v>104877518.27030487</v>
      </c>
      <c r="BG340" s="186">
        <f>SUM(BG328:BG339)</f>
        <v>115581587.5</v>
      </c>
      <c r="BH340" s="186">
        <f>SUM(BH328:BH339)</f>
        <v>158775000</v>
      </c>
      <c r="BI340" s="186"/>
      <c r="BJ340" s="186">
        <f>SUM(BJ328:BJ339)</f>
        <v>0</v>
      </c>
      <c r="BK340" s="187"/>
      <c r="BL340" s="187"/>
      <c r="BM340" s="186">
        <f>SUM(BM328:BM339)</f>
        <v>379234105.77030492</v>
      </c>
      <c r="BN340" s="186">
        <f>SUM(BN328:BN339)</f>
        <v>379234105.77030492</v>
      </c>
      <c r="BO340" s="188"/>
      <c r="BP340" s="187"/>
      <c r="BQ340" s="228">
        <f>365*1.5*200000</f>
        <v>109500000</v>
      </c>
      <c r="BR340" s="228">
        <f>365*1.5*200000</f>
        <v>109500000</v>
      </c>
      <c r="BS340" s="228">
        <f>365*1.5*100000</f>
        <v>54750000</v>
      </c>
      <c r="BT340" s="229">
        <f>SUM(BT328:BT339)</f>
        <v>652984105.77030492</v>
      </c>
    </row>
    <row r="341" spans="1:72" x14ac:dyDescent="0.25">
      <c r="A341" s="114">
        <v>50406</v>
      </c>
      <c r="B341" s="105">
        <v>61849</v>
      </c>
      <c r="C341" s="105">
        <v>46059</v>
      </c>
      <c r="D341" s="105">
        <v>75000</v>
      </c>
      <c r="E341" s="105">
        <v>30000</v>
      </c>
      <c r="F341" s="105"/>
      <c r="G341" s="105">
        <v>50377.83375314861</v>
      </c>
      <c r="H341" s="105">
        <v>50000</v>
      </c>
      <c r="I341" s="106"/>
      <c r="J341" s="105">
        <f t="shared" ref="J341:J352" si="248">B341+C341+H341+I341+D341+E341</f>
        <v>262908</v>
      </c>
      <c r="K341" s="150">
        <f>152000+$K$3</f>
        <v>152000</v>
      </c>
      <c r="L341" s="106"/>
      <c r="M341" s="106"/>
      <c r="N341" s="106">
        <v>155000</v>
      </c>
      <c r="O341" s="106">
        <v>35000</v>
      </c>
      <c r="P341" s="106">
        <v>7000</v>
      </c>
      <c r="Q341" s="150">
        <f>+Q339</f>
        <v>68000</v>
      </c>
      <c r="R341" s="106"/>
      <c r="S341" s="106"/>
      <c r="T341" s="106"/>
      <c r="U341" s="106">
        <v>200000</v>
      </c>
      <c r="V341" s="106">
        <v>257000</v>
      </c>
      <c r="W341" s="106">
        <f>+W339</f>
        <v>300000</v>
      </c>
      <c r="X341" s="106"/>
      <c r="Y341" s="106"/>
      <c r="Z341" s="123">
        <f>+Z339</f>
        <v>0.53180000000000005</v>
      </c>
      <c r="AA341" s="123">
        <f>+AA339</f>
        <v>0.63180000000000003</v>
      </c>
      <c r="AB341" s="123">
        <v>1.3</v>
      </c>
      <c r="AC341" s="123">
        <v>1.25</v>
      </c>
      <c r="AD341" s="22"/>
      <c r="AE341" s="123">
        <f t="shared" ref="AE341:AE352" si="249">10.79*12/365</f>
        <v>0.35473972602739723</v>
      </c>
      <c r="AF341" s="123">
        <v>0.1</v>
      </c>
      <c r="AG341" s="123"/>
      <c r="AH341" s="123">
        <f>+AH339</f>
        <v>0.55000000000000004</v>
      </c>
      <c r="AI341" s="22"/>
      <c r="AJ341" s="22"/>
      <c r="AK341" s="123">
        <v>0.59</v>
      </c>
      <c r="AL341" s="123">
        <v>0.8</v>
      </c>
      <c r="AM341" s="123">
        <v>0.70409999999999995</v>
      </c>
      <c r="AN341" s="22"/>
      <c r="AO341" s="22"/>
      <c r="AP341" s="47"/>
      <c r="AQ341" s="47"/>
      <c r="AR341" s="123">
        <v>0.27500000000000002</v>
      </c>
      <c r="AS341" s="124">
        <v>9.9199999999999997E-2</v>
      </c>
      <c r="AT341" s="124">
        <v>1.45</v>
      </c>
      <c r="AU341" s="124"/>
      <c r="AV341" s="22"/>
      <c r="AW341" s="118">
        <f t="shared" ref="AW341:AW352" si="250">(($B341*$Z341)+($C341*$AA341)+($D341*$AB341)+($E341*$AC341))*BP341</f>
        <v>6106732.6063999999</v>
      </c>
      <c r="AX341" s="119"/>
      <c r="AY341" s="118">
        <f t="shared" ref="AY341:AY352" si="251">(($G341*$AE341)+($H341*$AF341))*BP341</f>
        <v>709001.58724681672</v>
      </c>
      <c r="AZ341" s="119"/>
      <c r="BA341" s="118">
        <f t="shared" ref="BA341:BA352" si="252">(U341*AR341)*BP341</f>
        <v>1705000.0000000002</v>
      </c>
      <c r="BB341" s="118">
        <f t="shared" ref="BB341:BB352" si="253">((($K341*$AH341)+(L341*AI341)+(M341*AJ341)+(N341*AK341)+(O341*AL341)+(P341*AM341)+(Q341*AM341))*BP341)</f>
        <v>7931582.5</v>
      </c>
      <c r="BC341" s="118">
        <f t="shared" ref="BC341:BC352" si="254">((+AU341*365)/12)*X341</f>
        <v>0</v>
      </c>
      <c r="BD341" s="118">
        <f t="shared" ref="BD341:BD352" si="255">(V341*AS341)*BP341</f>
        <v>790326.39999999991</v>
      </c>
      <c r="BE341" s="22"/>
      <c r="BF341" s="118">
        <f t="shared" ref="BF341:BF352" si="256">AW341+AY341+AZ341+BD341</f>
        <v>7606060.5936468169</v>
      </c>
      <c r="BG341" s="122">
        <f t="shared" ref="BG341:BG352" si="257">+BC341+BB341+BA341</f>
        <v>9636582.5</v>
      </c>
      <c r="BH341" s="119">
        <f t="shared" ref="BH341:BH352" si="258">(+W341*AT341)*BP341</f>
        <v>13485000</v>
      </c>
      <c r="BI341" s="119"/>
      <c r="BJ341" s="119">
        <f t="shared" ref="BJ341:BJ352" si="259">(R341*AO341)+(S341*AP341)+(T341*AQ341)</f>
        <v>0</v>
      </c>
      <c r="BK341" s="81"/>
      <c r="BL341" s="81"/>
      <c r="BM341" s="120">
        <f t="shared" ref="BM341:BM352" si="260">BF341+BG341+BJ341+BH341</f>
        <v>30727643.093646817</v>
      </c>
      <c r="BN341" s="120">
        <f t="shared" ref="BN341:BN352" si="261">BF341+BG341+BJ341+BI341+BH341</f>
        <v>30727643.093646817</v>
      </c>
      <c r="BO341" s="121">
        <v>50406</v>
      </c>
      <c r="BP341" s="22">
        <v>31</v>
      </c>
      <c r="BQ341" s="227">
        <f>$BQ$288/12</f>
        <v>9125000</v>
      </c>
      <c r="BR341" s="227">
        <f>$BR$288/12</f>
        <v>9125000</v>
      </c>
      <c r="BS341" s="227">
        <f>$BS$353/12</f>
        <v>4562500</v>
      </c>
      <c r="BT341" s="227">
        <f t="shared" ref="BT341:BT352" si="262">+BN341+BQ341+BR341+BS341</f>
        <v>53540143.093646817</v>
      </c>
    </row>
    <row r="342" spans="1:72" x14ac:dyDescent="0.25">
      <c r="A342" s="114">
        <v>50437</v>
      </c>
      <c r="B342" s="105">
        <v>61909</v>
      </c>
      <c r="C342" s="105">
        <v>46059</v>
      </c>
      <c r="D342" s="105">
        <v>75000</v>
      </c>
      <c r="E342" s="105">
        <v>30000</v>
      </c>
      <c r="F342" s="105"/>
      <c r="G342" s="105">
        <v>50377.83375314861</v>
      </c>
      <c r="H342" s="105">
        <v>50000</v>
      </c>
      <c r="I342" s="106"/>
      <c r="J342" s="105">
        <f t="shared" si="248"/>
        <v>262968</v>
      </c>
      <c r="K342" s="150">
        <f>152000+$K$3</f>
        <v>152000</v>
      </c>
      <c r="L342" s="106"/>
      <c r="M342" s="106"/>
      <c r="N342" s="106">
        <v>155000</v>
      </c>
      <c r="O342" s="106">
        <v>35000</v>
      </c>
      <c r="P342" s="106">
        <v>7000</v>
      </c>
      <c r="Q342" s="150">
        <f t="shared" ref="Q342:Q352" si="263">+Q341</f>
        <v>68000</v>
      </c>
      <c r="R342" s="106"/>
      <c r="S342" s="106"/>
      <c r="T342" s="106"/>
      <c r="U342" s="106">
        <v>200000</v>
      </c>
      <c r="V342" s="106">
        <v>257000</v>
      </c>
      <c r="W342" s="106">
        <f t="shared" ref="W342:W352" si="264">+W341</f>
        <v>300000</v>
      </c>
      <c r="X342" s="106"/>
      <c r="Y342" s="106"/>
      <c r="Z342" s="123">
        <f t="shared" ref="Z342:AA352" si="265">+Z341</f>
        <v>0.53180000000000005</v>
      </c>
      <c r="AA342" s="123">
        <f t="shared" si="265"/>
        <v>0.63180000000000003</v>
      </c>
      <c r="AB342" s="123">
        <v>1.3</v>
      </c>
      <c r="AC342" s="123">
        <v>1.25</v>
      </c>
      <c r="AD342" s="22"/>
      <c r="AE342" s="123">
        <f t="shared" si="249"/>
        <v>0.35473972602739723</v>
      </c>
      <c r="AF342" s="123">
        <v>0.1</v>
      </c>
      <c r="AG342" s="123"/>
      <c r="AH342" s="123">
        <f t="shared" ref="AH342:AH352" si="266">+AH341</f>
        <v>0.55000000000000004</v>
      </c>
      <c r="AI342" s="22"/>
      <c r="AJ342" s="22"/>
      <c r="AK342" s="123">
        <v>0.59</v>
      </c>
      <c r="AL342" s="123">
        <v>0.8</v>
      </c>
      <c r="AM342" s="123">
        <v>0.70409999999999995</v>
      </c>
      <c r="AN342" s="22"/>
      <c r="AO342" s="22"/>
      <c r="AP342" s="47"/>
      <c r="AQ342" s="47"/>
      <c r="AR342" s="123">
        <v>0.27500000000000002</v>
      </c>
      <c r="AS342" s="124">
        <v>9.9199999999999997E-2</v>
      </c>
      <c r="AT342" s="124">
        <v>1.45</v>
      </c>
      <c r="AU342" s="124"/>
      <c r="AV342" s="22"/>
      <c r="AW342" s="118">
        <f t="shared" si="250"/>
        <v>5516651.9072000002</v>
      </c>
      <c r="AX342" s="119"/>
      <c r="AY342" s="118">
        <f t="shared" si="251"/>
        <v>640388.53041647968</v>
      </c>
      <c r="AZ342" s="119"/>
      <c r="BA342" s="118">
        <f t="shared" si="252"/>
        <v>1540000.0000000002</v>
      </c>
      <c r="BB342" s="118">
        <f t="shared" si="253"/>
        <v>7164010</v>
      </c>
      <c r="BC342" s="118">
        <f t="shared" si="254"/>
        <v>0</v>
      </c>
      <c r="BD342" s="118">
        <f t="shared" si="255"/>
        <v>713843.19999999995</v>
      </c>
      <c r="BE342" s="22"/>
      <c r="BF342" s="118">
        <f t="shared" si="256"/>
        <v>6870883.6376164798</v>
      </c>
      <c r="BG342" s="122">
        <f t="shared" si="257"/>
        <v>8704010</v>
      </c>
      <c r="BH342" s="119">
        <f t="shared" si="258"/>
        <v>12180000</v>
      </c>
      <c r="BI342" s="119"/>
      <c r="BJ342" s="119">
        <f t="shared" si="259"/>
        <v>0</v>
      </c>
      <c r="BK342" s="81"/>
      <c r="BL342" s="81"/>
      <c r="BM342" s="120">
        <f t="shared" si="260"/>
        <v>27754893.637616478</v>
      </c>
      <c r="BN342" s="120">
        <f t="shared" si="261"/>
        <v>27754893.637616478</v>
      </c>
      <c r="BO342" s="121">
        <v>50437</v>
      </c>
      <c r="BP342" s="22">
        <v>28</v>
      </c>
      <c r="BQ342" s="227">
        <f t="shared" ref="BQ342:BQ352" si="267">$BQ$288/12</f>
        <v>9125000</v>
      </c>
      <c r="BR342" s="227">
        <f t="shared" ref="BR342:BR352" si="268">$BR$288/12</f>
        <v>9125000</v>
      </c>
      <c r="BS342" s="227">
        <f t="shared" ref="BS342:BS352" si="269">$BS$353/12</f>
        <v>4562500</v>
      </c>
      <c r="BT342" s="227">
        <f t="shared" si="262"/>
        <v>50567393.637616478</v>
      </c>
    </row>
    <row r="343" spans="1:72" x14ac:dyDescent="0.25">
      <c r="A343" s="114">
        <v>50465</v>
      </c>
      <c r="B343" s="105">
        <v>61795</v>
      </c>
      <c r="C343" s="105">
        <v>43628</v>
      </c>
      <c r="D343" s="105">
        <v>75000</v>
      </c>
      <c r="E343" s="105">
        <v>30000</v>
      </c>
      <c r="F343" s="105"/>
      <c r="G343" s="105">
        <v>50377.83375314861</v>
      </c>
      <c r="H343" s="105">
        <v>50000</v>
      </c>
      <c r="I343" s="106"/>
      <c r="J343" s="105">
        <f t="shared" si="248"/>
        <v>260423</v>
      </c>
      <c r="K343" s="150">
        <f>152000+$K$3</f>
        <v>152000</v>
      </c>
      <c r="L343" s="106"/>
      <c r="M343" s="106"/>
      <c r="N343" s="106">
        <v>155000</v>
      </c>
      <c r="O343" s="106">
        <v>35000</v>
      </c>
      <c r="P343" s="106">
        <v>7000</v>
      </c>
      <c r="Q343" s="150">
        <f t="shared" si="263"/>
        <v>68000</v>
      </c>
      <c r="R343" s="106"/>
      <c r="S343" s="106"/>
      <c r="T343" s="106"/>
      <c r="U343" s="106">
        <v>200000</v>
      </c>
      <c r="V343" s="106">
        <v>257000</v>
      </c>
      <c r="W343" s="106">
        <f t="shared" si="264"/>
        <v>300000</v>
      </c>
      <c r="X343" s="106"/>
      <c r="Y343" s="106"/>
      <c r="Z343" s="123">
        <f t="shared" si="265"/>
        <v>0.53180000000000005</v>
      </c>
      <c r="AA343" s="123">
        <f t="shared" si="265"/>
        <v>0.63180000000000003</v>
      </c>
      <c r="AB343" s="123">
        <v>1.3</v>
      </c>
      <c r="AC343" s="123">
        <v>1.25</v>
      </c>
      <c r="AD343" s="22"/>
      <c r="AE343" s="123">
        <f t="shared" si="249"/>
        <v>0.35473972602739723</v>
      </c>
      <c r="AF343" s="123">
        <v>0.1</v>
      </c>
      <c r="AG343" s="123"/>
      <c r="AH343" s="123">
        <f t="shared" si="266"/>
        <v>0.55000000000000004</v>
      </c>
      <c r="AI343" s="22"/>
      <c r="AJ343" s="22"/>
      <c r="AK343" s="123">
        <v>0.59</v>
      </c>
      <c r="AL343" s="123">
        <v>0.8</v>
      </c>
      <c r="AM343" s="123">
        <v>0.70409999999999995</v>
      </c>
      <c r="AN343" s="22"/>
      <c r="AO343" s="22"/>
      <c r="AP343" s="47"/>
      <c r="AQ343" s="47"/>
      <c r="AR343" s="123">
        <v>0.27500000000000002</v>
      </c>
      <c r="AS343" s="124">
        <v>9.9199999999999997E-2</v>
      </c>
      <c r="AT343" s="124">
        <v>1.45</v>
      </c>
      <c r="AU343" s="124"/>
      <c r="AV343" s="22"/>
      <c r="AW343" s="118">
        <f t="shared" si="250"/>
        <v>6058229.2933999998</v>
      </c>
      <c r="AX343" s="119"/>
      <c r="AY343" s="118">
        <f t="shared" si="251"/>
        <v>709001.58724681672</v>
      </c>
      <c r="AZ343" s="119"/>
      <c r="BA343" s="118">
        <f t="shared" si="252"/>
        <v>1705000.0000000002</v>
      </c>
      <c r="BB343" s="118">
        <f t="shared" si="253"/>
        <v>7931582.5</v>
      </c>
      <c r="BC343" s="118">
        <f t="shared" si="254"/>
        <v>0</v>
      </c>
      <c r="BD343" s="118">
        <f t="shared" si="255"/>
        <v>790326.39999999991</v>
      </c>
      <c r="BE343" s="22"/>
      <c r="BF343" s="118">
        <f t="shared" si="256"/>
        <v>7557557.2806468159</v>
      </c>
      <c r="BG343" s="122">
        <f t="shared" si="257"/>
        <v>9636582.5</v>
      </c>
      <c r="BH343" s="119">
        <f t="shared" si="258"/>
        <v>13485000</v>
      </c>
      <c r="BI343" s="119"/>
      <c r="BJ343" s="119">
        <f t="shared" si="259"/>
        <v>0</v>
      </c>
      <c r="BK343" s="81"/>
      <c r="BL343" s="81"/>
      <c r="BM343" s="120">
        <f t="shared" si="260"/>
        <v>30679139.780646816</v>
      </c>
      <c r="BN343" s="120">
        <f t="shared" si="261"/>
        <v>30679139.780646816</v>
      </c>
      <c r="BO343" s="121">
        <v>50465</v>
      </c>
      <c r="BP343" s="22">
        <v>31</v>
      </c>
      <c r="BQ343" s="227">
        <f t="shared" si="267"/>
        <v>9125000</v>
      </c>
      <c r="BR343" s="227">
        <f t="shared" si="268"/>
        <v>9125000</v>
      </c>
      <c r="BS343" s="227">
        <f t="shared" si="269"/>
        <v>4562500</v>
      </c>
      <c r="BT343" s="227">
        <f t="shared" si="262"/>
        <v>53491639.780646816</v>
      </c>
    </row>
    <row r="344" spans="1:72" x14ac:dyDescent="0.25">
      <c r="A344" s="114">
        <v>50496</v>
      </c>
      <c r="B344" s="105">
        <v>59131</v>
      </c>
      <c r="C344" s="105">
        <v>45506</v>
      </c>
      <c r="D344" s="105">
        <v>75000</v>
      </c>
      <c r="E344" s="105">
        <v>30000</v>
      </c>
      <c r="F344" s="105"/>
      <c r="G344" s="105">
        <v>50377.83375314861</v>
      </c>
      <c r="H344" s="105">
        <v>50000</v>
      </c>
      <c r="I344" s="106"/>
      <c r="J344" s="105">
        <f t="shared" si="248"/>
        <v>259637</v>
      </c>
      <c r="K344" s="150">
        <f t="shared" ref="K344:K350" si="270">170000+$K$3</f>
        <v>170000</v>
      </c>
      <c r="L344" s="106"/>
      <c r="M344" s="106"/>
      <c r="N344" s="106">
        <v>155000</v>
      </c>
      <c r="O344" s="106">
        <v>35000</v>
      </c>
      <c r="P344" s="106">
        <v>7000</v>
      </c>
      <c r="Q344" s="150">
        <f t="shared" si="263"/>
        <v>68000</v>
      </c>
      <c r="R344" s="106"/>
      <c r="S344" s="106"/>
      <c r="T344" s="106"/>
      <c r="U344" s="106">
        <v>200000</v>
      </c>
      <c r="V344" s="106">
        <v>257000</v>
      </c>
      <c r="W344" s="106">
        <f t="shared" si="264"/>
        <v>300000</v>
      </c>
      <c r="X344" s="106"/>
      <c r="Y344" s="106"/>
      <c r="Z344" s="123">
        <f t="shared" si="265"/>
        <v>0.53180000000000005</v>
      </c>
      <c r="AA344" s="123">
        <f t="shared" si="265"/>
        <v>0.63180000000000003</v>
      </c>
      <c r="AB344" s="123">
        <v>1.3</v>
      </c>
      <c r="AC344" s="123">
        <v>1.25</v>
      </c>
      <c r="AD344" s="22"/>
      <c r="AE344" s="123">
        <f t="shared" si="249"/>
        <v>0.35473972602739723</v>
      </c>
      <c r="AF344" s="123">
        <v>0.1</v>
      </c>
      <c r="AG344" s="123"/>
      <c r="AH344" s="123">
        <f t="shared" si="266"/>
        <v>0.55000000000000004</v>
      </c>
      <c r="AI344" s="22"/>
      <c r="AJ344" s="22"/>
      <c r="AK344" s="123">
        <v>0.59</v>
      </c>
      <c r="AL344" s="123">
        <v>0.8</v>
      </c>
      <c r="AM344" s="123">
        <v>0.70409999999999995</v>
      </c>
      <c r="AN344" s="22"/>
      <c r="AO344" s="22"/>
      <c r="AP344" s="47"/>
      <c r="AQ344" s="47"/>
      <c r="AR344" s="123">
        <v>0.27500000000000002</v>
      </c>
      <c r="AS344" s="124">
        <v>9.9199999999999997E-2</v>
      </c>
      <c r="AT344" s="124">
        <v>1.45</v>
      </c>
      <c r="AU344" s="124"/>
      <c r="AV344" s="22"/>
      <c r="AW344" s="118">
        <f t="shared" si="250"/>
        <v>5855896.6980000008</v>
      </c>
      <c r="AX344" s="119"/>
      <c r="AY344" s="118">
        <f t="shared" si="251"/>
        <v>686130.56830337108</v>
      </c>
      <c r="AZ344" s="119"/>
      <c r="BA344" s="118">
        <f t="shared" si="252"/>
        <v>1650000.0000000002</v>
      </c>
      <c r="BB344" s="118">
        <f t="shared" si="253"/>
        <v>7972725</v>
      </c>
      <c r="BC344" s="118">
        <f t="shared" si="254"/>
        <v>0</v>
      </c>
      <c r="BD344" s="118">
        <f t="shared" si="255"/>
        <v>764831.99999999988</v>
      </c>
      <c r="BE344" s="22"/>
      <c r="BF344" s="118">
        <f t="shared" si="256"/>
        <v>7306859.2663033716</v>
      </c>
      <c r="BG344" s="122">
        <f t="shared" si="257"/>
        <v>9622725</v>
      </c>
      <c r="BH344" s="119">
        <f t="shared" si="258"/>
        <v>13050000</v>
      </c>
      <c r="BI344" s="119"/>
      <c r="BJ344" s="119">
        <f t="shared" si="259"/>
        <v>0</v>
      </c>
      <c r="BK344" s="81"/>
      <c r="BL344" s="81"/>
      <c r="BM344" s="120">
        <f t="shared" si="260"/>
        <v>29979584.266303372</v>
      </c>
      <c r="BN344" s="120">
        <f t="shared" si="261"/>
        <v>29979584.266303372</v>
      </c>
      <c r="BO344" s="121">
        <v>50496</v>
      </c>
      <c r="BP344" s="22">
        <v>30</v>
      </c>
      <c r="BQ344" s="227">
        <f t="shared" si="267"/>
        <v>9125000</v>
      </c>
      <c r="BR344" s="227">
        <f t="shared" si="268"/>
        <v>9125000</v>
      </c>
      <c r="BS344" s="227">
        <f t="shared" si="269"/>
        <v>4562500</v>
      </c>
      <c r="BT344" s="227">
        <f t="shared" si="262"/>
        <v>52792084.266303375</v>
      </c>
    </row>
    <row r="345" spans="1:72" x14ac:dyDescent="0.25">
      <c r="A345" s="114">
        <v>50526</v>
      </c>
      <c r="B345" s="105">
        <v>50303</v>
      </c>
      <c r="C345" s="105">
        <v>94506</v>
      </c>
      <c r="D345" s="105">
        <v>75000</v>
      </c>
      <c r="E345" s="105">
        <v>30000</v>
      </c>
      <c r="F345" s="105"/>
      <c r="G345" s="105">
        <v>100755.66750629722</v>
      </c>
      <c r="H345" s="105">
        <v>100000</v>
      </c>
      <c r="I345" s="106"/>
      <c r="J345" s="105">
        <f t="shared" si="248"/>
        <v>349809</v>
      </c>
      <c r="K345" s="150">
        <f t="shared" si="270"/>
        <v>170000</v>
      </c>
      <c r="L345" s="106"/>
      <c r="M345" s="106"/>
      <c r="N345" s="106">
        <v>155000</v>
      </c>
      <c r="O345" s="106">
        <v>35000</v>
      </c>
      <c r="P345" s="106">
        <v>7000</v>
      </c>
      <c r="Q345" s="150">
        <f t="shared" si="263"/>
        <v>68000</v>
      </c>
      <c r="R345" s="106"/>
      <c r="S345" s="106"/>
      <c r="T345" s="106"/>
      <c r="U345" s="106">
        <v>200000</v>
      </c>
      <c r="V345" s="106">
        <v>257000</v>
      </c>
      <c r="W345" s="106">
        <f t="shared" si="264"/>
        <v>300000</v>
      </c>
      <c r="X345" s="106"/>
      <c r="Y345" s="106"/>
      <c r="Z345" s="123">
        <f t="shared" si="265"/>
        <v>0.53180000000000005</v>
      </c>
      <c r="AA345" s="123">
        <f t="shared" si="265"/>
        <v>0.63180000000000003</v>
      </c>
      <c r="AB345" s="123">
        <v>1.3</v>
      </c>
      <c r="AC345" s="123">
        <v>1.25</v>
      </c>
      <c r="AD345" s="22"/>
      <c r="AE345" s="123">
        <f t="shared" si="249"/>
        <v>0.35473972602739723</v>
      </c>
      <c r="AF345" s="123">
        <v>0.63180000000000003</v>
      </c>
      <c r="AG345" s="123"/>
      <c r="AH345" s="123">
        <f t="shared" si="266"/>
        <v>0.55000000000000004</v>
      </c>
      <c r="AI345" s="22"/>
      <c r="AJ345" s="22"/>
      <c r="AK345" s="123">
        <v>0.59</v>
      </c>
      <c r="AL345" s="123">
        <v>0.8</v>
      </c>
      <c r="AM345" s="123">
        <v>0.70409999999999995</v>
      </c>
      <c r="AN345" s="22"/>
      <c r="AO345" s="22"/>
      <c r="AP345" s="47"/>
      <c r="AQ345" s="47"/>
      <c r="AR345" s="123">
        <v>0.27500000000000002</v>
      </c>
      <c r="AS345" s="124">
        <v>9.9199999999999997E-2</v>
      </c>
      <c r="AT345" s="124">
        <v>1.45</v>
      </c>
      <c r="AU345" s="124"/>
      <c r="AV345" s="22"/>
      <c r="AW345" s="118">
        <f t="shared" si="250"/>
        <v>6865260.8122000005</v>
      </c>
      <c r="AX345" s="119"/>
      <c r="AY345" s="118">
        <f t="shared" si="251"/>
        <v>3066583.1744936332</v>
      </c>
      <c r="AZ345" s="119"/>
      <c r="BA345" s="118">
        <f t="shared" si="252"/>
        <v>1705000.0000000002</v>
      </c>
      <c r="BB345" s="118">
        <f t="shared" si="253"/>
        <v>8238482.5</v>
      </c>
      <c r="BC345" s="118">
        <f t="shared" si="254"/>
        <v>0</v>
      </c>
      <c r="BD345" s="118">
        <f t="shared" si="255"/>
        <v>790326.39999999991</v>
      </c>
      <c r="BE345" s="22"/>
      <c r="BF345" s="118">
        <f t="shared" si="256"/>
        <v>10722170.386693634</v>
      </c>
      <c r="BG345" s="122">
        <f t="shared" si="257"/>
        <v>9943482.5</v>
      </c>
      <c r="BH345" s="119">
        <f t="shared" si="258"/>
        <v>13485000</v>
      </c>
      <c r="BI345" s="119"/>
      <c r="BJ345" s="119">
        <f t="shared" si="259"/>
        <v>0</v>
      </c>
      <c r="BK345" s="81"/>
      <c r="BL345" s="81"/>
      <c r="BM345" s="120">
        <f t="shared" si="260"/>
        <v>34150652.886693634</v>
      </c>
      <c r="BN345" s="120">
        <f t="shared" si="261"/>
        <v>34150652.886693634</v>
      </c>
      <c r="BO345" s="121">
        <v>50526</v>
      </c>
      <c r="BP345" s="22">
        <v>31</v>
      </c>
      <c r="BQ345" s="227">
        <f t="shared" si="267"/>
        <v>9125000</v>
      </c>
      <c r="BR345" s="227">
        <f t="shared" si="268"/>
        <v>9125000</v>
      </c>
      <c r="BS345" s="227">
        <f t="shared" si="269"/>
        <v>4562500</v>
      </c>
      <c r="BT345" s="227">
        <f t="shared" si="262"/>
        <v>56963152.886693634</v>
      </c>
    </row>
    <row r="346" spans="1:72" x14ac:dyDescent="0.25">
      <c r="A346" s="114">
        <v>50557</v>
      </c>
      <c r="B346" s="105">
        <v>50301</v>
      </c>
      <c r="C346" s="105">
        <v>94506</v>
      </c>
      <c r="D346" s="105">
        <v>75000</v>
      </c>
      <c r="E346" s="105">
        <v>30000</v>
      </c>
      <c r="F346" s="105"/>
      <c r="G346" s="105">
        <v>100755.66750629722</v>
      </c>
      <c r="H346" s="105">
        <v>100000</v>
      </c>
      <c r="I346" s="106"/>
      <c r="J346" s="105">
        <f t="shared" si="248"/>
        <v>349807</v>
      </c>
      <c r="K346" s="150">
        <f t="shared" si="270"/>
        <v>170000</v>
      </c>
      <c r="L346" s="106"/>
      <c r="M346" s="106"/>
      <c r="N346" s="106">
        <v>155000</v>
      </c>
      <c r="O346" s="106">
        <v>35000</v>
      </c>
      <c r="P346" s="106">
        <v>7000</v>
      </c>
      <c r="Q346" s="150">
        <f t="shared" si="263"/>
        <v>68000</v>
      </c>
      <c r="R346" s="106"/>
      <c r="S346" s="106"/>
      <c r="T346" s="106"/>
      <c r="U346" s="106">
        <v>200000</v>
      </c>
      <c r="V346" s="106">
        <v>257000</v>
      </c>
      <c r="W346" s="106">
        <f t="shared" si="264"/>
        <v>300000</v>
      </c>
      <c r="X346" s="106"/>
      <c r="Y346" s="106"/>
      <c r="Z346" s="123">
        <f t="shared" si="265"/>
        <v>0.53180000000000005</v>
      </c>
      <c r="AA346" s="123">
        <f t="shared" si="265"/>
        <v>0.63180000000000003</v>
      </c>
      <c r="AB346" s="123">
        <v>1.3</v>
      </c>
      <c r="AC346" s="123">
        <v>1.25</v>
      </c>
      <c r="AD346" s="22"/>
      <c r="AE346" s="123">
        <f t="shared" si="249"/>
        <v>0.35473972602739723</v>
      </c>
      <c r="AF346" s="123">
        <v>0.63180000000000003</v>
      </c>
      <c r="AG346" s="123"/>
      <c r="AH346" s="123">
        <f t="shared" si="266"/>
        <v>0.55000000000000004</v>
      </c>
      <c r="AI346" s="22"/>
      <c r="AJ346" s="22"/>
      <c r="AK346" s="123">
        <v>0.59</v>
      </c>
      <c r="AL346" s="123">
        <v>0.8</v>
      </c>
      <c r="AM346" s="123">
        <v>0.70409999999999995</v>
      </c>
      <c r="AN346" s="22"/>
      <c r="AO346" s="22"/>
      <c r="AP346" s="47"/>
      <c r="AQ346" s="47"/>
      <c r="AR346" s="123">
        <v>0.27500000000000002</v>
      </c>
      <c r="AS346" s="124">
        <v>9.9199999999999997E-2</v>
      </c>
      <c r="AT346" s="124">
        <v>1.45</v>
      </c>
      <c r="AU346" s="124"/>
      <c r="AV346" s="22"/>
      <c r="AW346" s="118">
        <f t="shared" si="250"/>
        <v>6643768.8779999996</v>
      </c>
      <c r="AX346" s="119"/>
      <c r="AY346" s="118">
        <f t="shared" si="251"/>
        <v>2967661.1366067417</v>
      </c>
      <c r="AZ346" s="119"/>
      <c r="BA346" s="118">
        <f t="shared" si="252"/>
        <v>1650000.0000000002</v>
      </c>
      <c r="BB346" s="118">
        <f t="shared" si="253"/>
        <v>7972725</v>
      </c>
      <c r="BC346" s="118">
        <f t="shared" si="254"/>
        <v>0</v>
      </c>
      <c r="BD346" s="118">
        <f t="shared" si="255"/>
        <v>764831.99999999988</v>
      </c>
      <c r="BE346" s="22"/>
      <c r="BF346" s="118">
        <f t="shared" si="256"/>
        <v>10376262.01460674</v>
      </c>
      <c r="BG346" s="122">
        <f t="shared" si="257"/>
        <v>9622725</v>
      </c>
      <c r="BH346" s="119">
        <f t="shared" si="258"/>
        <v>13050000</v>
      </c>
      <c r="BI346" s="119"/>
      <c r="BJ346" s="119">
        <f t="shared" si="259"/>
        <v>0</v>
      </c>
      <c r="BK346" s="81"/>
      <c r="BL346" s="81"/>
      <c r="BM346" s="120">
        <f t="shared" si="260"/>
        <v>33048987.01460674</v>
      </c>
      <c r="BN346" s="120">
        <f t="shared" si="261"/>
        <v>33048987.01460674</v>
      </c>
      <c r="BO346" s="121">
        <v>50557</v>
      </c>
      <c r="BP346" s="22">
        <v>30</v>
      </c>
      <c r="BQ346" s="227">
        <f t="shared" si="267"/>
        <v>9125000</v>
      </c>
      <c r="BR346" s="227">
        <f t="shared" si="268"/>
        <v>9125000</v>
      </c>
      <c r="BS346" s="227">
        <f t="shared" si="269"/>
        <v>4562500</v>
      </c>
      <c r="BT346" s="227">
        <f t="shared" si="262"/>
        <v>55861487.014606744</v>
      </c>
    </row>
    <row r="347" spans="1:72" x14ac:dyDescent="0.25">
      <c r="A347" s="114">
        <v>50587</v>
      </c>
      <c r="B347" s="105">
        <v>50316</v>
      </c>
      <c r="C347" s="105">
        <v>94506</v>
      </c>
      <c r="D347" s="105">
        <v>75000</v>
      </c>
      <c r="E347" s="105">
        <v>30000</v>
      </c>
      <c r="F347" s="105"/>
      <c r="G347" s="105">
        <v>100755.66750629722</v>
      </c>
      <c r="H347" s="105">
        <v>100000</v>
      </c>
      <c r="I347" s="106"/>
      <c r="J347" s="105">
        <f t="shared" si="248"/>
        <v>349822</v>
      </c>
      <c r="K347" s="150">
        <f t="shared" si="270"/>
        <v>170000</v>
      </c>
      <c r="L347" s="106"/>
      <c r="M347" s="106"/>
      <c r="N347" s="106">
        <v>155000</v>
      </c>
      <c r="O347" s="106">
        <v>35000</v>
      </c>
      <c r="P347" s="106">
        <v>7000</v>
      </c>
      <c r="Q347" s="150">
        <f t="shared" si="263"/>
        <v>68000</v>
      </c>
      <c r="R347" s="106"/>
      <c r="S347" s="106"/>
      <c r="T347" s="106"/>
      <c r="U347" s="106">
        <v>200000</v>
      </c>
      <c r="V347" s="106">
        <v>257000</v>
      </c>
      <c r="W347" s="106">
        <f t="shared" si="264"/>
        <v>300000</v>
      </c>
      <c r="X347" s="106"/>
      <c r="Y347" s="106"/>
      <c r="Z347" s="123">
        <f t="shared" si="265"/>
        <v>0.53180000000000005</v>
      </c>
      <c r="AA347" s="123">
        <f t="shared" si="265"/>
        <v>0.63180000000000003</v>
      </c>
      <c r="AB347" s="123">
        <v>1.3</v>
      </c>
      <c r="AC347" s="123">
        <v>1.25</v>
      </c>
      <c r="AD347" s="22"/>
      <c r="AE347" s="123">
        <f t="shared" si="249"/>
        <v>0.35473972602739723</v>
      </c>
      <c r="AF347" s="123">
        <v>0.63180000000000003</v>
      </c>
      <c r="AG347" s="123"/>
      <c r="AH347" s="123">
        <f t="shared" si="266"/>
        <v>0.55000000000000004</v>
      </c>
      <c r="AI347" s="22"/>
      <c r="AJ347" s="22"/>
      <c r="AK347" s="123">
        <v>0.59</v>
      </c>
      <c r="AL347" s="123">
        <v>0.8</v>
      </c>
      <c r="AM347" s="123">
        <v>0.70409999999999995</v>
      </c>
      <c r="AN347" s="22"/>
      <c r="AO347" s="22"/>
      <c r="AP347" s="47"/>
      <c r="AQ347" s="47"/>
      <c r="AR347" s="123">
        <v>0.27500000000000002</v>
      </c>
      <c r="AS347" s="124">
        <v>9.9199999999999997E-2</v>
      </c>
      <c r="AT347" s="124">
        <v>1.45</v>
      </c>
      <c r="AU347" s="124"/>
      <c r="AV347" s="22"/>
      <c r="AW347" s="118">
        <f t="shared" si="250"/>
        <v>6865475.1276000002</v>
      </c>
      <c r="AX347" s="119"/>
      <c r="AY347" s="118">
        <f t="shared" si="251"/>
        <v>3066583.1744936332</v>
      </c>
      <c r="AZ347" s="119"/>
      <c r="BA347" s="118">
        <f t="shared" si="252"/>
        <v>1705000.0000000002</v>
      </c>
      <c r="BB347" s="118">
        <f t="shared" si="253"/>
        <v>8238482.5</v>
      </c>
      <c r="BC347" s="118">
        <f t="shared" si="254"/>
        <v>0</v>
      </c>
      <c r="BD347" s="118">
        <f t="shared" si="255"/>
        <v>790326.39999999991</v>
      </c>
      <c r="BE347" s="22"/>
      <c r="BF347" s="118">
        <f t="shared" si="256"/>
        <v>10722384.702093633</v>
      </c>
      <c r="BG347" s="122">
        <f t="shared" si="257"/>
        <v>9943482.5</v>
      </c>
      <c r="BH347" s="119">
        <f t="shared" si="258"/>
        <v>13485000</v>
      </c>
      <c r="BI347" s="119"/>
      <c r="BJ347" s="119">
        <f t="shared" si="259"/>
        <v>0</v>
      </c>
      <c r="BK347" s="81"/>
      <c r="BL347" s="81"/>
      <c r="BM347" s="120">
        <f t="shared" si="260"/>
        <v>34150867.202093631</v>
      </c>
      <c r="BN347" s="120">
        <f t="shared" si="261"/>
        <v>34150867.202093631</v>
      </c>
      <c r="BO347" s="121">
        <v>50587</v>
      </c>
      <c r="BP347" s="22">
        <v>31</v>
      </c>
      <c r="BQ347" s="227">
        <f t="shared" si="267"/>
        <v>9125000</v>
      </c>
      <c r="BR347" s="227">
        <f t="shared" si="268"/>
        <v>9125000</v>
      </c>
      <c r="BS347" s="227">
        <f t="shared" si="269"/>
        <v>4562500</v>
      </c>
      <c r="BT347" s="227">
        <f t="shared" si="262"/>
        <v>56963367.202093631</v>
      </c>
    </row>
    <row r="348" spans="1:72" x14ac:dyDescent="0.25">
      <c r="A348" s="114">
        <v>50618</v>
      </c>
      <c r="B348" s="105">
        <v>50351</v>
      </c>
      <c r="C348" s="105">
        <v>94506</v>
      </c>
      <c r="D348" s="105">
        <v>75000</v>
      </c>
      <c r="E348" s="105">
        <v>30000</v>
      </c>
      <c r="F348" s="105"/>
      <c r="G348" s="105">
        <v>100755.66750629722</v>
      </c>
      <c r="H348" s="105">
        <v>100000</v>
      </c>
      <c r="I348" s="106"/>
      <c r="J348" s="105">
        <f t="shared" si="248"/>
        <v>349857</v>
      </c>
      <c r="K348" s="150">
        <f t="shared" si="270"/>
        <v>170000</v>
      </c>
      <c r="L348" s="106"/>
      <c r="M348" s="106"/>
      <c r="N348" s="106">
        <v>155000</v>
      </c>
      <c r="O348" s="106">
        <v>35000</v>
      </c>
      <c r="P348" s="106">
        <v>7000</v>
      </c>
      <c r="Q348" s="150">
        <f t="shared" si="263"/>
        <v>68000</v>
      </c>
      <c r="R348" s="106"/>
      <c r="S348" s="106"/>
      <c r="T348" s="106"/>
      <c r="U348" s="106">
        <v>200000</v>
      </c>
      <c r="V348" s="106">
        <v>257000</v>
      </c>
      <c r="W348" s="106">
        <f t="shared" si="264"/>
        <v>300000</v>
      </c>
      <c r="X348" s="106"/>
      <c r="Y348" s="106"/>
      <c r="Z348" s="123">
        <f t="shared" si="265"/>
        <v>0.53180000000000005</v>
      </c>
      <c r="AA348" s="123">
        <f t="shared" si="265"/>
        <v>0.63180000000000003</v>
      </c>
      <c r="AB348" s="123">
        <v>1.3</v>
      </c>
      <c r="AC348" s="123">
        <v>1.25</v>
      </c>
      <c r="AD348" s="22"/>
      <c r="AE348" s="123">
        <f t="shared" si="249"/>
        <v>0.35473972602739723</v>
      </c>
      <c r="AF348" s="123">
        <v>0.63180000000000003</v>
      </c>
      <c r="AG348" s="123"/>
      <c r="AH348" s="123">
        <f t="shared" si="266"/>
        <v>0.55000000000000004</v>
      </c>
      <c r="AI348" s="22"/>
      <c r="AJ348" s="22"/>
      <c r="AK348" s="123">
        <v>0.59</v>
      </c>
      <c r="AL348" s="123">
        <v>0.8</v>
      </c>
      <c r="AM348" s="123">
        <v>0.70409999999999995</v>
      </c>
      <c r="AN348" s="22"/>
      <c r="AO348" s="22"/>
      <c r="AP348" s="47"/>
      <c r="AQ348" s="47"/>
      <c r="AR348" s="123">
        <v>0.27500000000000002</v>
      </c>
      <c r="AS348" s="124">
        <v>9.9199999999999997E-2</v>
      </c>
      <c r="AT348" s="124">
        <v>1.45</v>
      </c>
      <c r="AU348" s="124"/>
      <c r="AV348" s="22"/>
      <c r="AW348" s="118">
        <f t="shared" si="250"/>
        <v>6866052.1305999998</v>
      </c>
      <c r="AX348" s="119"/>
      <c r="AY348" s="118">
        <f t="shared" si="251"/>
        <v>3066583.1744936332</v>
      </c>
      <c r="AZ348" s="119"/>
      <c r="BA348" s="118">
        <f t="shared" si="252"/>
        <v>1705000.0000000002</v>
      </c>
      <c r="BB348" s="118">
        <f t="shared" si="253"/>
        <v>8238482.5</v>
      </c>
      <c r="BC348" s="118">
        <f t="shared" si="254"/>
        <v>0</v>
      </c>
      <c r="BD348" s="118">
        <f t="shared" si="255"/>
        <v>790326.39999999991</v>
      </c>
      <c r="BE348" s="22"/>
      <c r="BF348" s="118">
        <f t="shared" si="256"/>
        <v>10722961.705093633</v>
      </c>
      <c r="BG348" s="122">
        <f t="shared" si="257"/>
        <v>9943482.5</v>
      </c>
      <c r="BH348" s="119">
        <f t="shared" si="258"/>
        <v>13485000</v>
      </c>
      <c r="BI348" s="119"/>
      <c r="BJ348" s="119">
        <f t="shared" si="259"/>
        <v>0</v>
      </c>
      <c r="BK348" s="81"/>
      <c r="BL348" s="81"/>
      <c r="BM348" s="120">
        <f t="shared" si="260"/>
        <v>34151444.205093637</v>
      </c>
      <c r="BN348" s="120">
        <f t="shared" si="261"/>
        <v>34151444.205093637</v>
      </c>
      <c r="BO348" s="121">
        <v>50618</v>
      </c>
      <c r="BP348" s="22">
        <v>31</v>
      </c>
      <c r="BQ348" s="227">
        <f t="shared" si="267"/>
        <v>9125000</v>
      </c>
      <c r="BR348" s="227">
        <f t="shared" si="268"/>
        <v>9125000</v>
      </c>
      <c r="BS348" s="227">
        <f t="shared" si="269"/>
        <v>4562500</v>
      </c>
      <c r="BT348" s="227">
        <f t="shared" si="262"/>
        <v>56963944.205093637</v>
      </c>
    </row>
    <row r="349" spans="1:72" x14ac:dyDescent="0.25">
      <c r="A349" s="114">
        <v>50649</v>
      </c>
      <c r="B349" s="105">
        <v>50743</v>
      </c>
      <c r="C349" s="105">
        <v>94506</v>
      </c>
      <c r="D349" s="105">
        <v>75000</v>
      </c>
      <c r="E349" s="105">
        <v>30000</v>
      </c>
      <c r="F349" s="105"/>
      <c r="G349" s="105">
        <v>100755.66750629722</v>
      </c>
      <c r="H349" s="105">
        <v>100000</v>
      </c>
      <c r="I349" s="106"/>
      <c r="J349" s="105">
        <f t="shared" si="248"/>
        <v>350249</v>
      </c>
      <c r="K349" s="150">
        <f t="shared" si="270"/>
        <v>170000</v>
      </c>
      <c r="L349" s="106"/>
      <c r="M349" s="106"/>
      <c r="N349" s="106">
        <v>155000</v>
      </c>
      <c r="O349" s="106">
        <v>35000</v>
      </c>
      <c r="P349" s="106">
        <v>7000</v>
      </c>
      <c r="Q349" s="150">
        <f t="shared" si="263"/>
        <v>68000</v>
      </c>
      <c r="R349" s="106"/>
      <c r="S349" s="106"/>
      <c r="T349" s="106"/>
      <c r="U349" s="106">
        <v>200000</v>
      </c>
      <c r="V349" s="106">
        <v>257000</v>
      </c>
      <c r="W349" s="106">
        <f t="shared" si="264"/>
        <v>300000</v>
      </c>
      <c r="X349" s="106"/>
      <c r="Y349" s="106"/>
      <c r="Z349" s="123">
        <f t="shared" si="265"/>
        <v>0.53180000000000005</v>
      </c>
      <c r="AA349" s="123">
        <f t="shared" si="265"/>
        <v>0.63180000000000003</v>
      </c>
      <c r="AB349" s="123">
        <v>1.3</v>
      </c>
      <c r="AC349" s="123">
        <v>1.25</v>
      </c>
      <c r="AD349" s="22"/>
      <c r="AE349" s="123">
        <f t="shared" si="249"/>
        <v>0.35473972602739723</v>
      </c>
      <c r="AF349" s="123">
        <v>0.63180000000000003</v>
      </c>
      <c r="AG349" s="123"/>
      <c r="AH349" s="123">
        <f t="shared" si="266"/>
        <v>0.55000000000000004</v>
      </c>
      <c r="AI349" s="22"/>
      <c r="AJ349" s="22"/>
      <c r="AK349" s="123">
        <v>0.59</v>
      </c>
      <c r="AL349" s="123">
        <v>0.8</v>
      </c>
      <c r="AM349" s="123">
        <v>0.70409999999999995</v>
      </c>
      <c r="AN349" s="22"/>
      <c r="AO349" s="22"/>
      <c r="AP349" s="47"/>
      <c r="AQ349" s="47"/>
      <c r="AR349" s="123">
        <v>0.27500000000000002</v>
      </c>
      <c r="AS349" s="124">
        <v>9.9199999999999997E-2</v>
      </c>
      <c r="AT349" s="124">
        <v>1.45</v>
      </c>
      <c r="AU349" s="124"/>
      <c r="AV349" s="22"/>
      <c r="AW349" s="118">
        <f t="shared" si="250"/>
        <v>6650820.5460000001</v>
      </c>
      <c r="AX349" s="119"/>
      <c r="AY349" s="118">
        <f t="shared" si="251"/>
        <v>2967661.1366067417</v>
      </c>
      <c r="AZ349" s="119"/>
      <c r="BA349" s="118">
        <f t="shared" si="252"/>
        <v>1650000.0000000002</v>
      </c>
      <c r="BB349" s="118">
        <f t="shared" si="253"/>
        <v>7972725</v>
      </c>
      <c r="BC349" s="118">
        <f t="shared" si="254"/>
        <v>0</v>
      </c>
      <c r="BD349" s="118">
        <f t="shared" si="255"/>
        <v>764831.99999999988</v>
      </c>
      <c r="BE349" s="22"/>
      <c r="BF349" s="118">
        <f t="shared" si="256"/>
        <v>10383313.682606742</v>
      </c>
      <c r="BG349" s="122">
        <f t="shared" si="257"/>
        <v>9622725</v>
      </c>
      <c r="BH349" s="119">
        <f t="shared" si="258"/>
        <v>13050000</v>
      </c>
      <c r="BI349" s="119"/>
      <c r="BJ349" s="119">
        <f t="shared" si="259"/>
        <v>0</v>
      </c>
      <c r="BK349" s="81"/>
      <c r="BL349" s="81"/>
      <c r="BM349" s="120">
        <f t="shared" si="260"/>
        <v>33056038.682606742</v>
      </c>
      <c r="BN349" s="120">
        <f t="shared" si="261"/>
        <v>33056038.682606742</v>
      </c>
      <c r="BO349" s="121">
        <v>50649</v>
      </c>
      <c r="BP349" s="22">
        <v>30</v>
      </c>
      <c r="BQ349" s="227">
        <f t="shared" si="267"/>
        <v>9125000</v>
      </c>
      <c r="BR349" s="227">
        <f t="shared" si="268"/>
        <v>9125000</v>
      </c>
      <c r="BS349" s="227">
        <f t="shared" si="269"/>
        <v>4562500</v>
      </c>
      <c r="BT349" s="227">
        <f t="shared" si="262"/>
        <v>55868538.682606742</v>
      </c>
    </row>
    <row r="350" spans="1:72" x14ac:dyDescent="0.25">
      <c r="A350" s="114">
        <v>50679</v>
      </c>
      <c r="B350" s="105">
        <v>50050</v>
      </c>
      <c r="C350" s="105">
        <v>57404</v>
      </c>
      <c r="D350" s="105">
        <v>75000</v>
      </c>
      <c r="E350" s="105">
        <v>30000</v>
      </c>
      <c r="F350" s="105"/>
      <c r="G350" s="105">
        <v>50377.83375314861</v>
      </c>
      <c r="H350" s="105">
        <v>50000</v>
      </c>
      <c r="I350" s="106"/>
      <c r="J350" s="105">
        <f t="shared" si="248"/>
        <v>262454</v>
      </c>
      <c r="K350" s="150">
        <f t="shared" si="270"/>
        <v>170000</v>
      </c>
      <c r="L350" s="106"/>
      <c r="M350" s="106"/>
      <c r="N350" s="106">
        <v>155000</v>
      </c>
      <c r="O350" s="106">
        <v>35000</v>
      </c>
      <c r="P350" s="106">
        <v>7000</v>
      </c>
      <c r="Q350" s="150">
        <f t="shared" si="263"/>
        <v>68000</v>
      </c>
      <c r="R350" s="106"/>
      <c r="S350" s="106"/>
      <c r="T350" s="106"/>
      <c r="U350" s="106">
        <v>200000</v>
      </c>
      <c r="V350" s="106">
        <v>257000</v>
      </c>
      <c r="W350" s="106">
        <f t="shared" si="264"/>
        <v>300000</v>
      </c>
      <c r="X350" s="106"/>
      <c r="Y350" s="106"/>
      <c r="Z350" s="123">
        <f t="shared" si="265"/>
        <v>0.53180000000000005</v>
      </c>
      <c r="AA350" s="123">
        <f t="shared" si="265"/>
        <v>0.63180000000000003</v>
      </c>
      <c r="AB350" s="123">
        <v>1.3</v>
      </c>
      <c r="AC350" s="123">
        <v>1.25</v>
      </c>
      <c r="AD350" s="22"/>
      <c r="AE350" s="123">
        <f t="shared" si="249"/>
        <v>0.35473972602739723</v>
      </c>
      <c r="AF350" s="123">
        <v>0.1</v>
      </c>
      <c r="AG350" s="123"/>
      <c r="AH350" s="123">
        <f t="shared" si="266"/>
        <v>0.55000000000000004</v>
      </c>
      <c r="AI350" s="22"/>
      <c r="AJ350" s="22"/>
      <c r="AK350" s="123">
        <v>0.59</v>
      </c>
      <c r="AL350" s="123">
        <v>0.8</v>
      </c>
      <c r="AM350" s="123">
        <v>0.70409999999999995</v>
      </c>
      <c r="AN350" s="22"/>
      <c r="AO350" s="22"/>
      <c r="AP350" s="47"/>
      <c r="AQ350" s="47"/>
      <c r="AR350" s="123">
        <v>0.27500000000000002</v>
      </c>
      <c r="AS350" s="124">
        <v>9.9199999999999997E-2</v>
      </c>
      <c r="AT350" s="124">
        <v>1.45</v>
      </c>
      <c r="AU350" s="124"/>
      <c r="AV350" s="22"/>
      <c r="AW350" s="118">
        <f t="shared" si="250"/>
        <v>6134417.5532000009</v>
      </c>
      <c r="AX350" s="119"/>
      <c r="AY350" s="118">
        <f t="shared" si="251"/>
        <v>709001.58724681672</v>
      </c>
      <c r="AZ350" s="119"/>
      <c r="BA350" s="118">
        <f t="shared" si="252"/>
        <v>1705000.0000000002</v>
      </c>
      <c r="BB350" s="118">
        <f t="shared" si="253"/>
        <v>8238482.5</v>
      </c>
      <c r="BC350" s="118">
        <f t="shared" si="254"/>
        <v>0</v>
      </c>
      <c r="BD350" s="118">
        <f t="shared" si="255"/>
        <v>790326.39999999991</v>
      </c>
      <c r="BE350" s="22"/>
      <c r="BF350" s="118">
        <f t="shared" si="256"/>
        <v>7633745.5404468179</v>
      </c>
      <c r="BG350" s="122">
        <f t="shared" si="257"/>
        <v>9943482.5</v>
      </c>
      <c r="BH350" s="119">
        <f t="shared" si="258"/>
        <v>13485000</v>
      </c>
      <c r="BI350" s="119"/>
      <c r="BJ350" s="119">
        <f t="shared" si="259"/>
        <v>0</v>
      </c>
      <c r="BK350" s="81"/>
      <c r="BL350" s="81"/>
      <c r="BM350" s="120">
        <f t="shared" si="260"/>
        <v>31062228.040446818</v>
      </c>
      <c r="BN350" s="120">
        <f t="shared" si="261"/>
        <v>31062228.040446818</v>
      </c>
      <c r="BO350" s="121">
        <v>50679</v>
      </c>
      <c r="BP350" s="22">
        <v>31</v>
      </c>
      <c r="BQ350" s="227">
        <f t="shared" si="267"/>
        <v>9125000</v>
      </c>
      <c r="BR350" s="227">
        <f t="shared" si="268"/>
        <v>9125000</v>
      </c>
      <c r="BS350" s="227">
        <f t="shared" si="269"/>
        <v>4562500</v>
      </c>
      <c r="BT350" s="227">
        <f t="shared" si="262"/>
        <v>53874728.040446818</v>
      </c>
    </row>
    <row r="351" spans="1:72" x14ac:dyDescent="0.25">
      <c r="A351" s="114">
        <v>50710</v>
      </c>
      <c r="B351" s="105">
        <v>62006</v>
      </c>
      <c r="C351" s="105">
        <v>46059</v>
      </c>
      <c r="D351" s="105">
        <v>75000</v>
      </c>
      <c r="E351" s="105">
        <v>30000</v>
      </c>
      <c r="F351" s="105"/>
      <c r="G351" s="105">
        <v>50377.83375314861</v>
      </c>
      <c r="H351" s="105">
        <v>50000</v>
      </c>
      <c r="I351" s="106"/>
      <c r="J351" s="105">
        <f t="shared" si="248"/>
        <v>263065</v>
      </c>
      <c r="K351" s="150">
        <f>152000+$K$3</f>
        <v>152000</v>
      </c>
      <c r="L351" s="106"/>
      <c r="M351" s="106"/>
      <c r="N351" s="106">
        <v>155000</v>
      </c>
      <c r="O351" s="106">
        <v>35000</v>
      </c>
      <c r="P351" s="106">
        <v>7000</v>
      </c>
      <c r="Q351" s="150">
        <f t="shared" si="263"/>
        <v>68000</v>
      </c>
      <c r="R351" s="106"/>
      <c r="S351" s="106"/>
      <c r="T351" s="106"/>
      <c r="U351" s="106">
        <v>200000</v>
      </c>
      <c r="V351" s="106">
        <v>257000</v>
      </c>
      <c r="W351" s="106">
        <f t="shared" si="264"/>
        <v>300000</v>
      </c>
      <c r="X351" s="106"/>
      <c r="Y351" s="106"/>
      <c r="Z351" s="123">
        <f t="shared" si="265"/>
        <v>0.53180000000000005</v>
      </c>
      <c r="AA351" s="123">
        <f t="shared" si="265"/>
        <v>0.63180000000000003</v>
      </c>
      <c r="AB351" s="123">
        <v>1.3</v>
      </c>
      <c r="AC351" s="123">
        <v>1.25</v>
      </c>
      <c r="AD351" s="22"/>
      <c r="AE351" s="123">
        <f t="shared" si="249"/>
        <v>0.35473972602739723</v>
      </c>
      <c r="AF351" s="123">
        <v>0.1</v>
      </c>
      <c r="AG351" s="123"/>
      <c r="AH351" s="123">
        <f t="shared" si="266"/>
        <v>0.55000000000000004</v>
      </c>
      <c r="AI351" s="22"/>
      <c r="AJ351" s="22"/>
      <c r="AK351" s="123">
        <v>0.59</v>
      </c>
      <c r="AL351" s="123">
        <v>0.8</v>
      </c>
      <c r="AM351" s="123">
        <v>0.70409999999999995</v>
      </c>
      <c r="AN351" s="22"/>
      <c r="AO351" s="22"/>
      <c r="AP351" s="47"/>
      <c r="AQ351" s="47"/>
      <c r="AR351" s="123">
        <v>0.27500000000000002</v>
      </c>
      <c r="AS351" s="124">
        <v>9.9199999999999997E-2</v>
      </c>
      <c r="AT351" s="124">
        <v>1.45</v>
      </c>
      <c r="AU351" s="124"/>
      <c r="AV351" s="22"/>
      <c r="AW351" s="118">
        <f t="shared" si="250"/>
        <v>5912246.0099999998</v>
      </c>
      <c r="AX351" s="119"/>
      <c r="AY351" s="118">
        <f t="shared" si="251"/>
        <v>686130.56830337108</v>
      </c>
      <c r="AZ351" s="119"/>
      <c r="BA351" s="118">
        <f t="shared" si="252"/>
        <v>1650000.0000000002</v>
      </c>
      <c r="BB351" s="118">
        <f t="shared" si="253"/>
        <v>7675725</v>
      </c>
      <c r="BC351" s="118">
        <f t="shared" si="254"/>
        <v>0</v>
      </c>
      <c r="BD351" s="118">
        <f t="shared" si="255"/>
        <v>764831.99999999988</v>
      </c>
      <c r="BE351" s="22"/>
      <c r="BF351" s="118">
        <f t="shared" si="256"/>
        <v>7363208.5783033706</v>
      </c>
      <c r="BG351" s="122">
        <f t="shared" si="257"/>
        <v>9325725</v>
      </c>
      <c r="BH351" s="119">
        <f t="shared" si="258"/>
        <v>13050000</v>
      </c>
      <c r="BI351" s="119"/>
      <c r="BJ351" s="119">
        <f t="shared" si="259"/>
        <v>0</v>
      </c>
      <c r="BK351" s="81"/>
      <c r="BL351" s="81"/>
      <c r="BM351" s="120">
        <f t="shared" si="260"/>
        <v>29738933.578303371</v>
      </c>
      <c r="BN351" s="120">
        <f t="shared" si="261"/>
        <v>29738933.578303371</v>
      </c>
      <c r="BO351" s="121">
        <v>50710</v>
      </c>
      <c r="BP351" s="22">
        <v>30</v>
      </c>
      <c r="BQ351" s="227">
        <f t="shared" si="267"/>
        <v>9125000</v>
      </c>
      <c r="BR351" s="227">
        <f t="shared" si="268"/>
        <v>9125000</v>
      </c>
      <c r="BS351" s="227">
        <f t="shared" si="269"/>
        <v>4562500</v>
      </c>
      <c r="BT351" s="227">
        <f t="shared" si="262"/>
        <v>52551433.578303367</v>
      </c>
    </row>
    <row r="352" spans="1:72" x14ac:dyDescent="0.25">
      <c r="A352" s="114">
        <v>50740</v>
      </c>
      <c r="B352" s="105">
        <v>62216</v>
      </c>
      <c r="C352" s="105">
        <v>46059</v>
      </c>
      <c r="D352" s="105">
        <v>75000</v>
      </c>
      <c r="E352" s="105">
        <v>30000</v>
      </c>
      <c r="F352" s="105"/>
      <c r="G352" s="105">
        <v>50377.83375314861</v>
      </c>
      <c r="H352" s="105">
        <v>50000</v>
      </c>
      <c r="I352" s="106"/>
      <c r="J352" s="105">
        <f t="shared" si="248"/>
        <v>263275</v>
      </c>
      <c r="K352" s="150">
        <f>152000+$K$3</f>
        <v>152000</v>
      </c>
      <c r="L352" s="106"/>
      <c r="M352" s="106"/>
      <c r="N352" s="106">
        <v>155000</v>
      </c>
      <c r="O352" s="106">
        <v>35000</v>
      </c>
      <c r="P352" s="106">
        <v>7000</v>
      </c>
      <c r="Q352" s="150">
        <f t="shared" si="263"/>
        <v>68000</v>
      </c>
      <c r="R352" s="106"/>
      <c r="S352" s="106"/>
      <c r="T352" s="106"/>
      <c r="U352" s="106">
        <v>200000</v>
      </c>
      <c r="V352" s="106">
        <v>257000</v>
      </c>
      <c r="W352" s="106">
        <f t="shared" si="264"/>
        <v>300000</v>
      </c>
      <c r="X352" s="106"/>
      <c r="Y352" s="106"/>
      <c r="Z352" s="123">
        <f t="shared" si="265"/>
        <v>0.53180000000000005</v>
      </c>
      <c r="AA352" s="123">
        <f t="shared" si="265"/>
        <v>0.63180000000000003</v>
      </c>
      <c r="AB352" s="123">
        <v>1.3</v>
      </c>
      <c r="AC352" s="123">
        <v>1.25</v>
      </c>
      <c r="AD352" s="22"/>
      <c r="AE352" s="123">
        <f t="shared" si="249"/>
        <v>0.35473972602739723</v>
      </c>
      <c r="AF352" s="123">
        <v>0.1</v>
      </c>
      <c r="AG352" s="123"/>
      <c r="AH352" s="123">
        <f t="shared" si="266"/>
        <v>0.55000000000000004</v>
      </c>
      <c r="AI352" s="22"/>
      <c r="AJ352" s="22"/>
      <c r="AK352" s="123">
        <v>0.59</v>
      </c>
      <c r="AL352" s="123">
        <v>0.8</v>
      </c>
      <c r="AM352" s="123">
        <v>0.70409999999999995</v>
      </c>
      <c r="AN352" s="22"/>
      <c r="AO352" s="22"/>
      <c r="AP352" s="47"/>
      <c r="AQ352" s="47"/>
      <c r="AR352" s="123">
        <v>0.27500000000000002</v>
      </c>
      <c r="AS352" s="124">
        <v>9.9199999999999997E-2</v>
      </c>
      <c r="AT352" s="124">
        <v>1.45</v>
      </c>
      <c r="AU352" s="124"/>
      <c r="AV352" s="22"/>
      <c r="AW352" s="118">
        <f t="shared" si="250"/>
        <v>6112782.8949999996</v>
      </c>
      <c r="AX352" s="119"/>
      <c r="AY352" s="118">
        <f t="shared" si="251"/>
        <v>709001.58724681672</v>
      </c>
      <c r="AZ352" s="119"/>
      <c r="BA352" s="118">
        <f t="shared" si="252"/>
        <v>1705000.0000000002</v>
      </c>
      <c r="BB352" s="118">
        <f t="shared" si="253"/>
        <v>7931582.5</v>
      </c>
      <c r="BC352" s="118">
        <f t="shared" si="254"/>
        <v>0</v>
      </c>
      <c r="BD352" s="118">
        <f t="shared" si="255"/>
        <v>790326.39999999991</v>
      </c>
      <c r="BE352" s="22"/>
      <c r="BF352" s="118">
        <f t="shared" si="256"/>
        <v>7612110.8822468165</v>
      </c>
      <c r="BG352" s="122">
        <f t="shared" si="257"/>
        <v>9636582.5</v>
      </c>
      <c r="BH352" s="119">
        <f t="shared" si="258"/>
        <v>13485000</v>
      </c>
      <c r="BI352" s="119"/>
      <c r="BJ352" s="119">
        <f t="shared" si="259"/>
        <v>0</v>
      </c>
      <c r="BK352" s="81"/>
      <c r="BL352" s="81"/>
      <c r="BM352" s="120">
        <f t="shared" si="260"/>
        <v>30733693.382246815</v>
      </c>
      <c r="BN352" s="120">
        <f t="shared" si="261"/>
        <v>30733693.382246815</v>
      </c>
      <c r="BO352" s="121">
        <v>50740</v>
      </c>
      <c r="BP352" s="22">
        <v>31</v>
      </c>
      <c r="BQ352" s="227">
        <f t="shared" si="267"/>
        <v>9125000</v>
      </c>
      <c r="BR352" s="227">
        <f t="shared" si="268"/>
        <v>9125000</v>
      </c>
      <c r="BS352" s="227">
        <f t="shared" si="269"/>
        <v>4562500</v>
      </c>
      <c r="BT352" s="227">
        <f t="shared" si="262"/>
        <v>53546193.382246815</v>
      </c>
    </row>
    <row r="353" spans="1:72" x14ac:dyDescent="0.25">
      <c r="A353" s="190"/>
      <c r="B353" s="191"/>
      <c r="C353" s="191"/>
      <c r="D353" s="191"/>
      <c r="E353" s="191"/>
      <c r="F353" s="191"/>
      <c r="G353" s="191"/>
      <c r="H353" s="191"/>
      <c r="I353" s="192"/>
      <c r="J353" s="191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4"/>
      <c r="AT353" s="194"/>
      <c r="AU353" s="194"/>
      <c r="AV353" s="167"/>
      <c r="AW353" s="186">
        <f>SUM(AW341:AW352)</f>
        <v>75588334.457599998</v>
      </c>
      <c r="AX353" s="186"/>
      <c r="AY353" s="186">
        <f>SUM(AY341:AY352)</f>
        <v>19983727.812704872</v>
      </c>
      <c r="AZ353" s="186"/>
      <c r="BA353" s="186">
        <f>SUM(BA341:BA352)</f>
        <v>20075000.000000004</v>
      </c>
      <c r="BB353" s="186">
        <f>SUM(BB341:BB352)</f>
        <v>95506587.5</v>
      </c>
      <c r="BC353" s="186">
        <f>SUM(BC341:BC352)</f>
        <v>0</v>
      </c>
      <c r="BD353" s="186">
        <f>SUM(BD341:BD352)</f>
        <v>9305456</v>
      </c>
      <c r="BE353" s="187"/>
      <c r="BF353" s="186">
        <f>SUM(BF341:BF352)</f>
        <v>104877518.27030487</v>
      </c>
      <c r="BG353" s="186">
        <f>SUM(BG341:BG352)</f>
        <v>115581587.5</v>
      </c>
      <c r="BH353" s="186">
        <f>SUM(BH341:BH352)</f>
        <v>158775000</v>
      </c>
      <c r="BI353" s="186"/>
      <c r="BJ353" s="186">
        <f>SUM(BJ341:BJ352)</f>
        <v>0</v>
      </c>
      <c r="BK353" s="187"/>
      <c r="BL353" s="187"/>
      <c r="BM353" s="186">
        <f>SUM(BM341:BM352)</f>
        <v>379234105.77030492</v>
      </c>
      <c r="BN353" s="186">
        <f>SUM(BN341:BN352)</f>
        <v>379234105.77030492</v>
      </c>
      <c r="BO353" s="188"/>
      <c r="BP353" s="187"/>
      <c r="BQ353" s="228">
        <f>365*1.5*200000</f>
        <v>109500000</v>
      </c>
      <c r="BR353" s="228">
        <f>365*1.5*200000</f>
        <v>109500000</v>
      </c>
      <c r="BS353" s="228">
        <f>365*1.5*100000</f>
        <v>54750000</v>
      </c>
      <c r="BT353" s="229">
        <f>SUM(BT341:BT352)</f>
        <v>652984105.77030492</v>
      </c>
    </row>
  </sheetData>
  <mergeCells count="2">
    <mergeCell ref="G6:H6"/>
    <mergeCell ref="AE6:AF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pageSetUpPr fitToPage="1"/>
  </sheetPr>
  <dimension ref="A1:W386"/>
  <sheetViews>
    <sheetView zoomScaleNormal="100"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9.6640625" bestFit="1" customWidth="1"/>
    <col min="10" max="10" width="2.6640625" bestFit="1" customWidth="1"/>
    <col min="11" max="11" width="22.5546875" bestFit="1" customWidth="1"/>
    <col min="12" max="12" width="8.33203125" bestFit="1" customWidth="1"/>
    <col min="13" max="13" width="6.6640625" customWidth="1"/>
    <col min="15" max="15" width="24.109375" bestFit="1" customWidth="1"/>
    <col min="16" max="16" width="9.44140625" customWidth="1"/>
    <col min="17" max="17" width="6.109375" customWidth="1"/>
    <col min="18" max="18" width="8.88671875" bestFit="1" customWidth="1"/>
  </cols>
  <sheetData>
    <row r="1" spans="1:23" x14ac:dyDescent="0.25">
      <c r="A1" s="1" t="s">
        <v>363</v>
      </c>
      <c r="D1"/>
    </row>
    <row r="2" spans="1:23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134</v>
      </c>
      <c r="H2" s="55" t="s">
        <v>135</v>
      </c>
      <c r="I2" s="24"/>
    </row>
    <row r="3" spans="1:23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>ROUND(C3+D3,3)</f>
        <v>3.0640000000000001</v>
      </c>
      <c r="F3" s="299"/>
      <c r="G3" s="303">
        <f>(E3/$L$6)*$L$5+($L$7*$L$8^(B3-$L$4))</f>
        <v>0.12364214365312533</v>
      </c>
      <c r="H3" s="304">
        <f t="shared" ref="H3:H12" si="0">+E3+G3</f>
        <v>3.1876421436531253</v>
      </c>
      <c r="K3" s="58" t="s">
        <v>430</v>
      </c>
      <c r="L3" s="17"/>
    </row>
    <row r="4" spans="1:23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ref="E4:E62" si="1">ROUND(C4+D4,3)</f>
        <v>2.6709999999999998</v>
      </c>
      <c r="F4" s="299"/>
      <c r="G4" s="303">
        <f>(E4/$L$6)*$L$5+($L$7*$L$8^(B4-$L$4))</f>
        <v>0.11850618984905278</v>
      </c>
      <c r="H4" s="304">
        <f t="shared" si="0"/>
        <v>2.7895061898490527</v>
      </c>
      <c r="K4" s="14" t="s">
        <v>5</v>
      </c>
      <c r="L4" s="26">
        <v>2019</v>
      </c>
      <c r="M4" s="25" t="s">
        <v>27</v>
      </c>
      <c r="N4" s="22" t="s">
        <v>412</v>
      </c>
    </row>
    <row r="5" spans="1:23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si="1"/>
        <v>2.9470000000000001</v>
      </c>
      <c r="F5" s="307"/>
      <c r="G5" s="303">
        <f>(E5/$L$6)*$L$5+($L$7*$L$8^(B5-$L$4))</f>
        <v>0.12211311923817245</v>
      </c>
      <c r="H5" s="304">
        <f t="shared" si="0"/>
        <v>3.0691131192381724</v>
      </c>
      <c r="K5" s="14" t="s">
        <v>6</v>
      </c>
      <c r="L5" s="13">
        <f>L13+P14</f>
        <v>1.29E-2</v>
      </c>
      <c r="M5" s="25"/>
      <c r="N5" s="22"/>
      <c r="O5" s="39"/>
      <c r="P5" s="39"/>
      <c r="Q5" s="39"/>
      <c r="R5" s="39"/>
    </row>
    <row r="6" spans="1:23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1"/>
        <v>2.649</v>
      </c>
      <c r="F6" s="307"/>
      <c r="G6" s="303">
        <f t="shared" ref="G6:G13" si="2">(E6/$L$6)*$L$5+($L$7*$L$8^(B6-$L$4))</f>
        <v>0.11821868098470267</v>
      </c>
      <c r="H6" s="304">
        <f t="shared" si="0"/>
        <v>2.7672186809847026</v>
      </c>
      <c r="K6" s="14" t="s">
        <v>7</v>
      </c>
      <c r="L6" s="13">
        <f>100%-L5</f>
        <v>0.98709999999999998</v>
      </c>
    </row>
    <row r="7" spans="1:23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1"/>
        <v>2.645</v>
      </c>
      <c r="F7" s="307"/>
      <c r="G7" s="303">
        <f t="shared" si="2"/>
        <v>0.11816640664572992</v>
      </c>
      <c r="H7" s="304">
        <f t="shared" si="0"/>
        <v>2.76316640664573</v>
      </c>
      <c r="K7" s="14" t="s">
        <v>11</v>
      </c>
      <c r="L7" s="12">
        <f>L17+P24</f>
        <v>8.3600000000000008E-2</v>
      </c>
    </row>
    <row r="8" spans="1:23" ht="13.8" thickBot="1" x14ac:dyDescent="0.3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1"/>
        <v>2.4369999999999998</v>
      </c>
      <c r="F8" s="307"/>
      <c r="G8" s="303">
        <f t="shared" si="2"/>
        <v>0.11544814101914699</v>
      </c>
      <c r="H8" s="304">
        <f t="shared" si="0"/>
        <v>2.5524481410191466</v>
      </c>
      <c r="K8" s="15" t="s">
        <v>8</v>
      </c>
      <c r="L8" s="373">
        <v>1</v>
      </c>
      <c r="M8" s="333" t="s">
        <v>27</v>
      </c>
      <c r="N8" s="81" t="s">
        <v>412</v>
      </c>
    </row>
    <row r="9" spans="1:23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1"/>
        <v>2.4180000000000001</v>
      </c>
      <c r="F9" s="307"/>
      <c r="G9" s="303">
        <f t="shared" si="2"/>
        <v>0.11519983790902645</v>
      </c>
      <c r="H9" s="304">
        <f t="shared" si="0"/>
        <v>2.5331998379090268</v>
      </c>
      <c r="K9" s="6"/>
      <c r="L9" s="32"/>
      <c r="M9" s="39"/>
      <c r="N9" s="39"/>
    </row>
    <row r="10" spans="1:23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1"/>
        <v>2.2759999999999998</v>
      </c>
      <c r="F10" s="307"/>
      <c r="G10" s="303">
        <f t="shared" si="2"/>
        <v>0.11334409887549388</v>
      </c>
      <c r="H10" s="304">
        <f t="shared" si="0"/>
        <v>2.3893440988754935</v>
      </c>
    </row>
    <row r="11" spans="1:23" ht="13.8" thickBot="1" x14ac:dyDescent="0.3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1"/>
        <v>2.5760000000000001</v>
      </c>
      <c r="F11" s="24"/>
      <c r="G11" s="8">
        <f>(E11/$L$6)*$L$5+($L$7*$L$8^(B11-$L$4))</f>
        <v>0.11726467429845001</v>
      </c>
      <c r="H11" s="7">
        <f>+E11+G11</f>
        <v>2.6932646742984501</v>
      </c>
    </row>
    <row r="12" spans="1:23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1"/>
        <v>2.7530000000000001</v>
      </c>
      <c r="F12" s="24"/>
      <c r="G12" s="8">
        <f t="shared" si="2"/>
        <v>0.11957781379799413</v>
      </c>
      <c r="H12" s="7">
        <f t="shared" si="0"/>
        <v>2.872577813797994</v>
      </c>
      <c r="K12" s="58" t="s">
        <v>136</v>
      </c>
      <c r="L12" s="67"/>
      <c r="M12" s="69"/>
      <c r="O12" s="58" t="s">
        <v>429</v>
      </c>
      <c r="P12" s="17"/>
      <c r="Q12" s="29"/>
    </row>
    <row r="13" spans="1:23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1"/>
        <v>2.3149999999999999</v>
      </c>
      <c r="F13" s="24"/>
      <c r="G13" s="8">
        <f t="shared" si="2"/>
        <v>0.11385377368047818</v>
      </c>
      <c r="H13" s="7">
        <f t="shared" ref="H13:H76" si="3">+E13+G13</f>
        <v>2.4288537736804781</v>
      </c>
      <c r="K13" s="379" t="s">
        <v>6</v>
      </c>
      <c r="L13" s="380">
        <v>7.4999999999999997E-3</v>
      </c>
      <c r="M13" s="25" t="s">
        <v>27</v>
      </c>
      <c r="N13" s="82" t="s">
        <v>412</v>
      </c>
      <c r="O13" s="14" t="s">
        <v>5</v>
      </c>
      <c r="P13" s="26">
        <f>+L4</f>
        <v>2019</v>
      </c>
      <c r="Q13" s="25" t="s">
        <v>27</v>
      </c>
      <c r="R13" s="22"/>
    </row>
    <row r="14" spans="1:23" x14ac:dyDescent="0.25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si="1"/>
        <v>2.5179999999999998</v>
      </c>
      <c r="F14" s="24"/>
      <c r="G14" s="8">
        <f t="shared" ref="G14:G77" si="4">(E14/$L$6)*$L$5+($L$7*$L$8^(B14-$L$4))</f>
        <v>0.11650669638334515</v>
      </c>
      <c r="H14" s="7">
        <f t="shared" si="3"/>
        <v>2.6345066963833448</v>
      </c>
      <c r="K14" s="184" t="s">
        <v>9</v>
      </c>
      <c r="L14" s="387">
        <v>1.5599999999999999E-2</v>
      </c>
      <c r="M14" s="25" t="s">
        <v>27</v>
      </c>
      <c r="N14" s="82" t="s">
        <v>412</v>
      </c>
      <c r="O14" s="14" t="s">
        <v>6</v>
      </c>
      <c r="P14" s="18">
        <v>5.4000000000000003E-3</v>
      </c>
      <c r="Q14" s="25" t="s">
        <v>27</v>
      </c>
      <c r="R14" s="22" t="s">
        <v>412</v>
      </c>
    </row>
    <row r="15" spans="1:23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1"/>
        <v>2.6469999999999998</v>
      </c>
      <c r="F15" s="24"/>
      <c r="G15" s="8">
        <f t="shared" si="4"/>
        <v>0.11819254381521629</v>
      </c>
      <c r="H15" s="7">
        <f t="shared" si="3"/>
        <v>2.7651925438152163</v>
      </c>
      <c r="K15" s="184" t="s">
        <v>10</v>
      </c>
      <c r="L15" s="391">
        <v>1.2999999999999999E-3</v>
      </c>
      <c r="M15" s="25" t="s">
        <v>27</v>
      </c>
      <c r="N15" s="82" t="s">
        <v>412</v>
      </c>
      <c r="O15" s="14" t="s">
        <v>7</v>
      </c>
      <c r="P15" s="13">
        <f>100%-P14</f>
        <v>0.99460000000000004</v>
      </c>
      <c r="Q15" s="30"/>
    </row>
    <row r="16" spans="1:23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1"/>
        <v>2.5990000000000002</v>
      </c>
      <c r="F16" s="24"/>
      <c r="G16" s="8">
        <f t="shared" si="4"/>
        <v>0.11756525174754331</v>
      </c>
      <c r="H16" s="7">
        <f t="shared" si="3"/>
        <v>2.7165652517475434</v>
      </c>
      <c r="K16" s="362" t="s">
        <v>12</v>
      </c>
      <c r="L16" s="388">
        <v>3.6400000000000002E-2</v>
      </c>
      <c r="M16" s="25" t="s">
        <v>27</v>
      </c>
      <c r="N16" s="82" t="s">
        <v>412</v>
      </c>
      <c r="O16" s="14" t="s">
        <v>11</v>
      </c>
      <c r="P16" s="12">
        <f>P24</f>
        <v>3.0300000000000001E-2</v>
      </c>
      <c r="Q16" s="31"/>
      <c r="R16" s="22" t="s">
        <v>413</v>
      </c>
      <c r="S16" s="392"/>
      <c r="T16" s="39"/>
      <c r="U16" s="39"/>
      <c r="V16" s="39"/>
      <c r="W16" s="39"/>
    </row>
    <row r="17" spans="1:23" ht="13.8" thickBot="1" x14ac:dyDescent="0.3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1"/>
        <v>2.4420000000000002</v>
      </c>
      <c r="F17" s="24"/>
      <c r="G17" s="8">
        <f t="shared" si="4"/>
        <v>0.11551348394286294</v>
      </c>
      <c r="H17" s="7">
        <f t="shared" si="3"/>
        <v>2.5575134839428633</v>
      </c>
      <c r="K17" s="390" t="s">
        <v>431</v>
      </c>
      <c r="L17" s="389">
        <f>SUM(L14:L16)</f>
        <v>5.33E-2</v>
      </c>
      <c r="M17" s="24"/>
      <c r="N17" s="25"/>
      <c r="O17" s="14" t="s">
        <v>8</v>
      </c>
      <c r="P17" s="373">
        <v>2.5000000000000001E-2</v>
      </c>
      <c r="Q17" s="333" t="s">
        <v>27</v>
      </c>
      <c r="R17" s="81" t="s">
        <v>412</v>
      </c>
      <c r="S17" s="39"/>
      <c r="T17" s="39"/>
      <c r="U17" s="39"/>
      <c r="V17" s="39"/>
      <c r="W17" s="39"/>
    </row>
    <row r="18" spans="1:23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1"/>
        <v>2.2280000000000002</v>
      </c>
      <c r="F18" s="24"/>
      <c r="G18" s="8">
        <f t="shared" si="4"/>
        <v>0.1127168068078209</v>
      </c>
      <c r="H18" s="7">
        <f t="shared" si="3"/>
        <v>2.340716806807821</v>
      </c>
      <c r="K18" s="59"/>
      <c r="L18" s="10"/>
      <c r="M18" s="29"/>
      <c r="N18" s="25"/>
      <c r="O18" s="347"/>
      <c r="P18" s="19"/>
      <c r="Q18" s="32"/>
      <c r="S18" s="39"/>
      <c r="T18" s="39"/>
      <c r="U18" s="39"/>
      <c r="V18" s="39"/>
      <c r="W18" s="39"/>
    </row>
    <row r="19" spans="1:23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1"/>
        <v>2.2389999999999999</v>
      </c>
      <c r="F19" s="24"/>
      <c r="G19" s="8">
        <f t="shared" si="4"/>
        <v>0.11286056123999595</v>
      </c>
      <c r="H19" s="7">
        <f t="shared" si="3"/>
        <v>2.3518605612399957</v>
      </c>
      <c r="I19" s="29"/>
      <c r="K19" s="60"/>
      <c r="L19" s="9"/>
      <c r="M19" s="61"/>
      <c r="O19" s="347"/>
      <c r="P19" s="19"/>
      <c r="Q19" s="32"/>
      <c r="S19" s="39"/>
      <c r="T19" s="39"/>
      <c r="U19" s="39"/>
      <c r="V19" s="39"/>
      <c r="W19" s="39"/>
    </row>
    <row r="20" spans="1:23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1"/>
        <v>2.3039999999999998</v>
      </c>
      <c r="F20" s="24"/>
      <c r="G20" s="8">
        <f t="shared" si="4"/>
        <v>0.11371001924830311</v>
      </c>
      <c r="H20" s="7">
        <f t="shared" si="3"/>
        <v>2.417710019248303</v>
      </c>
      <c r="I20" s="9"/>
      <c r="K20" s="60"/>
      <c r="L20" s="9"/>
      <c r="M20" s="62"/>
      <c r="O20" s="348" t="s">
        <v>118</v>
      </c>
      <c r="P20" s="11"/>
      <c r="Q20" s="9"/>
      <c r="S20" s="39"/>
      <c r="T20" s="39"/>
      <c r="U20" s="39"/>
      <c r="V20" s="39"/>
      <c r="W20" s="39"/>
    </row>
    <row r="21" spans="1:23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1"/>
        <v>2.3740000000000001</v>
      </c>
      <c r="F21" s="24"/>
      <c r="G21" s="8">
        <f t="shared" si="4"/>
        <v>0.11462482018032621</v>
      </c>
      <c r="H21" s="7">
        <f t="shared" si="3"/>
        <v>2.4886248201803265</v>
      </c>
      <c r="I21" s="30"/>
      <c r="J21" s="25"/>
      <c r="K21" s="60"/>
      <c r="L21" s="9"/>
      <c r="M21" s="30"/>
      <c r="N21" s="25"/>
      <c r="O21" s="14" t="s">
        <v>9</v>
      </c>
      <c r="P21" s="20">
        <v>2.9000000000000001E-2</v>
      </c>
      <c r="Q21" s="25" t="s">
        <v>27</v>
      </c>
      <c r="R21" s="22" t="s">
        <v>412</v>
      </c>
      <c r="S21" s="39"/>
      <c r="T21" s="39"/>
      <c r="U21" s="39"/>
      <c r="V21" s="39"/>
      <c r="W21" s="39"/>
    </row>
    <row r="22" spans="1:23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1"/>
        <v>2.39</v>
      </c>
      <c r="F22" s="24"/>
      <c r="G22" s="8">
        <f t="shared" si="4"/>
        <v>0.11483391753621722</v>
      </c>
      <c r="H22" s="7">
        <f t="shared" si="3"/>
        <v>2.5048339175362173</v>
      </c>
      <c r="I22" s="30"/>
      <c r="J22" s="24"/>
      <c r="K22" s="60"/>
      <c r="L22" s="9"/>
      <c r="M22" s="31"/>
      <c r="O22" s="14" t="s">
        <v>10</v>
      </c>
      <c r="P22" s="20">
        <v>1.2999999999999999E-3</v>
      </c>
      <c r="Q22" s="25" t="s">
        <v>27</v>
      </c>
      <c r="R22" s="22" t="s">
        <v>412</v>
      </c>
      <c r="S22" s="39"/>
      <c r="T22" s="39"/>
      <c r="U22" s="39"/>
      <c r="V22" s="39"/>
      <c r="W22" s="39"/>
    </row>
    <row r="23" spans="1:23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1"/>
        <v>2.33</v>
      </c>
      <c r="F23" s="24"/>
      <c r="G23" s="8">
        <f t="shared" si="4"/>
        <v>0.11404980245162599</v>
      </c>
      <c r="H23" s="7">
        <f t="shared" si="3"/>
        <v>2.4440498024516262</v>
      </c>
      <c r="I23" s="31"/>
      <c r="J23" s="24"/>
      <c r="K23" s="60"/>
      <c r="L23" s="9"/>
      <c r="M23" s="63"/>
      <c r="O23" s="14" t="s">
        <v>366</v>
      </c>
      <c r="P23" s="20">
        <v>0</v>
      </c>
      <c r="Q23" s="25" t="s">
        <v>27</v>
      </c>
      <c r="R23" s="81" t="s">
        <v>412</v>
      </c>
      <c r="S23" s="39"/>
      <c r="T23" s="39"/>
      <c r="U23" s="39"/>
      <c r="V23" s="39"/>
      <c r="W23" s="39"/>
    </row>
    <row r="24" spans="1:23" ht="13.8" thickBot="1" x14ac:dyDescent="0.3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1"/>
        <v>2.36</v>
      </c>
      <c r="F24" s="24"/>
      <c r="G24" s="8">
        <f t="shared" si="4"/>
        <v>0.11444185999392159</v>
      </c>
      <c r="H24" s="7">
        <f t="shared" si="3"/>
        <v>2.4744418599939215</v>
      </c>
      <c r="I24" s="30"/>
      <c r="J24" s="24"/>
      <c r="K24" s="9"/>
      <c r="L24" s="6"/>
      <c r="M24" s="32"/>
      <c r="O24" s="385" t="s">
        <v>432</v>
      </c>
      <c r="P24" s="393">
        <f>SUM(P21:P23)</f>
        <v>3.0300000000000001E-2</v>
      </c>
      <c r="Q24" s="31"/>
    </row>
    <row r="25" spans="1:23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1"/>
        <v>2.4340000000000002</v>
      </c>
      <c r="F25" s="24"/>
      <c r="G25" s="8">
        <f t="shared" si="4"/>
        <v>0.11540893526491744</v>
      </c>
      <c r="H25" s="7">
        <f t="shared" si="3"/>
        <v>2.5494089352649176</v>
      </c>
      <c r="I25" s="32"/>
      <c r="J25" s="24"/>
      <c r="K25" s="9"/>
      <c r="L25" s="6"/>
      <c r="M25" s="32"/>
      <c r="N25" s="25"/>
      <c r="O25" s="370"/>
      <c r="P25" s="370"/>
      <c r="Q25" s="24"/>
    </row>
    <row r="26" spans="1:23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1"/>
        <v>2.6120000000000001</v>
      </c>
      <c r="F26" s="24"/>
      <c r="G26" s="8">
        <f t="shared" si="4"/>
        <v>0.11773514334920476</v>
      </c>
      <c r="H26" s="7">
        <f t="shared" si="3"/>
        <v>2.7297351433492048</v>
      </c>
      <c r="I26" s="32"/>
      <c r="J26" s="24"/>
      <c r="K26" s="9"/>
      <c r="L26" s="10"/>
      <c r="M26" s="9"/>
      <c r="N26" s="25"/>
    </row>
    <row r="27" spans="1:23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1"/>
        <v>2.7320000000000002</v>
      </c>
      <c r="F27" s="24"/>
      <c r="G27" s="8">
        <f t="shared" si="4"/>
        <v>0.11930337351838721</v>
      </c>
      <c r="H27" s="7">
        <f t="shared" si="3"/>
        <v>2.8513033735183875</v>
      </c>
      <c r="I27" s="9"/>
      <c r="J27" s="24"/>
      <c r="K27" s="9"/>
      <c r="L27" s="33"/>
      <c r="M27" s="25"/>
    </row>
    <row r="28" spans="1:23" x14ac:dyDescent="0.25">
      <c r="A28" s="4" t="s">
        <v>13</v>
      </c>
      <c r="B28" s="28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1"/>
        <v>2.6859999999999999</v>
      </c>
      <c r="F28" s="24"/>
      <c r="G28" s="8">
        <f t="shared" si="4"/>
        <v>0.1187022186202006</v>
      </c>
      <c r="H28" s="7">
        <f t="shared" si="3"/>
        <v>2.8047022186202004</v>
      </c>
      <c r="I28" s="31"/>
      <c r="J28" s="25"/>
      <c r="K28" s="9"/>
      <c r="L28" s="33"/>
    </row>
    <row r="29" spans="1:23" x14ac:dyDescent="0.25">
      <c r="A29" s="4" t="s">
        <v>14</v>
      </c>
      <c r="B29" s="28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1"/>
        <v>2.5230000000000001</v>
      </c>
      <c r="F29" s="24"/>
      <c r="G29" s="8">
        <f t="shared" si="4"/>
        <v>0.1165720393070611</v>
      </c>
      <c r="H29" s="7">
        <f t="shared" si="3"/>
        <v>2.6395720393070614</v>
      </c>
      <c r="I29" s="31"/>
      <c r="J29" s="25"/>
      <c r="K29" s="9"/>
      <c r="L29" s="33"/>
    </row>
    <row r="30" spans="1:23" x14ac:dyDescent="0.25">
      <c r="A30" s="4" t="s">
        <v>15</v>
      </c>
      <c r="B30" s="28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1"/>
        <v>2.2719999999999998</v>
      </c>
      <c r="F30" s="24"/>
      <c r="G30" s="8">
        <f t="shared" si="4"/>
        <v>0.11329182453652112</v>
      </c>
      <c r="H30" s="7">
        <f t="shared" si="3"/>
        <v>2.3852918245365209</v>
      </c>
      <c r="I30" s="33"/>
      <c r="J30" s="25"/>
      <c r="K30" s="9"/>
      <c r="L30" s="31"/>
    </row>
    <row r="31" spans="1:23" x14ac:dyDescent="0.25">
      <c r="A31" s="4" t="s">
        <v>16</v>
      </c>
      <c r="B31" s="28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1"/>
        <v>2.286</v>
      </c>
      <c r="F31" s="24"/>
      <c r="G31" s="8">
        <f t="shared" si="4"/>
        <v>0.11347478472292574</v>
      </c>
      <c r="H31" s="7">
        <f t="shared" si="3"/>
        <v>2.3994747847229259</v>
      </c>
      <c r="I31" s="31"/>
      <c r="J31" s="24"/>
      <c r="K31" s="24"/>
      <c r="L31" s="24"/>
    </row>
    <row r="32" spans="1:23" x14ac:dyDescent="0.25">
      <c r="A32" s="4" t="s">
        <v>17</v>
      </c>
      <c r="B32" s="28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1"/>
        <v>2.3450000000000002</v>
      </c>
      <c r="F32" s="24"/>
      <c r="G32" s="8">
        <f t="shared" si="4"/>
        <v>0.11424583122277379</v>
      </c>
      <c r="H32" s="7">
        <f t="shared" si="3"/>
        <v>2.4592458312227738</v>
      </c>
      <c r="I32" s="24"/>
      <c r="J32" s="24"/>
      <c r="K32" s="24"/>
      <c r="L32" s="24"/>
    </row>
    <row r="33" spans="1:12" x14ac:dyDescent="0.25">
      <c r="A33" s="4" t="s">
        <v>18</v>
      </c>
      <c r="B33" s="28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1"/>
        <v>2.407</v>
      </c>
      <c r="F33" s="24"/>
      <c r="G33" s="8">
        <f t="shared" si="4"/>
        <v>0.1150560834768514</v>
      </c>
      <c r="H33" s="7">
        <f t="shared" si="3"/>
        <v>2.5220560834768513</v>
      </c>
      <c r="I33" s="24"/>
      <c r="J33" s="24"/>
      <c r="K33" s="24"/>
      <c r="L33" s="24"/>
    </row>
    <row r="34" spans="1:12" x14ac:dyDescent="0.25">
      <c r="A34" s="4" t="s">
        <v>19</v>
      </c>
      <c r="B34" s="28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1"/>
        <v>2.4350000000000001</v>
      </c>
      <c r="F34" s="24"/>
      <c r="G34" s="8">
        <f t="shared" si="4"/>
        <v>0.11542200384966063</v>
      </c>
      <c r="H34" s="7">
        <f t="shared" si="3"/>
        <v>2.5504220038496608</v>
      </c>
      <c r="I34" s="24"/>
      <c r="J34" s="24"/>
    </row>
    <row r="35" spans="1:12" x14ac:dyDescent="0.25">
      <c r="A35" s="4" t="s">
        <v>20</v>
      </c>
      <c r="B35" s="28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1"/>
        <v>2.395</v>
      </c>
      <c r="F35" s="24"/>
      <c r="G35" s="8">
        <f t="shared" si="4"/>
        <v>0.11489926045993315</v>
      </c>
      <c r="H35" s="7">
        <f t="shared" si="3"/>
        <v>2.5098992604599331</v>
      </c>
      <c r="I35" s="24"/>
      <c r="J35" s="24"/>
    </row>
    <row r="36" spans="1:12" x14ac:dyDescent="0.25">
      <c r="A36" s="4" t="s">
        <v>21</v>
      </c>
      <c r="B36" s="28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1"/>
        <v>2.4260000000000002</v>
      </c>
      <c r="F36" s="24"/>
      <c r="G36" s="8">
        <f t="shared" si="4"/>
        <v>0.11530438658697195</v>
      </c>
      <c r="H36" s="7">
        <f t="shared" si="3"/>
        <v>2.541304386586972</v>
      </c>
      <c r="I36" s="24"/>
      <c r="J36" s="24"/>
    </row>
    <row r="37" spans="1:12" x14ac:dyDescent="0.25">
      <c r="A37" s="4" t="s">
        <v>22</v>
      </c>
      <c r="B37" s="28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1"/>
        <v>2.5099999999999998</v>
      </c>
      <c r="F37" s="24"/>
      <c r="G37" s="8">
        <f t="shared" si="4"/>
        <v>0.11640214770539967</v>
      </c>
      <c r="H37" s="7">
        <f t="shared" si="3"/>
        <v>2.6264021477053996</v>
      </c>
      <c r="I37" s="24"/>
      <c r="J37" s="24"/>
    </row>
    <row r="38" spans="1:12" x14ac:dyDescent="0.25">
      <c r="A38" s="4" t="s">
        <v>23</v>
      </c>
      <c r="B38" s="28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1"/>
        <v>2.6859999999999999</v>
      </c>
      <c r="F38" s="24"/>
      <c r="G38" s="8">
        <f t="shared" si="4"/>
        <v>0.1187022186202006</v>
      </c>
      <c r="H38" s="7">
        <f t="shared" si="3"/>
        <v>2.8047022186202004</v>
      </c>
      <c r="I38" s="24"/>
      <c r="J38" s="24"/>
    </row>
    <row r="39" spans="1:12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1"/>
        <v>2.7949999999999999</v>
      </c>
      <c r="F39" s="24"/>
      <c r="G39" s="8">
        <f t="shared" si="4"/>
        <v>0.12012669435720799</v>
      </c>
      <c r="H39" s="7">
        <f t="shared" si="3"/>
        <v>2.9151266943572081</v>
      </c>
      <c r="I39" s="24"/>
    </row>
    <row r="40" spans="1:12" x14ac:dyDescent="0.25">
      <c r="A40" s="4" t="s">
        <v>13</v>
      </c>
      <c r="B40" s="28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1"/>
        <v>2.7810000000000001</v>
      </c>
      <c r="F40" s="24"/>
      <c r="G40" s="8">
        <f t="shared" si="4"/>
        <v>0.11994373417080337</v>
      </c>
      <c r="H40" s="7">
        <f t="shared" si="3"/>
        <v>2.9009437341708035</v>
      </c>
      <c r="I40" s="24"/>
    </row>
    <row r="41" spans="1:12" x14ac:dyDescent="0.25">
      <c r="A41" s="4" t="s">
        <v>14</v>
      </c>
      <c r="B41" s="28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1"/>
        <v>2.6749999999999998</v>
      </c>
      <c r="F41" s="24"/>
      <c r="G41" s="8">
        <f t="shared" si="4"/>
        <v>0.11855846418802554</v>
      </c>
      <c r="H41" s="7">
        <f t="shared" si="3"/>
        <v>2.7935584641880253</v>
      </c>
      <c r="I41" s="24"/>
    </row>
    <row r="42" spans="1:12" x14ac:dyDescent="0.25">
      <c r="A42" s="4" t="s">
        <v>15</v>
      </c>
      <c r="B42" s="28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1"/>
        <v>2.5459999999999998</v>
      </c>
      <c r="F42" s="24"/>
      <c r="G42" s="8">
        <f t="shared" si="4"/>
        <v>0.1168726167561544</v>
      </c>
      <c r="H42" s="7">
        <f t="shared" si="3"/>
        <v>2.6628726167561543</v>
      </c>
      <c r="I42" s="24"/>
    </row>
    <row r="43" spans="1:12" x14ac:dyDescent="0.25">
      <c r="A43" s="4" t="s">
        <v>16</v>
      </c>
      <c r="B43" s="28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1"/>
        <v>2.581</v>
      </c>
      <c r="F43" s="24"/>
      <c r="G43" s="8">
        <f t="shared" si="4"/>
        <v>0.11733001722216596</v>
      </c>
      <c r="H43" s="7">
        <f t="shared" si="3"/>
        <v>2.6983300172221658</v>
      </c>
      <c r="I43" s="24"/>
    </row>
    <row r="44" spans="1:12" x14ac:dyDescent="0.25">
      <c r="A44" s="4" t="s">
        <v>17</v>
      </c>
      <c r="B44" s="28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1"/>
        <v>2.6560000000000001</v>
      </c>
      <c r="F44" s="24"/>
      <c r="G44" s="8">
        <f t="shared" si="4"/>
        <v>0.11831016107790499</v>
      </c>
      <c r="H44" s="7">
        <f t="shared" si="3"/>
        <v>2.7743101610779051</v>
      </c>
      <c r="I44" s="24"/>
    </row>
    <row r="45" spans="1:12" x14ac:dyDescent="0.25">
      <c r="A45" s="4" t="s">
        <v>18</v>
      </c>
      <c r="B45" s="28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1"/>
        <v>2.7530000000000001</v>
      </c>
      <c r="F45" s="24"/>
      <c r="G45" s="8">
        <f t="shared" si="4"/>
        <v>0.11957781379799413</v>
      </c>
      <c r="H45" s="7">
        <f t="shared" si="3"/>
        <v>2.872577813797994</v>
      </c>
    </row>
    <row r="46" spans="1:12" x14ac:dyDescent="0.25">
      <c r="A46" s="4" t="s">
        <v>19</v>
      </c>
      <c r="B46" s="28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1"/>
        <v>2.7959999999999998</v>
      </c>
      <c r="F46" s="24"/>
      <c r="G46" s="8">
        <f t="shared" si="4"/>
        <v>0.12013976294195117</v>
      </c>
      <c r="H46" s="7">
        <f t="shared" si="3"/>
        <v>2.9161397629419508</v>
      </c>
    </row>
    <row r="47" spans="1:12" x14ac:dyDescent="0.25">
      <c r="A47" s="4" t="s">
        <v>20</v>
      </c>
      <c r="B47" s="28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1"/>
        <v>2.7629999999999999</v>
      </c>
      <c r="F47" s="24"/>
      <c r="G47" s="8">
        <f t="shared" si="4"/>
        <v>0.119708499645426</v>
      </c>
      <c r="H47" s="7">
        <f t="shared" si="3"/>
        <v>2.882708499645426</v>
      </c>
    </row>
    <row r="48" spans="1:12" x14ac:dyDescent="0.25">
      <c r="A48" s="4" t="s">
        <v>21</v>
      </c>
      <c r="B48" s="28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1"/>
        <v>2.7869999999999999</v>
      </c>
      <c r="F48" s="24"/>
      <c r="G48" s="8">
        <f t="shared" si="4"/>
        <v>0.12002214567926249</v>
      </c>
      <c r="H48" s="7">
        <f t="shared" si="3"/>
        <v>2.9070221456792624</v>
      </c>
    </row>
    <row r="49" spans="1:8" x14ac:dyDescent="0.25">
      <c r="A49" s="4" t="s">
        <v>22</v>
      </c>
      <c r="B49" s="28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1"/>
        <v>2.8929999999999998</v>
      </c>
      <c r="F49" s="24"/>
      <c r="G49" s="8">
        <f t="shared" si="4"/>
        <v>0.12140741566204033</v>
      </c>
      <c r="H49" s="7">
        <f t="shared" si="3"/>
        <v>3.0144074156620402</v>
      </c>
    </row>
    <row r="50" spans="1:8" x14ac:dyDescent="0.25">
      <c r="A50" s="4" t="s">
        <v>23</v>
      </c>
      <c r="B50" s="28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1"/>
        <v>3.0489999999999999</v>
      </c>
      <c r="F50" s="24"/>
      <c r="G50" s="8">
        <f t="shared" si="4"/>
        <v>0.12344611488197751</v>
      </c>
      <c r="H50" s="7">
        <f t="shared" si="3"/>
        <v>3.1724461148819776</v>
      </c>
    </row>
    <row r="51" spans="1:8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1"/>
        <v>3.145</v>
      </c>
      <c r="F51" s="24"/>
      <c r="G51" s="8">
        <f t="shared" si="4"/>
        <v>0.12470069901732347</v>
      </c>
      <c r="H51" s="7">
        <f t="shared" si="3"/>
        <v>3.2697006990173234</v>
      </c>
    </row>
    <row r="52" spans="1:8" x14ac:dyDescent="0.25">
      <c r="A52" s="4" t="s">
        <v>13</v>
      </c>
      <c r="B52" s="28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1"/>
        <v>3.1560000000000001</v>
      </c>
      <c r="F52" s="24"/>
      <c r="G52" s="8">
        <f t="shared" si="4"/>
        <v>0.12484445344949854</v>
      </c>
      <c r="H52" s="7">
        <f t="shared" si="3"/>
        <v>3.2808444534494985</v>
      </c>
    </row>
    <row r="53" spans="1:8" x14ac:dyDescent="0.25">
      <c r="A53" s="4" t="s">
        <v>14</v>
      </c>
      <c r="B53" s="28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1"/>
        <v>3.0419999999999998</v>
      </c>
      <c r="F53" s="24"/>
      <c r="G53" s="8">
        <f t="shared" si="4"/>
        <v>0.1233546347887752</v>
      </c>
      <c r="H53" s="7">
        <f t="shared" si="3"/>
        <v>3.1653546347887751</v>
      </c>
    </row>
    <row r="54" spans="1:8" x14ac:dyDescent="0.25">
      <c r="A54" s="4" t="s">
        <v>15</v>
      </c>
      <c r="B54" s="28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1"/>
        <v>2.956</v>
      </c>
      <c r="F54" s="24"/>
      <c r="G54" s="8">
        <f t="shared" si="4"/>
        <v>0.12223073650086111</v>
      </c>
      <c r="H54" s="7">
        <f t="shared" si="3"/>
        <v>3.0782307365008612</v>
      </c>
    </row>
    <row r="55" spans="1:8" x14ac:dyDescent="0.25">
      <c r="A55" s="4" t="s">
        <v>16</v>
      </c>
      <c r="B55" s="28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1"/>
        <v>3.012</v>
      </c>
      <c r="F55" s="24"/>
      <c r="G55" s="8">
        <f t="shared" si="4"/>
        <v>0.1229625772464796</v>
      </c>
      <c r="H55" s="7">
        <f t="shared" si="3"/>
        <v>3.1349625772464798</v>
      </c>
    </row>
    <row r="56" spans="1:8" x14ac:dyDescent="0.25">
      <c r="A56" s="4" t="s">
        <v>17</v>
      </c>
      <c r="B56" s="28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1"/>
        <v>3.0939999999999999</v>
      </c>
      <c r="F56" s="24"/>
      <c r="G56" s="8">
        <f t="shared" si="4"/>
        <v>0.12403420119542094</v>
      </c>
      <c r="H56" s="7">
        <f t="shared" si="3"/>
        <v>3.2180342011954206</v>
      </c>
    </row>
    <row r="57" spans="1:8" x14ac:dyDescent="0.25">
      <c r="A57" s="4" t="s">
        <v>18</v>
      </c>
      <c r="B57" s="28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1"/>
        <v>3.242</v>
      </c>
      <c r="F57" s="24"/>
      <c r="G57" s="8">
        <f t="shared" si="4"/>
        <v>0.12596835173741264</v>
      </c>
      <c r="H57" s="7">
        <f t="shared" si="3"/>
        <v>3.3679683517374128</v>
      </c>
    </row>
    <row r="58" spans="1:8" x14ac:dyDescent="0.25">
      <c r="A58" s="4" t="s">
        <v>19</v>
      </c>
      <c r="B58" s="28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1"/>
        <v>3.2949999999999999</v>
      </c>
      <c r="F58" s="24"/>
      <c r="G58" s="8">
        <f t="shared" si="4"/>
        <v>0.12666098672880155</v>
      </c>
      <c r="H58" s="7">
        <f t="shared" si="3"/>
        <v>3.4216609867288015</v>
      </c>
    </row>
    <row r="59" spans="1:8" x14ac:dyDescent="0.25">
      <c r="A59" s="4" t="s">
        <v>20</v>
      </c>
      <c r="B59" s="28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1"/>
        <v>3.2429999999999999</v>
      </c>
      <c r="F59" s="24"/>
      <c r="G59" s="8">
        <f t="shared" si="4"/>
        <v>0.12598142032215581</v>
      </c>
      <c r="H59" s="7">
        <f t="shared" si="3"/>
        <v>3.3689814203221555</v>
      </c>
    </row>
    <row r="60" spans="1:8" x14ac:dyDescent="0.25">
      <c r="A60" s="4" t="s">
        <v>21</v>
      </c>
      <c r="B60" s="28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1"/>
        <v>3.2480000000000002</v>
      </c>
      <c r="F60" s="24"/>
      <c r="G60" s="8">
        <f t="shared" si="4"/>
        <v>0.12604676324587177</v>
      </c>
      <c r="H60" s="7">
        <f t="shared" si="3"/>
        <v>3.3740467632458722</v>
      </c>
    </row>
    <row r="61" spans="1:8" x14ac:dyDescent="0.25">
      <c r="A61" s="4" t="s">
        <v>22</v>
      </c>
      <c r="B61" s="28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1"/>
        <v>3.46</v>
      </c>
      <c r="F61" s="24"/>
      <c r="G61" s="8">
        <f t="shared" si="4"/>
        <v>0.12881730321142743</v>
      </c>
      <c r="H61" s="7">
        <f t="shared" si="3"/>
        <v>3.5888173032114272</v>
      </c>
    </row>
    <row r="62" spans="1:8" x14ac:dyDescent="0.25">
      <c r="A62" s="4" t="s">
        <v>23</v>
      </c>
      <c r="B62" s="28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1"/>
        <v>3.5670000000000002</v>
      </c>
      <c r="F62" s="24"/>
      <c r="G62" s="8">
        <f t="shared" si="4"/>
        <v>0.13021564177894845</v>
      </c>
      <c r="H62" s="7">
        <f t="shared" si="3"/>
        <v>3.6972156417789486</v>
      </c>
    </row>
    <row r="63" spans="1:8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ref="E63:E126" si="5">ROUND(C63+D63,3)</f>
        <v>3.6659999999999999</v>
      </c>
      <c r="F63" s="24"/>
      <c r="G63" s="8">
        <f t="shared" si="4"/>
        <v>0.13150943166852397</v>
      </c>
      <c r="H63" s="7">
        <f t="shared" si="3"/>
        <v>3.7975094316685238</v>
      </c>
    </row>
    <row r="64" spans="1:8" x14ac:dyDescent="0.25">
      <c r="A64" s="4" t="s">
        <v>13</v>
      </c>
      <c r="B64" s="28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si="5"/>
        <v>3.681</v>
      </c>
      <c r="F64" s="24"/>
      <c r="G64" s="8">
        <f t="shared" si="4"/>
        <v>0.13170546043967177</v>
      </c>
      <c r="H64" s="7">
        <f t="shared" si="3"/>
        <v>3.812705460439672</v>
      </c>
    </row>
    <row r="65" spans="1:8" x14ac:dyDescent="0.25">
      <c r="A65" s="4" t="s">
        <v>14</v>
      </c>
      <c r="B65" s="28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5"/>
        <v>3.6160000000000001</v>
      </c>
      <c r="F65" s="24"/>
      <c r="G65" s="8">
        <f t="shared" si="4"/>
        <v>0.13085600243136461</v>
      </c>
      <c r="H65" s="7">
        <f t="shared" si="3"/>
        <v>3.7468560024313646</v>
      </c>
    </row>
    <row r="66" spans="1:8" x14ac:dyDescent="0.25">
      <c r="A66" s="4" t="s">
        <v>15</v>
      </c>
      <c r="B66" s="28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5"/>
        <v>3.585</v>
      </c>
      <c r="F66" s="24"/>
      <c r="G66" s="8">
        <f t="shared" si="4"/>
        <v>0.13045087630432581</v>
      </c>
      <c r="H66" s="7">
        <f t="shared" si="3"/>
        <v>3.7154508763043257</v>
      </c>
    </row>
    <row r="67" spans="1:8" x14ac:dyDescent="0.25">
      <c r="A67" s="4" t="s">
        <v>16</v>
      </c>
      <c r="B67" s="28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5"/>
        <v>3.6320000000000001</v>
      </c>
      <c r="F67" s="24"/>
      <c r="G67" s="8">
        <f t="shared" si="4"/>
        <v>0.13106509978725561</v>
      </c>
      <c r="H67" s="7">
        <f t="shared" si="3"/>
        <v>3.7630650997872559</v>
      </c>
    </row>
    <row r="68" spans="1:8" x14ac:dyDescent="0.25">
      <c r="A68" s="4" t="s">
        <v>17</v>
      </c>
      <c r="B68" s="28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5"/>
        <v>3.73</v>
      </c>
      <c r="F68" s="24"/>
      <c r="G68" s="8">
        <f t="shared" si="4"/>
        <v>0.13234582109208795</v>
      </c>
      <c r="H68" s="7">
        <f t="shared" si="3"/>
        <v>3.862345821092088</v>
      </c>
    </row>
    <row r="69" spans="1:8" x14ac:dyDescent="0.25">
      <c r="A69" s="4" t="s">
        <v>18</v>
      </c>
      <c r="B69" s="28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5"/>
        <v>3.883</v>
      </c>
      <c r="F69" s="24"/>
      <c r="G69" s="8">
        <f t="shared" si="4"/>
        <v>0.13434531455779558</v>
      </c>
      <c r="H69" s="7">
        <f t="shared" si="3"/>
        <v>4.0173453145577955</v>
      </c>
    </row>
    <row r="70" spans="1:8" x14ac:dyDescent="0.25">
      <c r="A70" s="4" t="s">
        <v>19</v>
      </c>
      <c r="B70" s="28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5"/>
        <v>3.9169999999999998</v>
      </c>
      <c r="F70" s="24"/>
      <c r="G70" s="8">
        <f t="shared" si="4"/>
        <v>0.13478964643906394</v>
      </c>
      <c r="H70" s="7">
        <f t="shared" si="3"/>
        <v>4.0517896464390635</v>
      </c>
    </row>
    <row r="71" spans="1:8" x14ac:dyDescent="0.25">
      <c r="A71" s="4" t="s">
        <v>20</v>
      </c>
      <c r="B71" s="28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5"/>
        <v>3.8490000000000002</v>
      </c>
      <c r="F71" s="24"/>
      <c r="G71" s="8">
        <f t="shared" si="4"/>
        <v>0.13390098267652722</v>
      </c>
      <c r="H71" s="7">
        <f t="shared" si="3"/>
        <v>3.9829009826765276</v>
      </c>
    </row>
    <row r="72" spans="1:8" x14ac:dyDescent="0.25">
      <c r="A72" s="4" t="s">
        <v>21</v>
      </c>
      <c r="B72" s="28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5"/>
        <v>3.8149999999999999</v>
      </c>
      <c r="F72" s="24"/>
      <c r="G72" s="8">
        <f t="shared" si="4"/>
        <v>0.13345665079525884</v>
      </c>
      <c r="H72" s="7">
        <f t="shared" si="3"/>
        <v>3.9484566507952588</v>
      </c>
    </row>
    <row r="73" spans="1:8" x14ac:dyDescent="0.25">
      <c r="A73" s="4" t="s">
        <v>22</v>
      </c>
      <c r="B73" s="28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5"/>
        <v>3.976</v>
      </c>
      <c r="F73" s="24"/>
      <c r="G73" s="8">
        <f t="shared" si="4"/>
        <v>0.13556069293891199</v>
      </c>
      <c r="H73" s="7">
        <f t="shared" si="3"/>
        <v>4.1115606929389124</v>
      </c>
    </row>
    <row r="74" spans="1:8" x14ac:dyDescent="0.25">
      <c r="A74" s="4" t="s">
        <v>23</v>
      </c>
      <c r="B74" s="28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5"/>
        <v>4.133</v>
      </c>
      <c r="F74" s="24"/>
      <c r="G74" s="8">
        <f t="shared" si="4"/>
        <v>0.13761246074359235</v>
      </c>
      <c r="H74" s="7">
        <f t="shared" si="3"/>
        <v>4.2706124607435925</v>
      </c>
    </row>
    <row r="75" spans="1:8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5"/>
        <v>4.1959999999999997</v>
      </c>
      <c r="F75" s="24"/>
      <c r="G75" s="8">
        <f t="shared" si="4"/>
        <v>0.13843578158241315</v>
      </c>
      <c r="H75" s="7">
        <f t="shared" si="3"/>
        <v>4.334435781582413</v>
      </c>
    </row>
    <row r="76" spans="1:8" x14ac:dyDescent="0.25">
      <c r="A76" s="4" t="s">
        <v>13</v>
      </c>
      <c r="B76" s="28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5"/>
        <v>4.2160000000000002</v>
      </c>
      <c r="F76" s="24"/>
      <c r="G76" s="8">
        <f t="shared" si="4"/>
        <v>0.13869715327727689</v>
      </c>
      <c r="H76" s="7">
        <f t="shared" si="3"/>
        <v>4.3546971532772769</v>
      </c>
    </row>
    <row r="77" spans="1:8" x14ac:dyDescent="0.25">
      <c r="A77" s="4" t="s">
        <v>14</v>
      </c>
      <c r="B77" s="28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5"/>
        <v>4.0830000000000002</v>
      </c>
      <c r="F77" s="24"/>
      <c r="G77" s="8">
        <f t="shared" si="4"/>
        <v>0.13695903150643302</v>
      </c>
      <c r="H77" s="7">
        <f t="shared" ref="H77:H140" si="6">+E77+G77</f>
        <v>4.2199590315064333</v>
      </c>
    </row>
    <row r="78" spans="1:8" x14ac:dyDescent="0.25">
      <c r="A78" s="4" t="s">
        <v>15</v>
      </c>
      <c r="B78" s="28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si="5"/>
        <v>4.0129999999999999</v>
      </c>
      <c r="F78" s="24"/>
      <c r="G78" s="8">
        <f t="shared" ref="G78:G141" si="7">(E78/$L$6)*$L$5+($L$7*$L$8^(B78-$L$4))</f>
        <v>0.1360442305744099</v>
      </c>
      <c r="H78" s="7">
        <f t="shared" si="6"/>
        <v>4.1490442305744102</v>
      </c>
    </row>
    <row r="79" spans="1:8" x14ac:dyDescent="0.25">
      <c r="A79" s="4" t="s">
        <v>16</v>
      </c>
      <c r="B79" s="28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5"/>
        <v>4.0629999999999997</v>
      </c>
      <c r="F79" s="24"/>
      <c r="G79" s="8">
        <f t="shared" si="7"/>
        <v>0.13669765981156926</v>
      </c>
      <c r="H79" s="7">
        <f t="shared" si="6"/>
        <v>4.1996976598115694</v>
      </c>
    </row>
    <row r="80" spans="1:8" x14ac:dyDescent="0.25">
      <c r="A80" s="4" t="s">
        <v>17</v>
      </c>
      <c r="B80" s="28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5"/>
        <v>4.1310000000000002</v>
      </c>
      <c r="F80" s="24"/>
      <c r="G80" s="8">
        <f t="shared" si="7"/>
        <v>0.137586323574106</v>
      </c>
      <c r="H80" s="7">
        <f t="shared" si="6"/>
        <v>4.2685863235741062</v>
      </c>
    </row>
    <row r="81" spans="1:8" x14ac:dyDescent="0.25">
      <c r="A81" s="4" t="s">
        <v>18</v>
      </c>
      <c r="B81" s="28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5"/>
        <v>4.37</v>
      </c>
      <c r="F81" s="24"/>
      <c r="G81" s="8">
        <f t="shared" si="7"/>
        <v>0.14070971532772769</v>
      </c>
      <c r="H81" s="7">
        <f t="shared" si="6"/>
        <v>4.510709715327728</v>
      </c>
    </row>
    <row r="82" spans="1:8" x14ac:dyDescent="0.25">
      <c r="A82" s="4" t="s">
        <v>19</v>
      </c>
      <c r="B82" s="28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5"/>
        <v>4.4039999999999999</v>
      </c>
      <c r="F82" s="24"/>
      <c r="G82" s="8">
        <f t="shared" si="7"/>
        <v>0.14115404720899605</v>
      </c>
      <c r="H82" s="7">
        <f t="shared" si="6"/>
        <v>4.545154047208996</v>
      </c>
    </row>
    <row r="83" spans="1:8" x14ac:dyDescent="0.25">
      <c r="A83" s="4" t="s">
        <v>20</v>
      </c>
      <c r="B83" s="28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si="5"/>
        <v>3.9990000000000001</v>
      </c>
      <c r="F83" s="24"/>
      <c r="G83" s="8">
        <f t="shared" si="7"/>
        <v>0.13586127038800527</v>
      </c>
      <c r="H83" s="7">
        <f t="shared" si="6"/>
        <v>4.1348612703880052</v>
      </c>
    </row>
    <row r="84" spans="1:8" x14ac:dyDescent="0.25">
      <c r="A84" s="4" t="s">
        <v>21</v>
      </c>
      <c r="B84" s="28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5"/>
        <v>3.9660000000000002</v>
      </c>
      <c r="F84" s="24"/>
      <c r="G84" s="8">
        <f t="shared" si="7"/>
        <v>0.13543000709148012</v>
      </c>
      <c r="H84" s="7">
        <f t="shared" si="6"/>
        <v>4.10143000709148</v>
      </c>
    </row>
    <row r="85" spans="1:8" x14ac:dyDescent="0.25">
      <c r="A85" s="4" t="s">
        <v>22</v>
      </c>
      <c r="B85" s="28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5"/>
        <v>4.08</v>
      </c>
      <c r="F85" s="24"/>
      <c r="G85" s="8">
        <f t="shared" si="7"/>
        <v>0.13691982575220343</v>
      </c>
      <c r="H85" s="7">
        <f t="shared" si="6"/>
        <v>4.2169198257522034</v>
      </c>
    </row>
    <row r="86" spans="1:8" x14ac:dyDescent="0.25">
      <c r="A86" s="4" t="s">
        <v>23</v>
      </c>
      <c r="B86" s="28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5"/>
        <v>4.282</v>
      </c>
      <c r="F86" s="24"/>
      <c r="G86" s="8">
        <f t="shared" si="7"/>
        <v>0.13955967987032725</v>
      </c>
      <c r="H86" s="7">
        <f t="shared" si="6"/>
        <v>4.4215596798703274</v>
      </c>
    </row>
    <row r="87" spans="1:8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5"/>
        <v>4.5430000000000001</v>
      </c>
      <c r="F87" s="24"/>
      <c r="G87" s="8">
        <f t="shared" si="7"/>
        <v>0.14297058048829908</v>
      </c>
      <c r="H87" s="7">
        <f t="shared" si="6"/>
        <v>4.6859705804882994</v>
      </c>
    </row>
    <row r="88" spans="1:8" x14ac:dyDescent="0.25">
      <c r="A88" s="4" t="s">
        <v>13</v>
      </c>
      <c r="B88" s="28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5"/>
        <v>4.5640000000000001</v>
      </c>
      <c r="F88" s="24"/>
      <c r="G88" s="8">
        <f t="shared" si="7"/>
        <v>0.14324502076790599</v>
      </c>
      <c r="H88" s="7">
        <f t="shared" si="6"/>
        <v>4.707245020767906</v>
      </c>
    </row>
    <row r="89" spans="1:8" x14ac:dyDescent="0.25">
      <c r="A89" s="4" t="s">
        <v>14</v>
      </c>
      <c r="B89" s="28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5"/>
        <v>4.4009999999999998</v>
      </c>
      <c r="F89" s="24"/>
      <c r="G89" s="8">
        <f t="shared" si="7"/>
        <v>0.14111484145476649</v>
      </c>
      <c r="H89" s="7">
        <f t="shared" si="6"/>
        <v>4.5421148414547661</v>
      </c>
    </row>
    <row r="90" spans="1:8" x14ac:dyDescent="0.25">
      <c r="A90" s="4" t="s">
        <v>15</v>
      </c>
      <c r="B90" s="28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5"/>
        <v>4.3280000000000003</v>
      </c>
      <c r="F90" s="24"/>
      <c r="G90" s="8">
        <f t="shared" si="7"/>
        <v>0.14016083476851385</v>
      </c>
      <c r="H90" s="7">
        <f t="shared" si="6"/>
        <v>4.468160834768514</v>
      </c>
    </row>
    <row r="91" spans="1:8" x14ac:dyDescent="0.25">
      <c r="A91" s="4" t="s">
        <v>16</v>
      </c>
      <c r="B91" s="28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5"/>
        <v>4.3780000000000001</v>
      </c>
      <c r="F91" s="24"/>
      <c r="G91" s="8">
        <f t="shared" si="7"/>
        <v>0.14081426400567321</v>
      </c>
      <c r="H91" s="7">
        <f t="shared" si="6"/>
        <v>4.5188142640056732</v>
      </c>
    </row>
    <row r="92" spans="1:8" x14ac:dyDescent="0.25">
      <c r="A92" s="4" t="s">
        <v>17</v>
      </c>
      <c r="B92" s="28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5"/>
        <v>4.4710000000000001</v>
      </c>
      <c r="F92" s="24"/>
      <c r="G92" s="8">
        <f t="shared" si="7"/>
        <v>0.14202964238678958</v>
      </c>
      <c r="H92" s="7">
        <f t="shared" si="6"/>
        <v>4.61302964238679</v>
      </c>
    </row>
    <row r="93" spans="1:8" x14ac:dyDescent="0.25">
      <c r="A93" s="4" t="s">
        <v>18</v>
      </c>
      <c r="B93" s="28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5"/>
        <v>4.806</v>
      </c>
      <c r="F93" s="24"/>
      <c r="G93" s="8">
        <f t="shared" si="7"/>
        <v>0.14640761827575727</v>
      </c>
      <c r="H93" s="7">
        <f t="shared" si="6"/>
        <v>4.9524076182757577</v>
      </c>
    </row>
    <row r="94" spans="1:8" x14ac:dyDescent="0.25">
      <c r="A94" s="4" t="s">
        <v>19</v>
      </c>
      <c r="B94" s="28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5"/>
        <v>4.8449999999999998</v>
      </c>
      <c r="F94" s="24"/>
      <c r="G94" s="8">
        <f t="shared" si="7"/>
        <v>0.14691729308074158</v>
      </c>
      <c r="H94" s="7">
        <f t="shared" si="6"/>
        <v>4.9919172930807409</v>
      </c>
    </row>
    <row r="95" spans="1:8" x14ac:dyDescent="0.25">
      <c r="A95" s="4" t="s">
        <v>20</v>
      </c>
      <c r="B95" s="28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5"/>
        <v>4.6210000000000004</v>
      </c>
      <c r="F95" s="24"/>
      <c r="G95" s="8">
        <f t="shared" si="7"/>
        <v>0.14398993009826766</v>
      </c>
      <c r="H95" s="7">
        <f t="shared" si="6"/>
        <v>4.7649899300982685</v>
      </c>
    </row>
    <row r="96" spans="1:8" x14ac:dyDescent="0.25">
      <c r="A96" s="4" t="s">
        <v>21</v>
      </c>
      <c r="B96" s="28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5"/>
        <v>4.5430000000000001</v>
      </c>
      <c r="F96" s="24"/>
      <c r="G96" s="8">
        <f t="shared" si="7"/>
        <v>0.14297058048829908</v>
      </c>
      <c r="H96" s="7">
        <f t="shared" si="6"/>
        <v>4.6859705804882994</v>
      </c>
    </row>
    <row r="97" spans="1:8" x14ac:dyDescent="0.25">
      <c r="A97" s="4" t="s">
        <v>22</v>
      </c>
      <c r="B97" s="28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5"/>
        <v>4.6219999999999999</v>
      </c>
      <c r="F97" s="24"/>
      <c r="G97" s="8">
        <f t="shared" si="7"/>
        <v>0.14400299868301084</v>
      </c>
      <c r="H97" s="7">
        <f t="shared" si="6"/>
        <v>4.7660029986830104</v>
      </c>
    </row>
    <row r="98" spans="1:8" x14ac:dyDescent="0.25">
      <c r="A98" s="4" t="s">
        <v>23</v>
      </c>
      <c r="B98" s="28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5"/>
        <v>4.8390000000000004</v>
      </c>
      <c r="F98" s="24"/>
      <c r="G98" s="8">
        <f t="shared" si="7"/>
        <v>0.14683888157228248</v>
      </c>
      <c r="H98" s="7">
        <f t="shared" si="6"/>
        <v>4.9858388815722829</v>
      </c>
    </row>
    <row r="99" spans="1:8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5"/>
        <v>4.9950000000000001</v>
      </c>
      <c r="F99" s="24"/>
      <c r="G99" s="8">
        <f t="shared" si="7"/>
        <v>0.14887758079221963</v>
      </c>
      <c r="H99" s="7">
        <f t="shared" si="6"/>
        <v>5.1438775807922195</v>
      </c>
    </row>
    <row r="100" spans="1:8" x14ac:dyDescent="0.25">
      <c r="A100" s="4" t="s">
        <v>13</v>
      </c>
      <c r="B100" s="28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5"/>
        <v>5.0209999999999999</v>
      </c>
      <c r="F100" s="24"/>
      <c r="G100" s="8">
        <f t="shared" si="7"/>
        <v>0.1492173639955425</v>
      </c>
      <c r="H100" s="7">
        <f t="shared" si="6"/>
        <v>5.1702173639955422</v>
      </c>
    </row>
    <row r="101" spans="1:8" x14ac:dyDescent="0.25">
      <c r="A101" s="4" t="s">
        <v>14</v>
      </c>
      <c r="B101" s="28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5"/>
        <v>4.883</v>
      </c>
      <c r="F101" s="24"/>
      <c r="G101" s="8">
        <f t="shared" si="7"/>
        <v>0.1474138993009827</v>
      </c>
      <c r="H101" s="7">
        <f t="shared" si="6"/>
        <v>5.0304138993009824</v>
      </c>
    </row>
    <row r="102" spans="1:8" x14ac:dyDescent="0.25">
      <c r="A102" s="4" t="s">
        <v>15</v>
      </c>
      <c r="B102" s="28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5"/>
        <v>4.71</v>
      </c>
      <c r="F102" s="24"/>
      <c r="G102" s="8">
        <f t="shared" si="7"/>
        <v>0.14515303414041131</v>
      </c>
      <c r="H102" s="7">
        <f t="shared" si="6"/>
        <v>4.855153034140411</v>
      </c>
    </row>
    <row r="103" spans="1:8" x14ac:dyDescent="0.25">
      <c r="A103" s="4" t="s">
        <v>16</v>
      </c>
      <c r="B103" s="28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5"/>
        <v>4.7610000000000001</v>
      </c>
      <c r="F103" s="24"/>
      <c r="G103" s="8">
        <f t="shared" si="7"/>
        <v>0.14581953196231387</v>
      </c>
      <c r="H103" s="7">
        <f t="shared" si="6"/>
        <v>4.9068195319623138</v>
      </c>
    </row>
    <row r="104" spans="1:8" x14ac:dyDescent="0.25">
      <c r="A104" s="4" t="s">
        <v>17</v>
      </c>
      <c r="B104" s="28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5"/>
        <v>4.88</v>
      </c>
      <c r="F104" s="24"/>
      <c r="G104" s="8">
        <f t="shared" si="7"/>
        <v>0.14737469354675312</v>
      </c>
      <c r="H104" s="7">
        <f t="shared" si="6"/>
        <v>5.0273746935467534</v>
      </c>
    </row>
    <row r="105" spans="1:8" x14ac:dyDescent="0.25">
      <c r="A105" s="4" t="s">
        <v>18</v>
      </c>
      <c r="B105" s="28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5"/>
        <v>5.2729999999999997</v>
      </c>
      <c r="F105" s="24"/>
      <c r="G105" s="8">
        <f t="shared" si="7"/>
        <v>0.15251064735082565</v>
      </c>
      <c r="H105" s="7">
        <f t="shared" si="6"/>
        <v>5.4255106473508254</v>
      </c>
    </row>
    <row r="106" spans="1:8" x14ac:dyDescent="0.25">
      <c r="A106" s="4" t="s">
        <v>19</v>
      </c>
      <c r="B106" s="28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5"/>
        <v>5.3129999999999997</v>
      </c>
      <c r="F106" s="24"/>
      <c r="G106" s="8">
        <f t="shared" si="7"/>
        <v>0.15303339074055314</v>
      </c>
      <c r="H106" s="7">
        <f t="shared" si="6"/>
        <v>5.4660333907405532</v>
      </c>
    </row>
    <row r="107" spans="1:8" x14ac:dyDescent="0.25">
      <c r="A107" s="4" t="s">
        <v>20</v>
      </c>
      <c r="B107" s="28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5"/>
        <v>5.22</v>
      </c>
      <c r="F107" s="24"/>
      <c r="G107" s="8">
        <f t="shared" si="7"/>
        <v>0.15181801235943676</v>
      </c>
      <c r="H107" s="7">
        <f t="shared" si="6"/>
        <v>5.3718180123594363</v>
      </c>
    </row>
    <row r="108" spans="1:8" x14ac:dyDescent="0.25">
      <c r="A108" s="4" t="s">
        <v>21</v>
      </c>
      <c r="B108" s="28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5"/>
        <v>4.9770000000000003</v>
      </c>
      <c r="F108" s="24"/>
      <c r="G108" s="8">
        <f t="shared" si="7"/>
        <v>0.14864234626684228</v>
      </c>
      <c r="H108" s="7">
        <f t="shared" si="6"/>
        <v>5.1256423462668428</v>
      </c>
    </row>
    <row r="109" spans="1:8" x14ac:dyDescent="0.25">
      <c r="A109" s="4" t="s">
        <v>22</v>
      </c>
      <c r="B109" s="28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5"/>
        <v>5.0570000000000004</v>
      </c>
      <c r="F109" s="24"/>
      <c r="G109" s="8">
        <f t="shared" si="7"/>
        <v>0.14968783304629724</v>
      </c>
      <c r="H109" s="7">
        <f t="shared" si="6"/>
        <v>5.2066878330462973</v>
      </c>
    </row>
    <row r="110" spans="1:8" x14ac:dyDescent="0.25">
      <c r="A110" s="4" t="s">
        <v>23</v>
      </c>
      <c r="B110" s="28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5"/>
        <v>5.3090000000000002</v>
      </c>
      <c r="F110" s="24"/>
      <c r="G110" s="8">
        <f t="shared" si="7"/>
        <v>0.15298111640158041</v>
      </c>
      <c r="H110" s="7">
        <f t="shared" si="6"/>
        <v>5.4619811164015806</v>
      </c>
    </row>
    <row r="111" spans="1:8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5"/>
        <v>5.5049999999999999</v>
      </c>
      <c r="F111" s="24"/>
      <c r="G111" s="8">
        <f t="shared" si="7"/>
        <v>0.15554255901124509</v>
      </c>
      <c r="H111" s="7">
        <f t="shared" si="6"/>
        <v>5.6605425590112448</v>
      </c>
    </row>
    <row r="112" spans="1:8" x14ac:dyDescent="0.25">
      <c r="A112" s="4" t="s">
        <v>13</v>
      </c>
      <c r="B112" s="28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5"/>
        <v>5.5220000000000002</v>
      </c>
      <c r="F112" s="24"/>
      <c r="G112" s="8">
        <f t="shared" si="7"/>
        <v>0.15576472495187926</v>
      </c>
      <c r="H112" s="7">
        <f t="shared" si="6"/>
        <v>5.6777647249518797</v>
      </c>
    </row>
    <row r="113" spans="1:8" x14ac:dyDescent="0.25">
      <c r="A113" s="4" t="s">
        <v>14</v>
      </c>
      <c r="B113" s="28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5"/>
        <v>5.3440000000000003</v>
      </c>
      <c r="F113" s="24"/>
      <c r="G113" s="8">
        <f t="shared" si="7"/>
        <v>0.15343851686759197</v>
      </c>
      <c r="H113" s="7">
        <f t="shared" si="6"/>
        <v>5.4974385168675921</v>
      </c>
    </row>
    <row r="114" spans="1:8" x14ac:dyDescent="0.25">
      <c r="A114" s="4" t="s">
        <v>15</v>
      </c>
      <c r="B114" s="28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5"/>
        <v>5.3049999999999997</v>
      </c>
      <c r="F114" s="24"/>
      <c r="G114" s="8">
        <f t="shared" si="7"/>
        <v>0.15292884206260765</v>
      </c>
      <c r="H114" s="7">
        <f t="shared" si="6"/>
        <v>5.4579288420626071</v>
      </c>
    </row>
    <row r="115" spans="1:8" x14ac:dyDescent="0.25">
      <c r="A115" s="4" t="s">
        <v>16</v>
      </c>
      <c r="B115" s="28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5"/>
        <v>5.367</v>
      </c>
      <c r="F115" s="24"/>
      <c r="G115" s="8">
        <f t="shared" si="7"/>
        <v>0.15373909431668525</v>
      </c>
      <c r="H115" s="7">
        <f t="shared" si="6"/>
        <v>5.520739094316685</v>
      </c>
    </row>
    <row r="116" spans="1:8" x14ac:dyDescent="0.25">
      <c r="A116" s="4" t="s">
        <v>17</v>
      </c>
      <c r="B116" s="28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5"/>
        <v>5.6449999999999996</v>
      </c>
      <c r="F116" s="24"/>
      <c r="G116" s="8">
        <f t="shared" si="7"/>
        <v>0.15737216087529127</v>
      </c>
      <c r="H116" s="7">
        <f t="shared" si="6"/>
        <v>5.802372160875291</v>
      </c>
    </row>
    <row r="117" spans="1:8" x14ac:dyDescent="0.25">
      <c r="A117" s="4" t="s">
        <v>18</v>
      </c>
      <c r="B117" s="28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5"/>
        <v>5.6669999999999998</v>
      </c>
      <c r="F117" s="24"/>
      <c r="G117" s="8">
        <f t="shared" si="7"/>
        <v>0.15765966973964138</v>
      </c>
      <c r="H117" s="7">
        <f t="shared" si="6"/>
        <v>5.8246596697396411</v>
      </c>
    </row>
    <row r="118" spans="1:8" x14ac:dyDescent="0.25">
      <c r="A118" s="4" t="s">
        <v>19</v>
      </c>
      <c r="B118" s="28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5"/>
        <v>5.7069999999999999</v>
      </c>
      <c r="F118" s="24"/>
      <c r="G118" s="8">
        <f t="shared" si="7"/>
        <v>0.15818241312936887</v>
      </c>
      <c r="H118" s="7">
        <f t="shared" si="6"/>
        <v>5.8651824131293688</v>
      </c>
    </row>
    <row r="119" spans="1:8" x14ac:dyDescent="0.25">
      <c r="A119" s="4" t="s">
        <v>20</v>
      </c>
      <c r="B119" s="28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5"/>
        <v>5.72</v>
      </c>
      <c r="F119" s="24"/>
      <c r="G119" s="8">
        <f t="shared" si="7"/>
        <v>0.15835230473103029</v>
      </c>
      <c r="H119" s="7">
        <f t="shared" si="6"/>
        <v>5.8783523047310302</v>
      </c>
    </row>
    <row r="120" spans="1:8" x14ac:dyDescent="0.25">
      <c r="A120" s="4" t="s">
        <v>21</v>
      </c>
      <c r="B120" s="28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5"/>
        <v>5.6630000000000003</v>
      </c>
      <c r="F120" s="24"/>
      <c r="G120" s="8">
        <f t="shared" si="7"/>
        <v>0.15760739540066865</v>
      </c>
      <c r="H120" s="7">
        <f t="shared" si="6"/>
        <v>5.8206073954006685</v>
      </c>
    </row>
    <row r="121" spans="1:8" x14ac:dyDescent="0.25">
      <c r="A121" s="4" t="s">
        <v>22</v>
      </c>
      <c r="B121" s="28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5"/>
        <v>5.7220000000000004</v>
      </c>
      <c r="F121" s="24"/>
      <c r="G121" s="8">
        <f t="shared" si="7"/>
        <v>0.15837844190051667</v>
      </c>
      <c r="H121" s="7">
        <f t="shared" si="6"/>
        <v>5.8803784419005174</v>
      </c>
    </row>
    <row r="122" spans="1:8" x14ac:dyDescent="0.25">
      <c r="A122" s="4" t="s">
        <v>23</v>
      </c>
      <c r="B122" s="28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5"/>
        <v>6.0529999999999999</v>
      </c>
      <c r="F122" s="24"/>
      <c r="G122" s="8">
        <f t="shared" si="7"/>
        <v>0.1627041434505116</v>
      </c>
      <c r="H122" s="7">
        <f t="shared" si="6"/>
        <v>6.2157041434505116</v>
      </c>
    </row>
    <row r="123" spans="1:8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5"/>
        <v>6.2149999999999999</v>
      </c>
      <c r="F123" s="24"/>
      <c r="G123" s="8">
        <f t="shared" si="7"/>
        <v>0.16482125417890792</v>
      </c>
      <c r="H123" s="7">
        <f t="shared" si="6"/>
        <v>6.3798212541789079</v>
      </c>
    </row>
    <row r="124" spans="1:8" x14ac:dyDescent="0.25">
      <c r="A124" s="4" t="s">
        <v>13</v>
      </c>
      <c r="B124" s="28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5"/>
        <v>6.2460000000000004</v>
      </c>
      <c r="F124" s="24"/>
      <c r="G124" s="8">
        <f t="shared" si="7"/>
        <v>0.16522638030594672</v>
      </c>
      <c r="H124" s="7">
        <f t="shared" si="6"/>
        <v>6.4112263803059468</v>
      </c>
    </row>
    <row r="125" spans="1:8" x14ac:dyDescent="0.25">
      <c r="A125" s="4" t="s">
        <v>14</v>
      </c>
      <c r="B125" s="28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5"/>
        <v>5.9020000000000001</v>
      </c>
      <c r="F125" s="24"/>
      <c r="G125" s="8">
        <f t="shared" si="7"/>
        <v>0.16073078715429034</v>
      </c>
      <c r="H125" s="7">
        <f t="shared" si="6"/>
        <v>6.0627307871542904</v>
      </c>
    </row>
    <row r="126" spans="1:8" x14ac:dyDescent="0.25">
      <c r="A126" s="4" t="s">
        <v>15</v>
      </c>
      <c r="B126" s="28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5"/>
        <v>5.9160000000000004</v>
      </c>
      <c r="F126" s="24"/>
      <c r="G126" s="8">
        <f t="shared" si="7"/>
        <v>0.16091374734069497</v>
      </c>
      <c r="H126" s="7">
        <f t="shared" si="6"/>
        <v>6.0769137473406953</v>
      </c>
    </row>
    <row r="127" spans="1:8" x14ac:dyDescent="0.25">
      <c r="A127" s="4" t="s">
        <v>16</v>
      </c>
      <c r="B127" s="28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ref="E127:E181" si="8">ROUND(C127+D127,3)</f>
        <v>6.0259999999999998</v>
      </c>
      <c r="F127" s="24"/>
      <c r="G127" s="8">
        <f t="shared" si="7"/>
        <v>0.16235129166244555</v>
      </c>
      <c r="H127" s="7">
        <f t="shared" si="6"/>
        <v>6.1883512916624452</v>
      </c>
    </row>
    <row r="128" spans="1:8" x14ac:dyDescent="0.25">
      <c r="A128" s="4" t="s">
        <v>17</v>
      </c>
      <c r="B128" s="28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si="8"/>
        <v>6.2240000000000002</v>
      </c>
      <c r="F128" s="24"/>
      <c r="G128" s="8">
        <f t="shared" si="7"/>
        <v>0.16493887144159661</v>
      </c>
      <c r="H128" s="7">
        <f t="shared" si="6"/>
        <v>6.3889388714415967</v>
      </c>
    </row>
    <row r="129" spans="1:8" x14ac:dyDescent="0.25">
      <c r="A129" s="4" t="s">
        <v>18</v>
      </c>
      <c r="B129" s="28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8"/>
        <v>5.8929999999999998</v>
      </c>
      <c r="F129" s="24"/>
      <c r="G129" s="8">
        <f t="shared" si="7"/>
        <v>0.16061316989160168</v>
      </c>
      <c r="H129" s="7">
        <f t="shared" si="6"/>
        <v>6.0536131698916016</v>
      </c>
    </row>
    <row r="130" spans="1:8" x14ac:dyDescent="0.25">
      <c r="A130" s="4" t="s">
        <v>19</v>
      </c>
      <c r="B130" s="28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8"/>
        <v>5.9429999999999996</v>
      </c>
      <c r="F130" s="24"/>
      <c r="G130" s="8">
        <f t="shared" si="7"/>
        <v>0.16126659912876101</v>
      </c>
      <c r="H130" s="7">
        <f t="shared" si="6"/>
        <v>6.1042665991287608</v>
      </c>
    </row>
    <row r="131" spans="1:8" x14ac:dyDescent="0.25">
      <c r="A131" s="4" t="s">
        <v>20</v>
      </c>
      <c r="B131" s="28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8"/>
        <v>6.0540000000000003</v>
      </c>
      <c r="F131" s="24"/>
      <c r="G131" s="8">
        <f t="shared" si="7"/>
        <v>0.1627172120352548</v>
      </c>
      <c r="H131" s="7">
        <f t="shared" si="6"/>
        <v>6.2167172120352552</v>
      </c>
    </row>
    <row r="132" spans="1:8" x14ac:dyDescent="0.25">
      <c r="A132" s="4" t="s">
        <v>21</v>
      </c>
      <c r="B132" s="28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8"/>
        <v>6.0270000000000001</v>
      </c>
      <c r="F132" s="24"/>
      <c r="G132" s="8">
        <f t="shared" si="7"/>
        <v>0.16236436024718875</v>
      </c>
      <c r="H132" s="7">
        <f t="shared" si="6"/>
        <v>6.1893643602471888</v>
      </c>
    </row>
    <row r="133" spans="1:8" x14ac:dyDescent="0.25">
      <c r="A133" s="4" t="s">
        <v>22</v>
      </c>
      <c r="B133" s="28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8"/>
        <v>5.9240000000000004</v>
      </c>
      <c r="F133" s="24"/>
      <c r="G133" s="8">
        <f t="shared" si="7"/>
        <v>0.16101829601864048</v>
      </c>
      <c r="H133" s="7">
        <f t="shared" si="6"/>
        <v>6.0850182960186405</v>
      </c>
    </row>
    <row r="134" spans="1:8" x14ac:dyDescent="0.25">
      <c r="A134" s="4" t="s">
        <v>23</v>
      </c>
      <c r="B134" s="28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8"/>
        <v>6.1929999999999996</v>
      </c>
      <c r="F134" s="24"/>
      <c r="G134" s="8">
        <f t="shared" si="7"/>
        <v>0.16453374531455778</v>
      </c>
      <c r="H134" s="7">
        <f t="shared" si="6"/>
        <v>6.3575337453145577</v>
      </c>
    </row>
    <row r="135" spans="1:8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8"/>
        <v>6.2549999999999999</v>
      </c>
      <c r="F135" s="24"/>
      <c r="G135" s="8">
        <f t="shared" si="7"/>
        <v>0.16534399756863538</v>
      </c>
      <c r="H135" s="7">
        <f t="shared" si="6"/>
        <v>6.4203439975686356</v>
      </c>
    </row>
    <row r="136" spans="1:8" x14ac:dyDescent="0.25">
      <c r="A136" s="4" t="s">
        <v>13</v>
      </c>
      <c r="B136" s="28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8"/>
        <v>6.2869999999999999</v>
      </c>
      <c r="F136" s="24"/>
      <c r="G136" s="8">
        <f t="shared" si="7"/>
        <v>0.16576219228041739</v>
      </c>
      <c r="H136" s="7">
        <f t="shared" si="6"/>
        <v>6.4527621922804173</v>
      </c>
    </row>
    <row r="137" spans="1:8" x14ac:dyDescent="0.25">
      <c r="A137" s="4" t="s">
        <v>14</v>
      </c>
      <c r="B137" s="28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8"/>
        <v>6.0739999999999998</v>
      </c>
      <c r="F137" s="24"/>
      <c r="G137" s="8">
        <f t="shared" si="7"/>
        <v>0.16297858373011853</v>
      </c>
      <c r="H137" s="7">
        <f t="shared" si="6"/>
        <v>6.2369785837301182</v>
      </c>
    </row>
    <row r="138" spans="1:8" x14ac:dyDescent="0.25">
      <c r="A138" s="4" t="s">
        <v>15</v>
      </c>
      <c r="B138" s="28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8"/>
        <v>6.02</v>
      </c>
      <c r="F138" s="24"/>
      <c r="G138" s="8">
        <f t="shared" si="7"/>
        <v>0.16227288015398644</v>
      </c>
      <c r="H138" s="7">
        <f t="shared" si="6"/>
        <v>6.1822728801539863</v>
      </c>
    </row>
    <row r="139" spans="1:8" x14ac:dyDescent="0.25">
      <c r="A139" s="4" t="s">
        <v>16</v>
      </c>
      <c r="B139" s="28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8"/>
        <v>6.093</v>
      </c>
      <c r="F139" s="24"/>
      <c r="G139" s="8">
        <f t="shared" si="7"/>
        <v>0.16322688684023912</v>
      </c>
      <c r="H139" s="7">
        <f t="shared" si="6"/>
        <v>6.2562268868402393</v>
      </c>
    </row>
    <row r="140" spans="1:8" x14ac:dyDescent="0.25">
      <c r="A140" s="4" t="s">
        <v>17</v>
      </c>
      <c r="B140" s="28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8"/>
        <v>6.2320000000000002</v>
      </c>
      <c r="F140" s="24"/>
      <c r="G140" s="8">
        <f t="shared" si="7"/>
        <v>0.16504342011954209</v>
      </c>
      <c r="H140" s="7">
        <f t="shared" si="6"/>
        <v>6.3970434201195427</v>
      </c>
    </row>
    <row r="141" spans="1:8" x14ac:dyDescent="0.25">
      <c r="A141" s="4" t="s">
        <v>18</v>
      </c>
      <c r="B141" s="28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8"/>
        <v>6.7039999999999997</v>
      </c>
      <c r="F141" s="24"/>
      <c r="G141" s="8">
        <f t="shared" si="7"/>
        <v>0.17121179211832643</v>
      </c>
      <c r="H141" s="7">
        <f t="shared" ref="H141:H181" si="9">+E141+G141</f>
        <v>6.8752117921183258</v>
      </c>
    </row>
    <row r="142" spans="1:8" x14ac:dyDescent="0.25">
      <c r="A142" s="4" t="s">
        <v>19</v>
      </c>
      <c r="B142" s="28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si="8"/>
        <v>6.7610000000000001</v>
      </c>
      <c r="F142" s="24"/>
      <c r="G142" s="8">
        <f t="shared" ref="G142:G181" si="10">(E142/$L$6)*$L$5+($L$7*$L$8^(B142-$L$4))</f>
        <v>0.17195670144868808</v>
      </c>
      <c r="H142" s="7">
        <f t="shared" si="9"/>
        <v>6.9329567014486884</v>
      </c>
    </row>
    <row r="143" spans="1:8" x14ac:dyDescent="0.25">
      <c r="A143" s="4" t="s">
        <v>20</v>
      </c>
      <c r="B143" s="28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8"/>
        <v>6.6070000000000002</v>
      </c>
      <c r="F143" s="24"/>
      <c r="G143" s="8">
        <f t="shared" si="10"/>
        <v>0.16994413939823727</v>
      </c>
      <c r="H143" s="7">
        <f t="shared" si="9"/>
        <v>6.7769441393982373</v>
      </c>
    </row>
    <row r="144" spans="1:8" x14ac:dyDescent="0.25">
      <c r="A144" s="4" t="s">
        <v>21</v>
      </c>
      <c r="B144" s="28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8"/>
        <v>6.3070000000000004</v>
      </c>
      <c r="F144" s="24"/>
      <c r="G144" s="8">
        <f t="shared" si="10"/>
        <v>0.16602356397528112</v>
      </c>
      <c r="H144" s="7">
        <f t="shared" si="9"/>
        <v>6.4730235639752811</v>
      </c>
    </row>
    <row r="145" spans="1:8" x14ac:dyDescent="0.25">
      <c r="A145" s="4" t="s">
        <v>22</v>
      </c>
      <c r="B145" s="28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8"/>
        <v>6.1959999999999997</v>
      </c>
      <c r="F145" s="24"/>
      <c r="G145" s="8">
        <f t="shared" si="10"/>
        <v>0.16457295106878736</v>
      </c>
      <c r="H145" s="7">
        <f t="shared" si="9"/>
        <v>6.3605729510687867</v>
      </c>
    </row>
    <row r="146" spans="1:8" x14ac:dyDescent="0.25">
      <c r="A146" s="4" t="s">
        <v>23</v>
      </c>
      <c r="B146" s="28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8"/>
        <v>6.5030000000000001</v>
      </c>
      <c r="F146" s="24"/>
      <c r="G146" s="8">
        <f t="shared" si="10"/>
        <v>0.1685850065849458</v>
      </c>
      <c r="H146" s="7">
        <f t="shared" si="9"/>
        <v>6.6715850065849462</v>
      </c>
    </row>
    <row r="147" spans="1:8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si="8"/>
        <v>6.6719999999999997</v>
      </c>
      <c r="F147" s="24"/>
      <c r="G147" s="8">
        <f t="shared" si="10"/>
        <v>0.17079359740654443</v>
      </c>
      <c r="H147" s="7">
        <f t="shared" si="9"/>
        <v>6.8427935974065441</v>
      </c>
    </row>
    <row r="148" spans="1:8" x14ac:dyDescent="0.25">
      <c r="A148" s="4" t="s">
        <v>13</v>
      </c>
      <c r="B148" s="28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8"/>
        <v>6.7080000000000002</v>
      </c>
      <c r="F148" s="24"/>
      <c r="G148" s="8">
        <f t="shared" si="10"/>
        <v>0.17126406645729919</v>
      </c>
      <c r="H148" s="7">
        <f t="shared" si="9"/>
        <v>6.8792640664572993</v>
      </c>
    </row>
    <row r="149" spans="1:8" x14ac:dyDescent="0.25">
      <c r="A149" s="4" t="s">
        <v>14</v>
      </c>
      <c r="B149" s="28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8"/>
        <v>6.5039999999999996</v>
      </c>
      <c r="F149" s="24"/>
      <c r="G149" s="8">
        <f t="shared" si="10"/>
        <v>0.168598075169689</v>
      </c>
      <c r="H149" s="7">
        <f t="shared" si="9"/>
        <v>6.6725980751696889</v>
      </c>
    </row>
    <row r="150" spans="1:8" x14ac:dyDescent="0.25">
      <c r="A150" s="4" t="s">
        <v>15</v>
      </c>
      <c r="B150" s="28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8"/>
        <v>6.431</v>
      </c>
      <c r="F150" s="24"/>
      <c r="G150" s="8">
        <f t="shared" si="10"/>
        <v>0.16764406848343633</v>
      </c>
      <c r="H150" s="7">
        <f t="shared" si="9"/>
        <v>6.598644068483436</v>
      </c>
    </row>
    <row r="151" spans="1:8" x14ac:dyDescent="0.25">
      <c r="A151" s="4" t="s">
        <v>16</v>
      </c>
      <c r="B151" s="28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8"/>
        <v>6.5250000000000004</v>
      </c>
      <c r="F151" s="24"/>
      <c r="G151" s="8">
        <f t="shared" si="10"/>
        <v>0.16887251544929593</v>
      </c>
      <c r="H151" s="7">
        <f t="shared" si="9"/>
        <v>6.6938725154492964</v>
      </c>
    </row>
    <row r="152" spans="1:8" x14ac:dyDescent="0.25">
      <c r="A152" s="4" t="s">
        <v>17</v>
      </c>
      <c r="B152" s="28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8"/>
        <v>6.64</v>
      </c>
      <c r="F152" s="24"/>
      <c r="G152" s="8">
        <f t="shared" si="10"/>
        <v>0.17037540269476242</v>
      </c>
      <c r="H152" s="7">
        <f t="shared" si="9"/>
        <v>6.8103754026947625</v>
      </c>
    </row>
    <row r="153" spans="1:8" x14ac:dyDescent="0.25">
      <c r="A153" s="4" t="s">
        <v>18</v>
      </c>
      <c r="B153" s="28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8"/>
        <v>7.117</v>
      </c>
      <c r="F153" s="24"/>
      <c r="G153" s="8">
        <f t="shared" si="10"/>
        <v>0.1766091176172627</v>
      </c>
      <c r="H153" s="7">
        <f t="shared" si="9"/>
        <v>7.2936091176172626</v>
      </c>
    </row>
    <row r="154" spans="1:8" x14ac:dyDescent="0.25">
      <c r="A154" s="4" t="s">
        <v>19</v>
      </c>
      <c r="B154" s="28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8"/>
        <v>7.21</v>
      </c>
      <c r="F154" s="24"/>
      <c r="G154" s="8">
        <f t="shared" si="10"/>
        <v>0.1778244959983791</v>
      </c>
      <c r="H154" s="7">
        <f t="shared" si="9"/>
        <v>7.3878244959983794</v>
      </c>
    </row>
    <row r="155" spans="1:8" x14ac:dyDescent="0.25">
      <c r="A155" s="4" t="s">
        <v>20</v>
      </c>
      <c r="B155" s="28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8"/>
        <v>7.0259999999999998</v>
      </c>
      <c r="F155" s="24"/>
      <c r="G155" s="8">
        <f t="shared" si="10"/>
        <v>0.17541987640563267</v>
      </c>
      <c r="H155" s="7">
        <f t="shared" si="9"/>
        <v>7.2014198764056321</v>
      </c>
    </row>
    <row r="156" spans="1:8" x14ac:dyDescent="0.25">
      <c r="A156" s="4" t="s">
        <v>21</v>
      </c>
      <c r="B156" s="28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8"/>
        <v>6.806</v>
      </c>
      <c r="F156" s="24"/>
      <c r="G156" s="8">
        <f t="shared" si="10"/>
        <v>0.1725447877621315</v>
      </c>
      <c r="H156" s="7">
        <f t="shared" si="9"/>
        <v>6.9785447877621314</v>
      </c>
    </row>
    <row r="157" spans="1:8" x14ac:dyDescent="0.25">
      <c r="A157" s="4" t="s">
        <v>22</v>
      </c>
      <c r="B157" s="28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8"/>
        <v>6.8840000000000003</v>
      </c>
      <c r="F157" s="24"/>
      <c r="G157" s="8">
        <f t="shared" si="10"/>
        <v>0.17356413737210011</v>
      </c>
      <c r="H157" s="7">
        <f t="shared" si="9"/>
        <v>7.0575641373721005</v>
      </c>
    </row>
    <row r="158" spans="1:8" x14ac:dyDescent="0.25">
      <c r="A158" s="4" t="s">
        <v>23</v>
      </c>
      <c r="B158" s="28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8"/>
        <v>7.1349999999999998</v>
      </c>
      <c r="F158" s="24"/>
      <c r="G158" s="8">
        <f t="shared" si="10"/>
        <v>0.17684435214264005</v>
      </c>
      <c r="H158" s="7">
        <f t="shared" si="9"/>
        <v>7.3118443521426402</v>
      </c>
    </row>
    <row r="159" spans="1:8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8"/>
        <v>7.1550000000000002</v>
      </c>
      <c r="F159" s="24"/>
      <c r="G159" s="8">
        <f t="shared" si="10"/>
        <v>0.17710572383750381</v>
      </c>
      <c r="H159" s="7">
        <f t="shared" si="9"/>
        <v>7.332105723837504</v>
      </c>
    </row>
    <row r="160" spans="1:8" x14ac:dyDescent="0.25">
      <c r="A160" s="4" t="s">
        <v>13</v>
      </c>
      <c r="B160" s="28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8"/>
        <v>7.165</v>
      </c>
      <c r="F160" s="24"/>
      <c r="G160" s="8">
        <f t="shared" si="10"/>
        <v>0.17723640968493568</v>
      </c>
      <c r="H160" s="7">
        <f t="shared" si="9"/>
        <v>7.3422364096849355</v>
      </c>
    </row>
    <row r="161" spans="1:8" x14ac:dyDescent="0.25">
      <c r="A161" s="4" t="s">
        <v>14</v>
      </c>
      <c r="B161" s="28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8"/>
        <v>7.109</v>
      </c>
      <c r="F161" s="24"/>
      <c r="G161" s="8">
        <f t="shared" si="10"/>
        <v>0.17650456893931721</v>
      </c>
      <c r="H161" s="7">
        <f t="shared" si="9"/>
        <v>7.2855045689393174</v>
      </c>
    </row>
    <row r="162" spans="1:8" x14ac:dyDescent="0.25">
      <c r="A162" s="4" t="s">
        <v>15</v>
      </c>
      <c r="B162" s="28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8"/>
        <v>6.8689999999999998</v>
      </c>
      <c r="F162" s="24"/>
      <c r="G162" s="8">
        <f t="shared" si="10"/>
        <v>0.17336810860095231</v>
      </c>
      <c r="H162" s="7">
        <f t="shared" si="9"/>
        <v>7.042368108600952</v>
      </c>
    </row>
    <row r="163" spans="1:8" x14ac:dyDescent="0.25">
      <c r="A163" s="4" t="s">
        <v>16</v>
      </c>
      <c r="B163" s="28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8"/>
        <v>6.9489999999999998</v>
      </c>
      <c r="F163" s="24"/>
      <c r="G163" s="8">
        <f t="shared" si="10"/>
        <v>0.17441359538040724</v>
      </c>
      <c r="H163" s="7">
        <f t="shared" si="9"/>
        <v>7.1234135953804074</v>
      </c>
    </row>
    <row r="164" spans="1:8" x14ac:dyDescent="0.25">
      <c r="A164" s="4" t="s">
        <v>17</v>
      </c>
      <c r="B164" s="28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8"/>
        <v>7.0190000000000001</v>
      </c>
      <c r="F164" s="24"/>
      <c r="G164" s="8">
        <f t="shared" si="10"/>
        <v>0.17532839631243036</v>
      </c>
      <c r="H164" s="7">
        <f t="shared" si="9"/>
        <v>7.1943283963124305</v>
      </c>
    </row>
    <row r="165" spans="1:8" x14ac:dyDescent="0.25">
      <c r="A165" s="4" t="s">
        <v>18</v>
      </c>
      <c r="B165" s="28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8"/>
        <v>7.2539999999999996</v>
      </c>
      <c r="F165" s="24"/>
      <c r="G165" s="8">
        <f t="shared" si="10"/>
        <v>0.17839951372707932</v>
      </c>
      <c r="H165" s="7">
        <f t="shared" si="9"/>
        <v>7.4323995137270789</v>
      </c>
    </row>
    <row r="166" spans="1:8" x14ac:dyDescent="0.25">
      <c r="A166" s="4" t="s">
        <v>19</v>
      </c>
      <c r="B166" s="28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8"/>
        <v>7.3380000000000001</v>
      </c>
      <c r="F166" s="24"/>
      <c r="G166" s="8">
        <f t="shared" si="10"/>
        <v>0.17949727484550704</v>
      </c>
      <c r="H166" s="7">
        <f t="shared" si="9"/>
        <v>7.5174972748455069</v>
      </c>
    </row>
    <row r="167" spans="1:8" x14ac:dyDescent="0.25">
      <c r="A167" s="4" t="s">
        <v>20</v>
      </c>
      <c r="B167" s="28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8"/>
        <v>7.1660000000000004</v>
      </c>
      <c r="F167" s="24"/>
      <c r="G167" s="8">
        <f t="shared" si="10"/>
        <v>0.17724947826967888</v>
      </c>
      <c r="H167" s="7">
        <f t="shared" si="9"/>
        <v>7.3432494782696791</v>
      </c>
    </row>
    <row r="168" spans="1:8" x14ac:dyDescent="0.25">
      <c r="A168" s="4" t="s">
        <v>21</v>
      </c>
      <c r="B168" s="28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8"/>
        <v>7.117</v>
      </c>
      <c r="F168" s="24"/>
      <c r="G168" s="8">
        <f t="shared" si="10"/>
        <v>0.1766091176172627</v>
      </c>
      <c r="H168" s="7">
        <f t="shared" si="9"/>
        <v>7.2936091176172626</v>
      </c>
    </row>
    <row r="169" spans="1:8" x14ac:dyDescent="0.25">
      <c r="A169" s="4" t="s">
        <v>22</v>
      </c>
      <c r="B169" s="28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8"/>
        <v>7.2469999999999999</v>
      </c>
      <c r="F169" s="24"/>
      <c r="G169" s="8">
        <f t="shared" si="10"/>
        <v>0.17830803363387701</v>
      </c>
      <c r="H169" s="7">
        <f t="shared" si="9"/>
        <v>7.4253080336338773</v>
      </c>
    </row>
    <row r="170" spans="1:8" x14ac:dyDescent="0.25">
      <c r="A170" s="4" t="s">
        <v>23</v>
      </c>
      <c r="B170" s="28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8"/>
        <v>7.2830000000000004</v>
      </c>
      <c r="F170" s="24"/>
      <c r="G170" s="8">
        <f t="shared" si="10"/>
        <v>0.17877850268463177</v>
      </c>
      <c r="H170" s="7">
        <f t="shared" si="9"/>
        <v>7.4617785026846324</v>
      </c>
    </row>
    <row r="171" spans="1:8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8"/>
        <v>6.9379999999999997</v>
      </c>
      <c r="F171" s="24"/>
      <c r="G171" s="8">
        <f t="shared" si="10"/>
        <v>0.1742698409482322</v>
      </c>
      <c r="H171" s="7">
        <f t="shared" si="9"/>
        <v>7.1122698409482323</v>
      </c>
    </row>
    <row r="172" spans="1:8" x14ac:dyDescent="0.25">
      <c r="A172" s="4" t="s">
        <v>13</v>
      </c>
      <c r="B172" s="28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8"/>
        <v>6.9829999999999997</v>
      </c>
      <c r="F172" s="24"/>
      <c r="G172" s="8">
        <f t="shared" si="10"/>
        <v>0.17485792726167562</v>
      </c>
      <c r="H172" s="7">
        <f t="shared" si="9"/>
        <v>7.1578579272616754</v>
      </c>
    </row>
    <row r="173" spans="1:8" x14ac:dyDescent="0.25">
      <c r="A173" s="4" t="s">
        <v>14</v>
      </c>
      <c r="B173" s="28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8"/>
        <v>6.8460000000000001</v>
      </c>
      <c r="F173" s="24"/>
      <c r="G173" s="8">
        <f t="shared" si="10"/>
        <v>0.17306753115185899</v>
      </c>
      <c r="H173" s="7">
        <f t="shared" si="9"/>
        <v>7.0190675311518591</v>
      </c>
    </row>
    <row r="174" spans="1:8" x14ac:dyDescent="0.25">
      <c r="A174" s="4" t="s">
        <v>15</v>
      </c>
      <c r="B174" s="28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8"/>
        <v>6.8390000000000004</v>
      </c>
      <c r="F174" s="24"/>
      <c r="G174" s="8">
        <f t="shared" si="10"/>
        <v>0.17297605105865668</v>
      </c>
      <c r="H174" s="7">
        <f t="shared" si="9"/>
        <v>7.0119760510586575</v>
      </c>
    </row>
    <row r="175" spans="1:8" x14ac:dyDescent="0.25">
      <c r="A175" s="4" t="s">
        <v>16</v>
      </c>
      <c r="B175" s="28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8"/>
        <v>6.899</v>
      </c>
      <c r="F175" s="24"/>
      <c r="G175" s="8">
        <f t="shared" si="10"/>
        <v>0.17376016614324791</v>
      </c>
      <c r="H175" s="7">
        <f t="shared" si="9"/>
        <v>7.0727601661432482</v>
      </c>
    </row>
    <row r="176" spans="1:8" x14ac:dyDescent="0.25">
      <c r="A176" s="4" t="s">
        <v>17</v>
      </c>
      <c r="B176" s="28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8"/>
        <v>6.9950000000000001</v>
      </c>
      <c r="F176" s="24"/>
      <c r="G176" s="8">
        <f t="shared" si="10"/>
        <v>0.17501475027859387</v>
      </c>
      <c r="H176" s="7">
        <f t="shared" si="9"/>
        <v>7.170014750278594</v>
      </c>
    </row>
    <row r="177" spans="1:8" x14ac:dyDescent="0.25">
      <c r="A177" s="4" t="s">
        <v>18</v>
      </c>
      <c r="B177" s="28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8"/>
        <v>7.2460000000000004</v>
      </c>
      <c r="F177" s="24"/>
      <c r="G177" s="8">
        <f t="shared" si="10"/>
        <v>0.17829496504913384</v>
      </c>
      <c r="H177" s="7">
        <f t="shared" si="9"/>
        <v>7.4242949650491346</v>
      </c>
    </row>
    <row r="178" spans="1:8" x14ac:dyDescent="0.25">
      <c r="A178" s="4" t="s">
        <v>19</v>
      </c>
      <c r="B178" s="28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8"/>
        <v>7.3159999999999998</v>
      </c>
      <c r="F178" s="24"/>
      <c r="G178" s="8">
        <f t="shared" si="10"/>
        <v>0.17920976598115695</v>
      </c>
      <c r="H178" s="7">
        <f t="shared" si="9"/>
        <v>7.4952097659811567</v>
      </c>
    </row>
    <row r="179" spans="1:8" x14ac:dyDescent="0.25">
      <c r="A179" s="4" t="s">
        <v>20</v>
      </c>
      <c r="B179" s="28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8"/>
        <v>7.1630000000000003</v>
      </c>
      <c r="F179" s="24"/>
      <c r="G179" s="8">
        <f t="shared" si="10"/>
        <v>0.1772102725154493</v>
      </c>
      <c r="H179" s="7">
        <f t="shared" si="9"/>
        <v>7.3402102725154492</v>
      </c>
    </row>
    <row r="180" spans="1:8" x14ac:dyDescent="0.25">
      <c r="A180" s="4" t="s">
        <v>21</v>
      </c>
      <c r="B180" s="28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8"/>
        <v>7.0819999999999999</v>
      </c>
      <c r="F180" s="24"/>
      <c r="G180" s="8">
        <f t="shared" si="10"/>
        <v>0.17615171715125116</v>
      </c>
      <c r="H180" s="7">
        <f t="shared" si="9"/>
        <v>7.2581517171512511</v>
      </c>
    </row>
    <row r="181" spans="1:8" x14ac:dyDescent="0.25">
      <c r="A181" s="4" t="s">
        <v>22</v>
      </c>
      <c r="B181" s="28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8"/>
        <v>7.2679999999999998</v>
      </c>
      <c r="F181" s="24"/>
      <c r="G181" s="8">
        <f t="shared" si="10"/>
        <v>0.17858247391348395</v>
      </c>
      <c r="H181" s="7">
        <f t="shared" si="9"/>
        <v>7.4465824739134838</v>
      </c>
    </row>
    <row r="182" spans="1:8" x14ac:dyDescent="0.25">
      <c r="A182" s="4" t="s">
        <v>23</v>
      </c>
      <c r="B182" s="28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>ROUND(C182+D182,3)</f>
        <v>7.5369999999999999</v>
      </c>
      <c r="F182" s="24"/>
      <c r="G182" s="8">
        <f>(E182/$L$6)*$L$5+($L$7*$L$8^(B182-$L$4))</f>
        <v>0.18209792320940127</v>
      </c>
      <c r="H182" s="7">
        <f>+E182+G182</f>
        <v>7.719097923209401</v>
      </c>
    </row>
    <row r="183" spans="1:8" x14ac:dyDescent="0.25">
      <c r="A183" s="4" t="s">
        <v>24</v>
      </c>
      <c r="B183" s="28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>ROUND(C183+D183,3)</f>
        <v>7.7690000000000001</v>
      </c>
      <c r="F183" s="24"/>
      <c r="G183" s="8">
        <f>(E183/$L$6)*$L$5+($L$7*$L$8^(B183-$L$4))</f>
        <v>0.18512983486982071</v>
      </c>
      <c r="H183" s="7">
        <f>+E183+G183</f>
        <v>7.9541298348698213</v>
      </c>
    </row>
    <row r="184" spans="1:8" x14ac:dyDescent="0.25">
      <c r="A184" s="4" t="s">
        <v>13</v>
      </c>
      <c r="B184" s="28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ref="E184:E242" si="11">ROUND(C184+D184,3)</f>
        <v>7.5220000000000002</v>
      </c>
      <c r="F184" s="24"/>
      <c r="G184" s="8">
        <f t="shared" ref="G184:G242" si="12">(E184/$L$6)*$L$5+($L$7*$L$8^(B184-$L$4))</f>
        <v>0.1819018944382535</v>
      </c>
      <c r="H184" s="7">
        <f t="shared" ref="H184:H242" si="13">+E184+G184</f>
        <v>7.7039018944382534</v>
      </c>
    </row>
    <row r="185" spans="1:8" x14ac:dyDescent="0.25">
      <c r="A185" s="4" t="s">
        <v>14</v>
      </c>
      <c r="B185" s="28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1"/>
        <v>7.2439999999999998</v>
      </c>
      <c r="F185" s="24"/>
      <c r="G185" s="8">
        <f t="shared" si="12"/>
        <v>0.17826882787964746</v>
      </c>
      <c r="H185" s="7">
        <f t="shared" si="13"/>
        <v>7.4222688278796474</v>
      </c>
    </row>
    <row r="186" spans="1:8" x14ac:dyDescent="0.25">
      <c r="A186" s="4" t="s">
        <v>15</v>
      </c>
      <c r="B186" s="28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1"/>
        <v>7.1740000000000004</v>
      </c>
      <c r="F186" s="24"/>
      <c r="G186" s="8">
        <f t="shared" si="12"/>
        <v>0.17735402694762437</v>
      </c>
      <c r="H186" s="7">
        <f t="shared" si="13"/>
        <v>7.3513540269476252</v>
      </c>
    </row>
    <row r="187" spans="1:8" x14ac:dyDescent="0.25">
      <c r="A187" s="4" t="s">
        <v>16</v>
      </c>
      <c r="B187" s="28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1"/>
        <v>7.25</v>
      </c>
      <c r="F187" s="24"/>
      <c r="G187" s="8">
        <f t="shared" si="12"/>
        <v>0.17834723938810659</v>
      </c>
      <c r="H187" s="7">
        <f t="shared" si="13"/>
        <v>7.4283472393881063</v>
      </c>
    </row>
    <row r="188" spans="1:8" x14ac:dyDescent="0.25">
      <c r="A188" s="4" t="s">
        <v>17</v>
      </c>
      <c r="B188" s="28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1"/>
        <v>7.343</v>
      </c>
      <c r="F188" s="24"/>
      <c r="G188" s="8">
        <f t="shared" si="12"/>
        <v>0.179562617769223</v>
      </c>
      <c r="H188" s="7">
        <f t="shared" si="13"/>
        <v>7.5225626177692231</v>
      </c>
    </row>
    <row r="189" spans="1:8" x14ac:dyDescent="0.25">
      <c r="A189" s="4" t="s">
        <v>18</v>
      </c>
      <c r="B189" s="28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1"/>
        <v>7.7320000000000002</v>
      </c>
      <c r="F189" s="24"/>
      <c r="G189" s="8">
        <f t="shared" si="12"/>
        <v>0.18464629723432277</v>
      </c>
      <c r="H189" s="7">
        <f t="shared" si="13"/>
        <v>7.9166462972343226</v>
      </c>
    </row>
    <row r="190" spans="1:8" x14ac:dyDescent="0.25">
      <c r="A190" s="4" t="s">
        <v>19</v>
      </c>
      <c r="B190" s="28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1"/>
        <v>7.8090000000000002</v>
      </c>
      <c r="F190" s="24"/>
      <c r="G190" s="8">
        <f t="shared" si="12"/>
        <v>0.18565257825954817</v>
      </c>
      <c r="H190" s="7">
        <f t="shared" si="13"/>
        <v>7.9946525782595481</v>
      </c>
    </row>
    <row r="191" spans="1:8" x14ac:dyDescent="0.25">
      <c r="A191" s="4" t="s">
        <v>20</v>
      </c>
      <c r="B191" s="28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1"/>
        <v>7.5949999999999998</v>
      </c>
      <c r="F191" s="24"/>
      <c r="G191" s="8">
        <f t="shared" si="12"/>
        <v>0.18285590112450611</v>
      </c>
      <c r="H191" s="7">
        <f t="shared" si="13"/>
        <v>7.7778559011245054</v>
      </c>
    </row>
    <row r="192" spans="1:8" x14ac:dyDescent="0.25">
      <c r="A192" s="4" t="s">
        <v>21</v>
      </c>
      <c r="B192" s="28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1"/>
        <v>7.3840000000000003</v>
      </c>
      <c r="F192" s="24"/>
      <c r="G192" s="8">
        <f t="shared" si="12"/>
        <v>0.18009842974369367</v>
      </c>
      <c r="H192" s="7">
        <f t="shared" si="13"/>
        <v>7.5640984297436944</v>
      </c>
    </row>
    <row r="193" spans="1:8" x14ac:dyDescent="0.25">
      <c r="A193" s="4" t="s">
        <v>22</v>
      </c>
      <c r="B193" s="28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1"/>
        <v>7.6859999999999999</v>
      </c>
      <c r="F193" s="24"/>
      <c r="G193" s="8">
        <f t="shared" si="12"/>
        <v>0.18404514233613617</v>
      </c>
      <c r="H193" s="7">
        <f t="shared" si="13"/>
        <v>7.8700451423361359</v>
      </c>
    </row>
    <row r="194" spans="1:8" x14ac:dyDescent="0.25">
      <c r="A194" s="4" t="s">
        <v>23</v>
      </c>
      <c r="B194" s="28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1"/>
        <v>7.9770000000000003</v>
      </c>
      <c r="F194" s="24"/>
      <c r="G194" s="8">
        <f t="shared" si="12"/>
        <v>0.18784810049640363</v>
      </c>
      <c r="H194" s="7">
        <f t="shared" si="13"/>
        <v>8.1648481004964033</v>
      </c>
    </row>
    <row r="195" spans="1:8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1"/>
        <v>8.1259999999999994</v>
      </c>
      <c r="F195" s="24"/>
      <c r="G195" s="8">
        <f t="shared" si="12"/>
        <v>0.1897953196231385</v>
      </c>
      <c r="H195" s="7">
        <f t="shared" si="13"/>
        <v>8.3157953196231382</v>
      </c>
    </row>
    <row r="196" spans="1:8" x14ac:dyDescent="0.25">
      <c r="A196" s="4" t="s">
        <v>13</v>
      </c>
      <c r="B196" s="28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1"/>
        <v>8.1460000000000008</v>
      </c>
      <c r="F196" s="24"/>
      <c r="G196" s="8">
        <f t="shared" si="12"/>
        <v>0.19005669131800224</v>
      </c>
      <c r="H196" s="7">
        <f t="shared" si="13"/>
        <v>8.336056691318003</v>
      </c>
    </row>
    <row r="197" spans="1:8" x14ac:dyDescent="0.25">
      <c r="A197" s="4" t="s">
        <v>14</v>
      </c>
      <c r="B197" s="28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1"/>
        <v>7.8529999999999998</v>
      </c>
      <c r="F197" s="24"/>
      <c r="G197" s="8">
        <f t="shared" si="12"/>
        <v>0.18622759598824842</v>
      </c>
      <c r="H197" s="7">
        <f t="shared" si="13"/>
        <v>8.0392275959882475</v>
      </c>
    </row>
    <row r="198" spans="1:8" x14ac:dyDescent="0.25">
      <c r="A198" s="4" t="s">
        <v>15</v>
      </c>
      <c r="B198" s="28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1"/>
        <v>7.5049999999999999</v>
      </c>
      <c r="F198" s="24"/>
      <c r="G198" s="8">
        <f t="shared" si="12"/>
        <v>0.18167972849761932</v>
      </c>
      <c r="H198" s="7">
        <f t="shared" si="13"/>
        <v>7.6866797284976194</v>
      </c>
    </row>
    <row r="199" spans="1:8" x14ac:dyDescent="0.25">
      <c r="A199" s="4" t="s">
        <v>16</v>
      </c>
      <c r="B199" s="28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1"/>
        <v>7.5739999999999998</v>
      </c>
      <c r="F199" s="24"/>
      <c r="G199" s="8">
        <f t="shared" si="12"/>
        <v>0.18258146084489921</v>
      </c>
      <c r="H199" s="7">
        <f t="shared" si="13"/>
        <v>7.7565814608448989</v>
      </c>
    </row>
    <row r="200" spans="1:8" x14ac:dyDescent="0.25">
      <c r="A200" s="4" t="s">
        <v>17</v>
      </c>
      <c r="B200" s="28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1"/>
        <v>7.6669999999999998</v>
      </c>
      <c r="F200" s="24"/>
      <c r="G200" s="8">
        <f t="shared" si="12"/>
        <v>0.18379683922601561</v>
      </c>
      <c r="H200" s="7">
        <f t="shared" si="13"/>
        <v>7.8507968392260157</v>
      </c>
    </row>
    <row r="201" spans="1:8" x14ac:dyDescent="0.25">
      <c r="A201" s="4" t="s">
        <v>18</v>
      </c>
      <c r="B201" s="28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1"/>
        <v>8.0980000000000008</v>
      </c>
      <c r="F201" s="24"/>
      <c r="G201" s="8">
        <f t="shared" si="12"/>
        <v>0.18942939925032926</v>
      </c>
      <c r="H201" s="7">
        <f t="shared" si="13"/>
        <v>8.2874293992503301</v>
      </c>
    </row>
    <row r="202" spans="1:8" x14ac:dyDescent="0.25">
      <c r="A202" s="4" t="s">
        <v>19</v>
      </c>
      <c r="B202" s="28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1"/>
        <v>8.1649999999999991</v>
      </c>
      <c r="F202" s="24"/>
      <c r="G202" s="8">
        <f t="shared" si="12"/>
        <v>0.19030499442812276</v>
      </c>
      <c r="H202" s="7">
        <f t="shared" si="13"/>
        <v>8.3553049944281224</v>
      </c>
    </row>
    <row r="203" spans="1:8" x14ac:dyDescent="0.25">
      <c r="A203" s="4" t="s">
        <v>20</v>
      </c>
      <c r="B203" s="28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1"/>
        <v>7.9589999999999996</v>
      </c>
      <c r="F203" s="24"/>
      <c r="G203" s="8">
        <f t="shared" si="12"/>
        <v>0.18761286597102622</v>
      </c>
      <c r="H203" s="7">
        <f t="shared" si="13"/>
        <v>8.1466128659710257</v>
      </c>
    </row>
    <row r="204" spans="1:8" x14ac:dyDescent="0.25">
      <c r="A204" s="4" t="s">
        <v>21</v>
      </c>
      <c r="B204" s="28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1"/>
        <v>7.73</v>
      </c>
      <c r="F204" s="24"/>
      <c r="G204" s="8">
        <f t="shared" si="12"/>
        <v>0.18462016006483639</v>
      </c>
      <c r="H204" s="7">
        <f t="shared" si="13"/>
        <v>7.9146201600648372</v>
      </c>
    </row>
    <row r="205" spans="1:8" x14ac:dyDescent="0.25">
      <c r="A205" s="4" t="s">
        <v>22</v>
      </c>
      <c r="B205" s="28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1"/>
        <v>7.7809999999999997</v>
      </c>
      <c r="F205" s="24"/>
      <c r="G205" s="8">
        <f t="shared" si="12"/>
        <v>0.18528665788673893</v>
      </c>
      <c r="H205" s="7">
        <f t="shared" si="13"/>
        <v>7.9662866578867391</v>
      </c>
    </row>
    <row r="206" spans="1:8" x14ac:dyDescent="0.25">
      <c r="A206" s="4" t="s">
        <v>23</v>
      </c>
      <c r="B206" s="28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1"/>
        <v>8.0210000000000008</v>
      </c>
      <c r="F206" s="24"/>
      <c r="G206" s="8">
        <f t="shared" si="12"/>
        <v>0.18842311822510388</v>
      </c>
      <c r="H206" s="7">
        <f t="shared" si="13"/>
        <v>8.2094231182251054</v>
      </c>
    </row>
    <row r="207" spans="1:8" x14ac:dyDescent="0.25">
      <c r="A207" s="4" t="s">
        <v>24</v>
      </c>
      <c r="B207" s="28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1"/>
        <v>8.1020000000000003</v>
      </c>
      <c r="F207" s="24"/>
      <c r="G207" s="8">
        <f t="shared" si="12"/>
        <v>0.18948167358930201</v>
      </c>
      <c r="H207" s="7">
        <f t="shared" si="13"/>
        <v>8.2914816735893027</v>
      </c>
    </row>
    <row r="208" spans="1:8" x14ac:dyDescent="0.25">
      <c r="A208" s="4" t="s">
        <v>13</v>
      </c>
      <c r="B208" s="28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1"/>
        <v>8.0779999999999994</v>
      </c>
      <c r="F208" s="24"/>
      <c r="G208" s="8">
        <f t="shared" si="12"/>
        <v>0.18916802755546552</v>
      </c>
      <c r="H208" s="7">
        <f t="shared" si="13"/>
        <v>8.2671680275554653</v>
      </c>
    </row>
    <row r="209" spans="1:8" x14ac:dyDescent="0.25">
      <c r="A209" s="4" t="s">
        <v>14</v>
      </c>
      <c r="B209" s="28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1"/>
        <v>7.9290000000000003</v>
      </c>
      <c r="F209" s="24"/>
      <c r="G209" s="8">
        <f t="shared" si="12"/>
        <v>0.18722080842873065</v>
      </c>
      <c r="H209" s="7">
        <f t="shared" si="13"/>
        <v>8.1162208084287304</v>
      </c>
    </row>
    <row r="210" spans="1:8" x14ac:dyDescent="0.25">
      <c r="A210" s="4" t="s">
        <v>15</v>
      </c>
      <c r="B210" s="28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1"/>
        <v>7.6219999999999999</v>
      </c>
      <c r="F210" s="24"/>
      <c r="G210" s="8">
        <f t="shared" si="12"/>
        <v>0.18320875291257219</v>
      </c>
      <c r="H210" s="7">
        <f t="shared" si="13"/>
        <v>7.8052087529125718</v>
      </c>
    </row>
    <row r="211" spans="1:8" x14ac:dyDescent="0.25">
      <c r="A211" s="4" t="s">
        <v>16</v>
      </c>
      <c r="B211" s="28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1"/>
        <v>7.6959999999999997</v>
      </c>
      <c r="F211" s="24"/>
      <c r="G211" s="8">
        <f t="shared" si="12"/>
        <v>0.18417582818356804</v>
      </c>
      <c r="H211" s="7">
        <f t="shared" si="13"/>
        <v>7.8801758281835674</v>
      </c>
    </row>
    <row r="212" spans="1:8" x14ac:dyDescent="0.25">
      <c r="A212" s="4" t="s">
        <v>17</v>
      </c>
      <c r="B212" s="28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1"/>
        <v>7.7990000000000004</v>
      </c>
      <c r="F212" s="24"/>
      <c r="G212" s="8">
        <f t="shared" si="12"/>
        <v>0.18552189241211631</v>
      </c>
      <c r="H212" s="7">
        <f t="shared" si="13"/>
        <v>7.9845218924121166</v>
      </c>
    </row>
    <row r="213" spans="1:8" x14ac:dyDescent="0.25">
      <c r="A213" s="4" t="s">
        <v>18</v>
      </c>
      <c r="B213" s="28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1"/>
        <v>8.0649999999999995</v>
      </c>
      <c r="F213" s="24"/>
      <c r="G213" s="8">
        <f t="shared" si="12"/>
        <v>0.18899813595380408</v>
      </c>
      <c r="H213" s="7">
        <f t="shared" si="13"/>
        <v>8.2539981359538039</v>
      </c>
    </row>
    <row r="214" spans="1:8" x14ac:dyDescent="0.25">
      <c r="A214" s="4" t="s">
        <v>19</v>
      </c>
      <c r="B214" s="28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1"/>
        <v>8.1370000000000005</v>
      </c>
      <c r="F214" s="24"/>
      <c r="G214" s="8">
        <f t="shared" si="12"/>
        <v>0.18993907405531357</v>
      </c>
      <c r="H214" s="7">
        <f t="shared" si="13"/>
        <v>8.3269390740553142</v>
      </c>
    </row>
    <row r="215" spans="1:8" x14ac:dyDescent="0.25">
      <c r="A215" s="4" t="s">
        <v>20</v>
      </c>
      <c r="B215" s="28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1"/>
        <v>8.0370000000000008</v>
      </c>
      <c r="F215" s="24"/>
      <c r="G215" s="8">
        <f t="shared" si="12"/>
        <v>0.18863221558099486</v>
      </c>
      <c r="H215" s="7">
        <f t="shared" si="13"/>
        <v>8.2256322155809958</v>
      </c>
    </row>
    <row r="216" spans="1:8" x14ac:dyDescent="0.25">
      <c r="A216" s="4" t="s">
        <v>21</v>
      </c>
      <c r="B216" s="28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1"/>
        <v>7.9710000000000001</v>
      </c>
      <c r="F216" s="24"/>
      <c r="G216" s="8">
        <f t="shared" si="12"/>
        <v>0.18776968898794449</v>
      </c>
      <c r="H216" s="7">
        <f t="shared" si="13"/>
        <v>8.1587696889879453</v>
      </c>
    </row>
    <row r="217" spans="1:8" x14ac:dyDescent="0.25">
      <c r="A217" s="4" t="s">
        <v>22</v>
      </c>
      <c r="B217" s="28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1"/>
        <v>8.0530000000000008</v>
      </c>
      <c r="F217" s="24"/>
      <c r="G217" s="8">
        <f t="shared" si="12"/>
        <v>0.18884131293688586</v>
      </c>
      <c r="H217" s="7">
        <f t="shared" si="13"/>
        <v>8.2418413129368862</v>
      </c>
    </row>
    <row r="218" spans="1:8" x14ac:dyDescent="0.25">
      <c r="A218" s="4" t="s">
        <v>23</v>
      </c>
      <c r="B218" s="28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1"/>
        <v>8.4320000000000004</v>
      </c>
      <c r="F218" s="24"/>
      <c r="G218" s="8">
        <f t="shared" si="12"/>
        <v>0.19379430655455376</v>
      </c>
      <c r="H218" s="7">
        <f t="shared" si="13"/>
        <v>8.6257943065545533</v>
      </c>
    </row>
    <row r="219" spans="1:8" x14ac:dyDescent="0.25">
      <c r="A219" s="4" t="s">
        <v>24</v>
      </c>
      <c r="B219" s="28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1"/>
        <v>8.6310000000000002</v>
      </c>
      <c r="F219" s="24"/>
      <c r="G219" s="8">
        <f t="shared" si="12"/>
        <v>0.19639495491844799</v>
      </c>
      <c r="H219" s="7">
        <f t="shared" si="13"/>
        <v>8.8273949549184483</v>
      </c>
    </row>
    <row r="220" spans="1:8" x14ac:dyDescent="0.25">
      <c r="A220" s="4" t="s">
        <v>13</v>
      </c>
      <c r="B220" s="28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1"/>
        <v>8.6609999999999996</v>
      </c>
      <c r="F220" s="24"/>
      <c r="G220" s="8">
        <f t="shared" si="12"/>
        <v>0.19678701246074359</v>
      </c>
      <c r="H220" s="7">
        <f t="shared" si="13"/>
        <v>8.8577870124607436</v>
      </c>
    </row>
    <row r="221" spans="1:8" x14ac:dyDescent="0.25">
      <c r="A221" s="4" t="s">
        <v>14</v>
      </c>
      <c r="B221" s="28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1"/>
        <v>8.4770000000000003</v>
      </c>
      <c r="F221" s="24"/>
      <c r="G221" s="8">
        <f t="shared" si="12"/>
        <v>0.19438239286799719</v>
      </c>
      <c r="H221" s="7">
        <f t="shared" si="13"/>
        <v>8.6713823928679972</v>
      </c>
    </row>
    <row r="222" spans="1:8" x14ac:dyDescent="0.25">
      <c r="A222" s="4" t="s">
        <v>15</v>
      </c>
      <c r="B222" s="28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1"/>
        <v>8.2289999999999992</v>
      </c>
      <c r="F222" s="24"/>
      <c r="G222" s="8">
        <f t="shared" si="12"/>
        <v>0.19114138385168677</v>
      </c>
      <c r="H222" s="7">
        <f t="shared" si="13"/>
        <v>8.4201413838516856</v>
      </c>
    </row>
    <row r="223" spans="1:8" x14ac:dyDescent="0.25">
      <c r="A223" s="4" t="s">
        <v>16</v>
      </c>
      <c r="B223" s="28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1"/>
        <v>8.3140000000000001</v>
      </c>
      <c r="F223" s="24"/>
      <c r="G223" s="8">
        <f t="shared" si="12"/>
        <v>0.19225221355485766</v>
      </c>
      <c r="H223" s="7">
        <f t="shared" si="13"/>
        <v>8.5062522135548573</v>
      </c>
    </row>
    <row r="224" spans="1:8" x14ac:dyDescent="0.25">
      <c r="A224" s="4" t="s">
        <v>17</v>
      </c>
      <c r="B224" s="28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1"/>
        <v>8.452</v>
      </c>
      <c r="F224" s="24"/>
      <c r="G224" s="8">
        <f t="shared" si="12"/>
        <v>0.1940556782494175</v>
      </c>
      <c r="H224" s="7">
        <f t="shared" si="13"/>
        <v>8.646055678249418</v>
      </c>
    </row>
    <row r="225" spans="1:8" x14ac:dyDescent="0.25">
      <c r="A225" s="4" t="s">
        <v>18</v>
      </c>
      <c r="B225" s="28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1"/>
        <v>8.8460000000000001</v>
      </c>
      <c r="F225" s="24"/>
      <c r="G225" s="8">
        <f t="shared" si="12"/>
        <v>0.1992047006382332</v>
      </c>
      <c r="H225" s="7">
        <f t="shared" si="13"/>
        <v>9.0452047006382337</v>
      </c>
    </row>
    <row r="226" spans="1:8" x14ac:dyDescent="0.25">
      <c r="A226" s="4" t="s">
        <v>19</v>
      </c>
      <c r="B226" s="28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1"/>
        <v>8.9039999999999999</v>
      </c>
      <c r="F226" s="24"/>
      <c r="G226" s="8">
        <f t="shared" si="12"/>
        <v>0.19996267855333807</v>
      </c>
      <c r="H226" s="7">
        <f t="shared" si="13"/>
        <v>9.1039626785533372</v>
      </c>
    </row>
    <row r="227" spans="1:8" x14ac:dyDescent="0.25">
      <c r="A227" s="4" t="s">
        <v>20</v>
      </c>
      <c r="B227" s="28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1"/>
        <v>8.7319999999999993</v>
      </c>
      <c r="F227" s="24"/>
      <c r="G227" s="8">
        <f t="shared" si="12"/>
        <v>0.19771488197750989</v>
      </c>
      <c r="H227" s="7">
        <f t="shared" si="13"/>
        <v>8.9297148819775085</v>
      </c>
    </row>
    <row r="228" spans="1:8" x14ac:dyDescent="0.25">
      <c r="A228" s="4" t="s">
        <v>21</v>
      </c>
      <c r="B228" s="28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1"/>
        <v>8.6159999999999997</v>
      </c>
      <c r="F228" s="24"/>
      <c r="G228" s="8">
        <f t="shared" si="12"/>
        <v>0.19619892614730017</v>
      </c>
      <c r="H228" s="7">
        <f t="shared" si="13"/>
        <v>8.8121989261472997</v>
      </c>
    </row>
    <row r="229" spans="1:8" x14ac:dyDescent="0.25">
      <c r="A229" s="4" t="s">
        <v>22</v>
      </c>
      <c r="B229" s="28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1"/>
        <v>8.702</v>
      </c>
      <c r="F229" s="24"/>
      <c r="G229" s="8">
        <f t="shared" si="12"/>
        <v>0.19732282443521426</v>
      </c>
      <c r="H229" s="7">
        <f t="shared" si="13"/>
        <v>8.8993228244352149</v>
      </c>
    </row>
    <row r="230" spans="1:8" x14ac:dyDescent="0.25">
      <c r="A230" s="4" t="s">
        <v>23</v>
      </c>
      <c r="B230" s="28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1"/>
        <v>9.0890000000000004</v>
      </c>
      <c r="F230" s="24"/>
      <c r="G230" s="8">
        <f t="shared" si="12"/>
        <v>0.20238036673082771</v>
      </c>
      <c r="H230" s="7">
        <f t="shared" si="13"/>
        <v>9.2913803667308272</v>
      </c>
    </row>
    <row r="231" spans="1:8" x14ac:dyDescent="0.25">
      <c r="A231" s="4" t="s">
        <v>24</v>
      </c>
      <c r="B231" s="28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1"/>
        <v>9.2859999999999996</v>
      </c>
      <c r="F231" s="24"/>
      <c r="G231" s="8">
        <f t="shared" si="12"/>
        <v>0.20495487792523553</v>
      </c>
      <c r="H231" s="7">
        <f t="shared" si="13"/>
        <v>9.4909548779252351</v>
      </c>
    </row>
    <row r="232" spans="1:8" x14ac:dyDescent="0.25">
      <c r="A232" s="4" t="s">
        <v>13</v>
      </c>
      <c r="B232" s="28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1"/>
        <v>9.3190000000000008</v>
      </c>
      <c r="F232" s="24"/>
      <c r="G232" s="8">
        <f t="shared" si="12"/>
        <v>0.20538614122176074</v>
      </c>
      <c r="H232" s="7">
        <f t="shared" si="13"/>
        <v>9.5243861412217612</v>
      </c>
    </row>
    <row r="233" spans="1:8" x14ac:dyDescent="0.25">
      <c r="A233" s="4" t="s">
        <v>14</v>
      </c>
      <c r="B233" s="28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1"/>
        <v>9.1150000000000002</v>
      </c>
      <c r="F233" s="24"/>
      <c r="G233" s="8">
        <f t="shared" si="12"/>
        <v>0.20272014993415055</v>
      </c>
      <c r="H233" s="7">
        <f t="shared" si="13"/>
        <v>9.31772014993415</v>
      </c>
    </row>
    <row r="234" spans="1:8" x14ac:dyDescent="0.25">
      <c r="A234" s="4" t="s">
        <v>15</v>
      </c>
      <c r="B234" s="28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1"/>
        <v>8.8230000000000004</v>
      </c>
      <c r="F234" s="24"/>
      <c r="G234" s="8">
        <f t="shared" si="12"/>
        <v>0.19890412318913991</v>
      </c>
      <c r="H234" s="7">
        <f t="shared" si="13"/>
        <v>9.0219041231891399</v>
      </c>
    </row>
    <row r="235" spans="1:8" x14ac:dyDescent="0.25">
      <c r="A235" s="4" t="s">
        <v>16</v>
      </c>
      <c r="B235" s="28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1"/>
        <v>8.8930000000000007</v>
      </c>
      <c r="F235" s="24"/>
      <c r="G235" s="8">
        <f t="shared" si="12"/>
        <v>0.19981892412116303</v>
      </c>
      <c r="H235" s="7">
        <f t="shared" si="13"/>
        <v>9.092818924121163</v>
      </c>
    </row>
    <row r="236" spans="1:8" x14ac:dyDescent="0.25">
      <c r="A236" s="4" t="s">
        <v>17</v>
      </c>
      <c r="B236" s="28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1"/>
        <v>9.0150000000000006</v>
      </c>
      <c r="F236" s="24"/>
      <c r="G236" s="8">
        <f t="shared" si="12"/>
        <v>0.20141329145983183</v>
      </c>
      <c r="H236" s="7">
        <f t="shared" si="13"/>
        <v>9.2164132914598316</v>
      </c>
    </row>
    <row r="237" spans="1:8" x14ac:dyDescent="0.25">
      <c r="A237" s="4" t="s">
        <v>18</v>
      </c>
      <c r="B237" s="28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1"/>
        <v>9.3010000000000002</v>
      </c>
      <c r="F237" s="24"/>
      <c r="G237" s="8">
        <f t="shared" si="12"/>
        <v>0.20515090669638336</v>
      </c>
      <c r="H237" s="7">
        <f t="shared" si="13"/>
        <v>9.5061509066963836</v>
      </c>
    </row>
    <row r="238" spans="1:8" x14ac:dyDescent="0.25">
      <c r="A238" s="4" t="s">
        <v>19</v>
      </c>
      <c r="B238" s="28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1"/>
        <v>9.359</v>
      </c>
      <c r="F238" s="24"/>
      <c r="G238" s="8">
        <f t="shared" si="12"/>
        <v>0.20590888461148821</v>
      </c>
      <c r="H238" s="7">
        <f t="shared" si="13"/>
        <v>9.5649088846114889</v>
      </c>
    </row>
    <row r="239" spans="1:8" x14ac:dyDescent="0.25">
      <c r="A239" s="4" t="s">
        <v>20</v>
      </c>
      <c r="B239" s="28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1"/>
        <v>9.1110000000000007</v>
      </c>
      <c r="F239" s="24"/>
      <c r="G239" s="8">
        <f t="shared" si="12"/>
        <v>0.20266787559517779</v>
      </c>
      <c r="H239" s="7">
        <f t="shared" si="13"/>
        <v>9.3136678755951792</v>
      </c>
    </row>
    <row r="240" spans="1:8" x14ac:dyDescent="0.25">
      <c r="A240" s="4" t="s">
        <v>21</v>
      </c>
      <c r="B240" s="28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1"/>
        <v>8.98</v>
      </c>
      <c r="F240" s="24"/>
      <c r="G240" s="8">
        <f t="shared" si="12"/>
        <v>0.2009558909938203</v>
      </c>
      <c r="H240" s="7">
        <f t="shared" si="13"/>
        <v>9.18095589099382</v>
      </c>
    </row>
    <row r="241" spans="1:8" x14ac:dyDescent="0.25">
      <c r="A241" s="4" t="s">
        <v>22</v>
      </c>
      <c r="B241" s="28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1"/>
        <v>9.1370000000000005</v>
      </c>
      <c r="F241" s="24"/>
      <c r="G241" s="8">
        <f t="shared" si="12"/>
        <v>0.20300765879850069</v>
      </c>
      <c r="H241" s="7">
        <f t="shared" si="13"/>
        <v>9.3400076587985019</v>
      </c>
    </row>
    <row r="242" spans="1:8" x14ac:dyDescent="0.25">
      <c r="A242" s="4" t="s">
        <v>23</v>
      </c>
      <c r="B242" s="28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1"/>
        <v>9.4879999999999995</v>
      </c>
      <c r="F242" s="24"/>
      <c r="G242" s="8">
        <f t="shared" si="12"/>
        <v>0.20759473204335932</v>
      </c>
      <c r="H242" s="7">
        <f t="shared" si="13"/>
        <v>9.6955947320433591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ref="E243:E306" si="14">ROUND(C243+D243,3)</f>
        <v>9.5239999999999991</v>
      </c>
      <c r="F243" s="24"/>
      <c r="G243" s="8">
        <f t="shared" ref="G243:G306" si="15">(E243/$L$6)*$L$5+($L$7*$L$8^(B243-$L$4))</f>
        <v>0.20806520109411408</v>
      </c>
      <c r="H243" s="7">
        <f t="shared" ref="H243:H306" si="16">+E243+G243</f>
        <v>9.7320652010941124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4"/>
        <v>9.5640000000000001</v>
      </c>
      <c r="F244" s="24"/>
      <c r="G244" s="8">
        <f t="shared" si="15"/>
        <v>0.20858794448384155</v>
      </c>
      <c r="H244" s="7">
        <f t="shared" si="16"/>
        <v>9.7725879444838419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4"/>
        <v>9.2690000000000001</v>
      </c>
      <c r="F245" s="24"/>
      <c r="G245" s="8">
        <f t="shared" si="15"/>
        <v>0.20473271198460138</v>
      </c>
      <c r="H245" s="7">
        <f t="shared" si="16"/>
        <v>9.4737327119846011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4"/>
        <v>8.6850000000000005</v>
      </c>
      <c r="F246" s="24"/>
      <c r="G246" s="8">
        <f t="shared" si="15"/>
        <v>0.19710065849458008</v>
      </c>
      <c r="H246" s="7">
        <f t="shared" si="16"/>
        <v>8.882100658494581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si="14"/>
        <v>8.7460000000000004</v>
      </c>
      <c r="F247" s="24"/>
      <c r="G247" s="8">
        <f t="shared" si="15"/>
        <v>0.19789784216391451</v>
      </c>
      <c r="H247" s="7">
        <f t="shared" si="16"/>
        <v>8.9438978421639153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4"/>
        <v>8.8650000000000002</v>
      </c>
      <c r="F248" s="24"/>
      <c r="G248" s="8">
        <f t="shared" si="15"/>
        <v>0.19945300374835379</v>
      </c>
      <c r="H248" s="7">
        <f t="shared" si="16"/>
        <v>9.0644530037483548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4"/>
        <v>8.9670000000000005</v>
      </c>
      <c r="F249" s="24"/>
      <c r="G249" s="8">
        <f t="shared" si="15"/>
        <v>0.20078599939215885</v>
      </c>
      <c r="H249" s="7">
        <f t="shared" si="16"/>
        <v>9.1677859993921587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4"/>
        <v>9.7490000000000006</v>
      </c>
      <c r="F250" s="24"/>
      <c r="G250" s="8">
        <f t="shared" si="15"/>
        <v>0.21100563266133118</v>
      </c>
      <c r="H250" s="7">
        <f t="shared" si="16"/>
        <v>9.960005632661332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4"/>
        <v>9.6489999999999991</v>
      </c>
      <c r="F251" s="24"/>
      <c r="G251" s="8">
        <f t="shared" si="15"/>
        <v>0.20969877418701247</v>
      </c>
      <c r="H251" s="7">
        <f t="shared" si="16"/>
        <v>9.8586987741870118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4"/>
        <v>9.2870000000000008</v>
      </c>
      <c r="F252" s="24"/>
      <c r="G252" s="8">
        <f t="shared" si="15"/>
        <v>0.20496794650997874</v>
      </c>
      <c r="H252" s="7">
        <f t="shared" si="16"/>
        <v>9.4919679465099804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4"/>
        <v>9.3729999999999993</v>
      </c>
      <c r="F253" s="24"/>
      <c r="G253" s="8">
        <f t="shared" si="15"/>
        <v>0.2060918447978928</v>
      </c>
      <c r="H253" s="7">
        <f t="shared" si="16"/>
        <v>9.5790918447978921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4"/>
        <v>9.6829999999999998</v>
      </c>
      <c r="F254" s="24"/>
      <c r="G254" s="8">
        <f t="shared" si="15"/>
        <v>0.21014310606828082</v>
      </c>
      <c r="H254" s="7">
        <f t="shared" si="16"/>
        <v>9.8931431060682815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4"/>
        <v>9.92</v>
      </c>
      <c r="F255" s="24"/>
      <c r="G255" s="8">
        <f t="shared" si="15"/>
        <v>0.21324036065241619</v>
      </c>
      <c r="H255" s="7">
        <f t="shared" si="16"/>
        <v>10.133240360652415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4"/>
        <v>9.9350000000000005</v>
      </c>
      <c r="F256" s="24"/>
      <c r="G256" s="8">
        <f t="shared" si="15"/>
        <v>0.21343638942356399</v>
      </c>
      <c r="H256" s="7">
        <f t="shared" si="16"/>
        <v>10.148436389423564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4"/>
        <v>9.7469999999999999</v>
      </c>
      <c r="F257" s="24"/>
      <c r="G257" s="8">
        <f t="shared" si="15"/>
        <v>0.2109794954918448</v>
      </c>
      <c r="H257" s="7">
        <f t="shared" si="16"/>
        <v>9.9579794954918448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4"/>
        <v>9.4049999999999994</v>
      </c>
      <c r="F258" s="24"/>
      <c r="G258" s="8">
        <f t="shared" si="15"/>
        <v>0.20651003950967481</v>
      </c>
      <c r="H258" s="7">
        <f t="shared" si="16"/>
        <v>9.6115100395096746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4"/>
        <v>9.5039999999999996</v>
      </c>
      <c r="F259" s="24"/>
      <c r="G259" s="8">
        <f t="shared" si="15"/>
        <v>0.20780382939925035</v>
      </c>
      <c r="H259" s="7">
        <f t="shared" si="16"/>
        <v>9.7118038293992495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4"/>
        <v>9.6340000000000003</v>
      </c>
      <c r="F260" s="24"/>
      <c r="G260" s="8">
        <f t="shared" si="15"/>
        <v>0.20950274541586467</v>
      </c>
      <c r="H260" s="7">
        <f t="shared" si="16"/>
        <v>9.843502745415865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4"/>
        <v>10.02</v>
      </c>
      <c r="F261" s="24"/>
      <c r="G261" s="8">
        <f t="shared" si="15"/>
        <v>0.21454721912673488</v>
      </c>
      <c r="H261" s="7">
        <f t="shared" si="16"/>
        <v>10.234547219126734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4"/>
        <v>10.09</v>
      </c>
      <c r="F262" s="24"/>
      <c r="G262" s="8">
        <f t="shared" si="15"/>
        <v>0.21546202005875797</v>
      </c>
      <c r="H262" s="7">
        <f t="shared" si="16"/>
        <v>10.305462020058759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4"/>
        <v>10.013999999999999</v>
      </c>
      <c r="F263" s="24"/>
      <c r="G263" s="8">
        <f t="shared" si="15"/>
        <v>0.21446880761827575</v>
      </c>
      <c r="H263" s="7">
        <f t="shared" si="16"/>
        <v>10.228468807618276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4"/>
        <v>9.7799999999999994</v>
      </c>
      <c r="F264" s="24"/>
      <c r="G264" s="8">
        <f t="shared" si="15"/>
        <v>0.21141075878836998</v>
      </c>
      <c r="H264" s="7">
        <f t="shared" si="16"/>
        <v>9.9914107587883692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4"/>
        <v>9.8659999999999997</v>
      </c>
      <c r="F265" s="24"/>
      <c r="G265" s="8">
        <f t="shared" si="15"/>
        <v>0.21253465707628408</v>
      </c>
      <c r="H265" s="7">
        <f t="shared" si="16"/>
        <v>10.078534657076284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4"/>
        <v>10.243</v>
      </c>
      <c r="F266" s="24"/>
      <c r="G266" s="8">
        <f t="shared" si="15"/>
        <v>0.21746151352446561</v>
      </c>
      <c r="H266" s="7">
        <f t="shared" si="16"/>
        <v>10.460461513524466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4"/>
        <v>10.414999999999999</v>
      </c>
      <c r="F267" s="24"/>
      <c r="G267" s="8">
        <f t="shared" si="15"/>
        <v>0.21970931010029379</v>
      </c>
      <c r="H267" s="7">
        <f t="shared" si="16"/>
        <v>10.634709310100293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4"/>
        <v>10.425000000000001</v>
      </c>
      <c r="F268" s="24"/>
      <c r="G268" s="8">
        <f t="shared" si="15"/>
        <v>0.21983999594772569</v>
      </c>
      <c r="H268" s="7">
        <f t="shared" si="16"/>
        <v>10.644839995947727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4"/>
        <v>10.159000000000001</v>
      </c>
      <c r="F269" s="24"/>
      <c r="G269" s="8">
        <f t="shared" si="15"/>
        <v>0.21636375240603792</v>
      </c>
      <c r="H269" s="7">
        <f t="shared" si="16"/>
        <v>10.375363752406038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4"/>
        <v>9.8010000000000002</v>
      </c>
      <c r="F270" s="24"/>
      <c r="G270" s="8">
        <f t="shared" si="15"/>
        <v>0.21168519906797692</v>
      </c>
      <c r="H270" s="7">
        <f t="shared" si="16"/>
        <v>10.012685199067977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4"/>
        <v>9.8740000000000006</v>
      </c>
      <c r="F271" s="24"/>
      <c r="G271" s="8">
        <f t="shared" si="15"/>
        <v>0.21263920575422959</v>
      </c>
      <c r="H271" s="7">
        <f t="shared" si="16"/>
        <v>10.08663920575423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4"/>
        <v>10.041</v>
      </c>
      <c r="F272" s="24"/>
      <c r="G272" s="8">
        <f t="shared" si="15"/>
        <v>0.21482165940634185</v>
      </c>
      <c r="H272" s="7">
        <f t="shared" si="16"/>
        <v>10.255821659406342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4"/>
        <v>10.519</v>
      </c>
      <c r="F273" s="24"/>
      <c r="G273" s="8">
        <f t="shared" si="15"/>
        <v>0.22106844291358527</v>
      </c>
      <c r="H273" s="7">
        <f t="shared" si="16"/>
        <v>10.740068442913586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4"/>
        <v>10.571999999999999</v>
      </c>
      <c r="F274" s="24"/>
      <c r="G274" s="8">
        <f t="shared" si="15"/>
        <v>0.22176107790497418</v>
      </c>
      <c r="H274" s="7">
        <f t="shared" si="16"/>
        <v>10.793761077904973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4"/>
        <v>10.534000000000001</v>
      </c>
      <c r="F275" s="24"/>
      <c r="G275" s="8">
        <f t="shared" si="15"/>
        <v>0.22126447168473307</v>
      </c>
      <c r="H275" s="7">
        <f t="shared" si="16"/>
        <v>10.755264471684734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4"/>
        <v>10.137</v>
      </c>
      <c r="F276" s="24"/>
      <c r="G276" s="8">
        <f t="shared" si="15"/>
        <v>0.21607624354168781</v>
      </c>
      <c r="H276" s="7">
        <f t="shared" si="16"/>
        <v>10.353076243541688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4"/>
        <v>10.337999999999999</v>
      </c>
      <c r="F277" s="24"/>
      <c r="G277" s="8">
        <f t="shared" si="15"/>
        <v>0.21870302907506839</v>
      </c>
      <c r="H277" s="7">
        <f t="shared" si="16"/>
        <v>10.556703029075068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4"/>
        <v>10.678000000000001</v>
      </c>
      <c r="F278" s="24"/>
      <c r="G278" s="8">
        <f t="shared" si="15"/>
        <v>0.22314634788775201</v>
      </c>
      <c r="H278" s="7">
        <f t="shared" si="16"/>
        <v>10.901146347887753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4"/>
        <v>10.807</v>
      </c>
      <c r="F279" s="24"/>
      <c r="G279" s="8">
        <f t="shared" si="15"/>
        <v>0.22483219531962317</v>
      </c>
      <c r="H279" s="7">
        <f t="shared" si="16"/>
        <v>11.031832195319623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4"/>
        <v>10.82</v>
      </c>
      <c r="F280" s="24"/>
      <c r="G280" s="8">
        <f t="shared" si="15"/>
        <v>0.22500208692128459</v>
      </c>
      <c r="H280" s="7">
        <f t="shared" si="16"/>
        <v>11.045002086921285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4"/>
        <v>10.537000000000001</v>
      </c>
      <c r="F281" s="24"/>
      <c r="G281" s="8">
        <f t="shared" si="15"/>
        <v>0.22130367743896265</v>
      </c>
      <c r="H281" s="7">
        <f t="shared" si="16"/>
        <v>10.758303677438963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4"/>
        <v>10.255000000000001</v>
      </c>
      <c r="F282" s="24"/>
      <c r="G282" s="8">
        <f t="shared" si="15"/>
        <v>0.21761833654138388</v>
      </c>
      <c r="H282" s="7">
        <f t="shared" si="16"/>
        <v>10.472618336541384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4"/>
        <v>10.336</v>
      </c>
      <c r="F283" s="24"/>
      <c r="G283" s="8">
        <f t="shared" si="15"/>
        <v>0.21867689190558201</v>
      </c>
      <c r="H283" s="7">
        <f t="shared" si="16"/>
        <v>10.554676891905583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4"/>
        <v>10.507</v>
      </c>
      <c r="F284" s="24"/>
      <c r="G284" s="8">
        <f t="shared" si="15"/>
        <v>0.22091161989666702</v>
      </c>
      <c r="H284" s="7">
        <f t="shared" si="16"/>
        <v>10.727911619896666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4"/>
        <v>11.07</v>
      </c>
      <c r="F285" s="24"/>
      <c r="G285" s="8">
        <f t="shared" si="15"/>
        <v>0.22826923310708139</v>
      </c>
      <c r="H285" s="7">
        <f t="shared" si="16"/>
        <v>11.298269233107082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4"/>
        <v>11.141999999999999</v>
      </c>
      <c r="F286" s="24"/>
      <c r="G286" s="8">
        <f t="shared" si="15"/>
        <v>0.22921017120859083</v>
      </c>
      <c r="H286" s="7">
        <f t="shared" si="16"/>
        <v>11.37121017120859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4"/>
        <v>11.055</v>
      </c>
      <c r="F287" s="24"/>
      <c r="G287" s="8">
        <f t="shared" si="15"/>
        <v>0.22807320433593356</v>
      </c>
      <c r="H287" s="7">
        <f t="shared" si="16"/>
        <v>11.283073204335933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4"/>
        <v>10.64</v>
      </c>
      <c r="F288" s="24"/>
      <c r="G288" s="8">
        <f t="shared" si="15"/>
        <v>0.22264974166751092</v>
      </c>
      <c r="H288" s="7">
        <f t="shared" si="16"/>
        <v>10.862649741667511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4"/>
        <v>10.693</v>
      </c>
      <c r="F289" s="24"/>
      <c r="G289" s="8">
        <f t="shared" si="15"/>
        <v>0.2233423766588998</v>
      </c>
      <c r="H289" s="7">
        <f t="shared" si="16"/>
        <v>10.9163423766589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4"/>
        <v>11.055</v>
      </c>
      <c r="F290" s="24"/>
      <c r="G290" s="8">
        <f t="shared" si="15"/>
        <v>0.22807320433593356</v>
      </c>
      <c r="H290" s="7">
        <f t="shared" si="16"/>
        <v>11.283073204335933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4"/>
        <v>11.26</v>
      </c>
      <c r="F291" s="24"/>
      <c r="G291" s="8">
        <f t="shared" si="15"/>
        <v>0.2307522642082869</v>
      </c>
      <c r="H291" s="7">
        <f t="shared" si="16"/>
        <v>11.490752264208286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4"/>
        <v>11.249000000000001</v>
      </c>
      <c r="F292" s="24"/>
      <c r="G292" s="8">
        <f t="shared" si="15"/>
        <v>0.23060850977611186</v>
      </c>
      <c r="H292" s="7">
        <f t="shared" si="16"/>
        <v>11.479608509776112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4"/>
        <v>11.007</v>
      </c>
      <c r="F293" s="24"/>
      <c r="G293" s="8">
        <f t="shared" si="15"/>
        <v>0.22744591226826058</v>
      </c>
      <c r="H293" s="7">
        <f t="shared" si="16"/>
        <v>11.23444591226826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4"/>
        <v>10.62</v>
      </c>
      <c r="F294" s="24"/>
      <c r="G294" s="8">
        <f t="shared" si="15"/>
        <v>0.22238836997264716</v>
      </c>
      <c r="H294" s="7">
        <f t="shared" si="16"/>
        <v>10.842388369972646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4"/>
        <v>10.707000000000001</v>
      </c>
      <c r="F295" s="24"/>
      <c r="G295" s="8">
        <f t="shared" si="15"/>
        <v>0.22352533684530446</v>
      </c>
      <c r="H295" s="7">
        <f t="shared" si="16"/>
        <v>10.930525336845305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4"/>
        <v>10.843</v>
      </c>
      <c r="F296" s="24"/>
      <c r="G296" s="8">
        <f t="shared" si="15"/>
        <v>0.22530266437037788</v>
      </c>
      <c r="H296" s="7">
        <f t="shared" si="16"/>
        <v>11.068302664370378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4"/>
        <v>11.426</v>
      </c>
      <c r="F297" s="24"/>
      <c r="G297" s="8">
        <f t="shared" si="15"/>
        <v>0.23292164927565598</v>
      </c>
      <c r="H297" s="7">
        <f t="shared" si="16"/>
        <v>11.658921649275657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4"/>
        <v>11.484999999999999</v>
      </c>
      <c r="F298" s="24"/>
      <c r="G298" s="8">
        <f t="shared" si="15"/>
        <v>0.233692695775504</v>
      </c>
      <c r="H298" s="7">
        <f t="shared" si="16"/>
        <v>11.718692695775504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4"/>
        <v>11.456</v>
      </c>
      <c r="F299" s="24"/>
      <c r="G299" s="8">
        <f t="shared" si="15"/>
        <v>0.23331370681795158</v>
      </c>
      <c r="H299" s="7">
        <f t="shared" si="16"/>
        <v>11.68931370681795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4"/>
        <v>11.018000000000001</v>
      </c>
      <c r="F300" s="24"/>
      <c r="G300" s="8">
        <f t="shared" si="15"/>
        <v>0.22758966670043565</v>
      </c>
      <c r="H300" s="7">
        <f t="shared" si="16"/>
        <v>11.245589666700436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4"/>
        <v>11.103</v>
      </c>
      <c r="F301" s="24"/>
      <c r="G301" s="8">
        <f t="shared" si="15"/>
        <v>0.22870049640360654</v>
      </c>
      <c r="H301" s="7">
        <f t="shared" si="16"/>
        <v>11.331700496403606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4"/>
        <v>11.491</v>
      </c>
      <c r="F302" s="24"/>
      <c r="G302" s="8">
        <f t="shared" si="15"/>
        <v>0.23377110728396314</v>
      </c>
      <c r="H302" s="7">
        <f t="shared" si="16"/>
        <v>11.724771107283964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4"/>
        <v>11.311</v>
      </c>
      <c r="F303" s="24"/>
      <c r="G303" s="8">
        <f t="shared" si="15"/>
        <v>0.23141876203018943</v>
      </c>
      <c r="H303" s="7">
        <f t="shared" si="16"/>
        <v>11.54241876203019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4"/>
        <v>11.32</v>
      </c>
      <c r="F304" s="24"/>
      <c r="G304" s="8">
        <f t="shared" si="15"/>
        <v>0.23153637929287813</v>
      </c>
      <c r="H304" s="7">
        <f t="shared" si="16"/>
        <v>11.551536379292878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4"/>
        <v>11.05</v>
      </c>
      <c r="F305" s="24"/>
      <c r="G305" s="8">
        <f t="shared" si="15"/>
        <v>0.22800786141221763</v>
      </c>
      <c r="H305" s="7">
        <f t="shared" si="16"/>
        <v>11.278007861412219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4"/>
        <v>10.853</v>
      </c>
      <c r="F306" s="24"/>
      <c r="G306" s="8">
        <f t="shared" si="15"/>
        <v>0.22543335021780975</v>
      </c>
      <c r="H306" s="7">
        <f t="shared" si="16"/>
        <v>11.078433350217809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ref="E307:E370" si="17">ROUND(C307+D307,3)</f>
        <v>10.926</v>
      </c>
      <c r="F307" s="24"/>
      <c r="G307" s="8">
        <f t="shared" ref="G307:G370" si="18">(E307/$L$6)*$L$5+($L$7*$L$8^(B307-$L$4))</f>
        <v>0.22638735690406242</v>
      </c>
      <c r="H307" s="7">
        <f t="shared" ref="H307:H370" si="19">+E307+G307</f>
        <v>11.152387356904063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17"/>
        <v>11.057</v>
      </c>
      <c r="F308" s="24"/>
      <c r="G308" s="8">
        <f t="shared" si="18"/>
        <v>0.22809934150541994</v>
      </c>
      <c r="H308" s="7">
        <f t="shared" si="19"/>
        <v>11.28509934150542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17"/>
        <v>11.615</v>
      </c>
      <c r="F309" s="24"/>
      <c r="G309" s="8">
        <f t="shared" si="18"/>
        <v>0.23539161179211834</v>
      </c>
      <c r="H309" s="7">
        <f t="shared" si="19"/>
        <v>11.850391611792119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17"/>
        <v>11.686999999999999</v>
      </c>
      <c r="F310" s="24"/>
      <c r="G310" s="8">
        <f t="shared" si="18"/>
        <v>0.23633254989362779</v>
      </c>
      <c r="H310" s="7">
        <f t="shared" si="19"/>
        <v>11.923332549893628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si="17"/>
        <v>11.584</v>
      </c>
      <c r="F311" s="24"/>
      <c r="G311" s="8">
        <f t="shared" si="18"/>
        <v>0.23498648566507954</v>
      </c>
      <c r="H311" s="7">
        <f t="shared" si="19"/>
        <v>11.818986485665079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17"/>
        <v>11.257999999999999</v>
      </c>
      <c r="F312" s="24"/>
      <c r="G312" s="8">
        <f t="shared" si="18"/>
        <v>0.23072612703880052</v>
      </c>
      <c r="H312" s="7">
        <f t="shared" si="19"/>
        <v>11.488726127038799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17"/>
        <v>11.446999999999999</v>
      </c>
      <c r="F313" s="24"/>
      <c r="G313" s="8">
        <f t="shared" si="18"/>
        <v>0.23319608955526289</v>
      </c>
      <c r="H313" s="7">
        <f t="shared" si="19"/>
        <v>11.680196089555261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17"/>
        <v>11.839</v>
      </c>
      <c r="F314" s="24"/>
      <c r="G314" s="8">
        <f t="shared" si="18"/>
        <v>0.23831897477459227</v>
      </c>
      <c r="H314" s="7">
        <f t="shared" si="19"/>
        <v>12.077318974774593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17"/>
        <v>11.91</v>
      </c>
      <c r="F315" s="24"/>
      <c r="G315" s="8">
        <f t="shared" si="18"/>
        <v>0.23924684429135853</v>
      </c>
      <c r="H315" s="7">
        <f t="shared" si="19"/>
        <v>12.149246844291358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17"/>
        <v>11.928000000000001</v>
      </c>
      <c r="F316" s="24"/>
      <c r="G316" s="8">
        <f t="shared" si="18"/>
        <v>0.23948207881673592</v>
      </c>
      <c r="H316" s="7">
        <f t="shared" si="19"/>
        <v>12.167482078816736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17"/>
        <v>11.714</v>
      </c>
      <c r="F317" s="24"/>
      <c r="G317" s="8">
        <f t="shared" si="18"/>
        <v>0.23668540168169389</v>
      </c>
      <c r="H317" s="7">
        <f t="shared" si="19"/>
        <v>11.950685401681694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17"/>
        <v>11.44</v>
      </c>
      <c r="F318" s="24"/>
      <c r="G318" s="8">
        <f t="shared" si="18"/>
        <v>0.2331046094620606</v>
      </c>
      <c r="H318" s="7">
        <f t="shared" si="19"/>
        <v>11.67310460946206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17"/>
        <v>11.516</v>
      </c>
      <c r="F319" s="24"/>
      <c r="G319" s="8">
        <f t="shared" si="18"/>
        <v>0.23409782190254283</v>
      </c>
      <c r="H319" s="7">
        <f t="shared" si="19"/>
        <v>11.750097821902543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17"/>
        <v>11.654</v>
      </c>
      <c r="F320" s="24"/>
      <c r="G320" s="8">
        <f t="shared" si="18"/>
        <v>0.23590128659710263</v>
      </c>
      <c r="H320" s="7">
        <f t="shared" si="19"/>
        <v>11.889901286597102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17"/>
        <v>12.234999999999999</v>
      </c>
      <c r="F321" s="24"/>
      <c r="G321" s="8">
        <f t="shared" si="18"/>
        <v>0.24349413433289435</v>
      </c>
      <c r="H321" s="7">
        <f t="shared" si="19"/>
        <v>12.478494134332895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17"/>
        <v>12.323</v>
      </c>
      <c r="F322" s="24"/>
      <c r="G322" s="8">
        <f t="shared" si="18"/>
        <v>0.2446441697902948</v>
      </c>
      <c r="H322" s="7">
        <f t="shared" si="19"/>
        <v>12.567644169790295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17"/>
        <v>12.259</v>
      </c>
      <c r="F323" s="24"/>
      <c r="G323" s="8">
        <f t="shared" si="18"/>
        <v>0.24380778036673084</v>
      </c>
      <c r="H323" s="7">
        <f t="shared" si="19"/>
        <v>12.502807780366732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17"/>
        <v>11.875999999999999</v>
      </c>
      <c r="F324" s="24"/>
      <c r="G324" s="8">
        <f t="shared" si="18"/>
        <v>0.23880251241009018</v>
      </c>
      <c r="H324" s="7">
        <f t="shared" si="19"/>
        <v>12.11480251241009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17"/>
        <v>12.067</v>
      </c>
      <c r="F325" s="24"/>
      <c r="G325" s="8">
        <f t="shared" si="18"/>
        <v>0.24129861209603892</v>
      </c>
      <c r="H325" s="7">
        <f t="shared" si="19"/>
        <v>12.308298612096038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17"/>
        <v>12.458</v>
      </c>
      <c r="F326" s="24"/>
      <c r="G326" s="8">
        <f t="shared" si="18"/>
        <v>0.2464084287306251</v>
      </c>
      <c r="H326" s="7">
        <f t="shared" si="19"/>
        <v>12.704408428730625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17"/>
        <v>12.723000000000001</v>
      </c>
      <c r="F327" s="24"/>
      <c r="G327" s="8">
        <f t="shared" si="18"/>
        <v>0.24987160368756967</v>
      </c>
      <c r="H327" s="7">
        <f t="shared" si="19"/>
        <v>12.972871603687571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17"/>
        <v>12.708</v>
      </c>
      <c r="F328" s="24"/>
      <c r="G328" s="8">
        <f t="shared" si="18"/>
        <v>0.24967557491642184</v>
      </c>
      <c r="H328" s="7">
        <f t="shared" si="19"/>
        <v>12.957675574916422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17"/>
        <v>12.374000000000001</v>
      </c>
      <c r="F329" s="24"/>
      <c r="G329" s="8">
        <f t="shared" si="18"/>
        <v>0.24531066761219736</v>
      </c>
      <c r="H329" s="7">
        <f t="shared" si="19"/>
        <v>12.619310667612197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17"/>
        <v>12.025</v>
      </c>
      <c r="F330" s="24"/>
      <c r="G330" s="8">
        <f t="shared" si="18"/>
        <v>0.24074973153682508</v>
      </c>
      <c r="H330" s="7">
        <f t="shared" si="19"/>
        <v>12.265749731536825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17"/>
        <v>12.103</v>
      </c>
      <c r="F331" s="24"/>
      <c r="G331" s="8">
        <f t="shared" si="18"/>
        <v>0.24176908114679363</v>
      </c>
      <c r="H331" s="7">
        <f t="shared" si="19"/>
        <v>12.344769081146794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17"/>
        <v>12.241</v>
      </c>
      <c r="F332" s="24"/>
      <c r="G332" s="8">
        <f t="shared" si="18"/>
        <v>0.24357254584135346</v>
      </c>
      <c r="H332" s="7">
        <f t="shared" si="19"/>
        <v>12.484572545841353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17"/>
        <v>12.907999999999999</v>
      </c>
      <c r="F333" s="24"/>
      <c r="G333" s="8">
        <f t="shared" si="18"/>
        <v>0.25228929186505927</v>
      </c>
      <c r="H333" s="7">
        <f t="shared" si="19"/>
        <v>13.160289291865059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17"/>
        <v>13.007</v>
      </c>
      <c r="F334" s="24"/>
      <c r="G334" s="8">
        <f t="shared" si="18"/>
        <v>0.25358308175463479</v>
      </c>
      <c r="H334" s="7">
        <f t="shared" si="19"/>
        <v>13.260583081754634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17"/>
        <v>12.87</v>
      </c>
      <c r="F335" s="24"/>
      <c r="G335" s="8">
        <f t="shared" si="18"/>
        <v>0.25179268564481816</v>
      </c>
      <c r="H335" s="7">
        <f t="shared" si="19"/>
        <v>13.121792685644817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17"/>
        <v>12.446999999999999</v>
      </c>
      <c r="F336" s="24"/>
      <c r="G336" s="8">
        <f t="shared" si="18"/>
        <v>0.24626467429845</v>
      </c>
      <c r="H336" s="7">
        <f t="shared" si="19"/>
        <v>12.693264674298449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17"/>
        <v>12.563000000000001</v>
      </c>
      <c r="F337" s="24"/>
      <c r="G337" s="8">
        <f t="shared" si="18"/>
        <v>0.24778063012865972</v>
      </c>
      <c r="H337" s="7">
        <f t="shared" si="19"/>
        <v>12.81078063012866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17"/>
        <v>12.929</v>
      </c>
      <c r="F338" s="24"/>
      <c r="G338" s="8">
        <f t="shared" si="18"/>
        <v>0.25256373214466621</v>
      </c>
      <c r="H338" s="7">
        <f t="shared" si="19"/>
        <v>13.181563732144667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17"/>
        <v>13.294</v>
      </c>
      <c r="F339" s="24"/>
      <c r="G339" s="8">
        <f t="shared" si="18"/>
        <v>0.25733376557592952</v>
      </c>
      <c r="H339" s="7">
        <f t="shared" si="19"/>
        <v>13.551333765575929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17"/>
        <v>13.247999999999999</v>
      </c>
      <c r="F340" s="24"/>
      <c r="G340" s="8">
        <f t="shared" si="18"/>
        <v>0.25673261067774289</v>
      </c>
      <c r="H340" s="7">
        <f t="shared" si="19"/>
        <v>13.504732610677742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17"/>
        <v>12.74</v>
      </c>
      <c r="F341" s="24"/>
      <c r="G341" s="8">
        <f t="shared" si="18"/>
        <v>0.25009376962820384</v>
      </c>
      <c r="H341" s="7">
        <f t="shared" si="19"/>
        <v>12.990093769628205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17"/>
        <v>12.446999999999999</v>
      </c>
      <c r="F342" s="24"/>
      <c r="G342" s="8">
        <f t="shared" si="18"/>
        <v>0.24626467429845</v>
      </c>
      <c r="H342" s="7">
        <f t="shared" si="19"/>
        <v>12.693264674298449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17"/>
        <v>12.513999999999999</v>
      </c>
      <c r="F343" s="24"/>
      <c r="G343" s="8">
        <f t="shared" si="18"/>
        <v>0.24714026947624354</v>
      </c>
      <c r="H343" s="7">
        <f t="shared" si="19"/>
        <v>12.761140269476243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17"/>
        <v>12.670999999999999</v>
      </c>
      <c r="F344" s="24"/>
      <c r="G344" s="8">
        <f t="shared" si="18"/>
        <v>0.2491920372809239</v>
      </c>
      <c r="H344" s="7">
        <f t="shared" si="19"/>
        <v>12.920192037280923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17"/>
        <v>13.327</v>
      </c>
      <c r="F345" s="24"/>
      <c r="G345" s="8">
        <f t="shared" si="18"/>
        <v>0.25776502887245467</v>
      </c>
      <c r="H345" s="7">
        <f t="shared" si="19"/>
        <v>13.584765028872454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17"/>
        <v>13.427</v>
      </c>
      <c r="F346" s="24"/>
      <c r="G346" s="8">
        <f t="shared" si="18"/>
        <v>0.25907188734677339</v>
      </c>
      <c r="H346" s="7">
        <f t="shared" si="19"/>
        <v>13.686071887346772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17"/>
        <v>13.327</v>
      </c>
      <c r="F347" s="24"/>
      <c r="G347" s="8">
        <f t="shared" si="18"/>
        <v>0.25776502887245467</v>
      </c>
      <c r="H347" s="7">
        <f t="shared" si="19"/>
        <v>13.584765028872454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17"/>
        <v>13.055</v>
      </c>
      <c r="F348" s="24"/>
      <c r="G348" s="8">
        <f t="shared" si="18"/>
        <v>0.25421037382230777</v>
      </c>
      <c r="H348" s="7">
        <f t="shared" si="19"/>
        <v>13.309210373822307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17"/>
        <v>13.17</v>
      </c>
      <c r="F349" s="24"/>
      <c r="G349" s="8">
        <f t="shared" si="18"/>
        <v>0.25571326106777431</v>
      </c>
      <c r="H349" s="7">
        <f t="shared" si="19"/>
        <v>13.425713261067774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17"/>
        <v>13.263</v>
      </c>
      <c r="F350" s="24"/>
      <c r="G350" s="8">
        <f t="shared" si="18"/>
        <v>0.25692863944889072</v>
      </c>
      <c r="H350" s="7">
        <f t="shared" si="19"/>
        <v>13.51992863944889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17"/>
        <v>13.42</v>
      </c>
      <c r="F351" s="24"/>
      <c r="G351" s="8">
        <f t="shared" si="18"/>
        <v>0.25898040725357108</v>
      </c>
      <c r="H351" s="7">
        <f t="shared" si="19"/>
        <v>13.678980407253571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17"/>
        <v>13.411</v>
      </c>
      <c r="F352" s="24"/>
      <c r="G352" s="8">
        <f t="shared" si="18"/>
        <v>0.25886278999088241</v>
      </c>
      <c r="H352" s="7">
        <f t="shared" si="19"/>
        <v>13.669862789990882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17"/>
        <v>13.08</v>
      </c>
      <c r="F353" s="24"/>
      <c r="G353" s="8">
        <f t="shared" si="18"/>
        <v>0.25453708844088746</v>
      </c>
      <c r="H353" s="7">
        <f t="shared" si="19"/>
        <v>13.334537088440888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17"/>
        <v>12.906000000000001</v>
      </c>
      <c r="F354" s="24"/>
      <c r="G354" s="8">
        <f t="shared" si="18"/>
        <v>0.25226315469557292</v>
      </c>
      <c r="H354" s="7">
        <f t="shared" si="19"/>
        <v>13.158263154695574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17"/>
        <v>12.989000000000001</v>
      </c>
      <c r="F355" s="24"/>
      <c r="G355" s="8">
        <f t="shared" si="18"/>
        <v>0.25334784722925746</v>
      </c>
      <c r="H355" s="7">
        <f t="shared" si="19"/>
        <v>13.242347847229258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17"/>
        <v>13.19</v>
      </c>
      <c r="F356" s="24"/>
      <c r="G356" s="8">
        <f t="shared" si="18"/>
        <v>0.25597463276263804</v>
      </c>
      <c r="H356" s="7">
        <f t="shared" si="19"/>
        <v>13.445974632762638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17"/>
        <v>14.019</v>
      </c>
      <c r="F357" s="24"/>
      <c r="G357" s="8">
        <f t="shared" si="18"/>
        <v>0.26680848951474012</v>
      </c>
      <c r="H357" s="7">
        <f t="shared" si="19"/>
        <v>14.285808489514741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17"/>
        <v>14.162000000000001</v>
      </c>
      <c r="F358" s="24"/>
      <c r="G358" s="8">
        <f t="shared" si="18"/>
        <v>0.26867729713301591</v>
      </c>
      <c r="H358" s="7">
        <f t="shared" si="19"/>
        <v>14.430677297133016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17"/>
        <v>14.08</v>
      </c>
      <c r="F359" s="24"/>
      <c r="G359" s="8">
        <f t="shared" si="18"/>
        <v>0.26760567318407458</v>
      </c>
      <c r="H359" s="7">
        <f t="shared" si="19"/>
        <v>14.347605673184075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17"/>
        <v>13.494</v>
      </c>
      <c r="F360" s="24"/>
      <c r="G360" s="8">
        <f t="shared" si="18"/>
        <v>0.2599474825245669</v>
      </c>
      <c r="H360" s="7">
        <f t="shared" si="19"/>
        <v>13.753947482524566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17"/>
        <v>13.692</v>
      </c>
      <c r="F361" s="24"/>
      <c r="G361" s="8">
        <f t="shared" si="18"/>
        <v>0.26253506230371798</v>
      </c>
      <c r="H361" s="7">
        <f t="shared" si="19"/>
        <v>13.954535062303718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17"/>
        <v>14.098000000000001</v>
      </c>
      <c r="F362" s="24"/>
      <c r="G362" s="8">
        <f t="shared" si="18"/>
        <v>0.2678409077094519</v>
      </c>
      <c r="H362" s="7">
        <f t="shared" si="19"/>
        <v>14.365840907709453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17"/>
        <v>14.225</v>
      </c>
      <c r="F363" s="24"/>
      <c r="G363" s="8">
        <f t="shared" si="18"/>
        <v>0.26950061797183666</v>
      </c>
      <c r="H363" s="7">
        <f t="shared" si="19"/>
        <v>14.494500617971836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17"/>
        <v>14.186</v>
      </c>
      <c r="F364" s="24"/>
      <c r="G364" s="8">
        <f t="shared" si="18"/>
        <v>0.2689909431668524</v>
      </c>
      <c r="H364" s="7">
        <f t="shared" si="19"/>
        <v>14.454990943166852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17"/>
        <v>14.071</v>
      </c>
      <c r="F365" s="24"/>
      <c r="G365" s="8">
        <f t="shared" si="18"/>
        <v>0.26748805592138591</v>
      </c>
      <c r="H365" s="7">
        <f t="shared" si="19"/>
        <v>14.338488055921385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17"/>
        <v>13.927</v>
      </c>
      <c r="F366" s="24"/>
      <c r="G366" s="8">
        <f t="shared" si="18"/>
        <v>0.26560617971836697</v>
      </c>
      <c r="H366" s="7">
        <f t="shared" si="19"/>
        <v>14.192606179718366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17"/>
        <v>13.411</v>
      </c>
      <c r="F367" s="24"/>
      <c r="G367" s="8">
        <f t="shared" si="18"/>
        <v>0.25886278999088241</v>
      </c>
      <c r="H367" s="7">
        <f t="shared" si="19"/>
        <v>13.669862789990882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17"/>
        <v>13.542999999999999</v>
      </c>
      <c r="F368" s="24"/>
      <c r="G368" s="8">
        <f t="shared" si="18"/>
        <v>0.26058784317698308</v>
      </c>
      <c r="H368" s="7">
        <f t="shared" si="19"/>
        <v>13.803587843176983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17"/>
        <v>13.898999999999999</v>
      </c>
      <c r="F369" s="24"/>
      <c r="G369" s="8">
        <f t="shared" si="18"/>
        <v>0.26524025934555773</v>
      </c>
      <c r="H369" s="7">
        <f t="shared" si="19"/>
        <v>14.164240259345556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17"/>
        <v>14.003</v>
      </c>
      <c r="F370" s="24"/>
      <c r="G370" s="8">
        <f t="shared" si="18"/>
        <v>0.2665993921588492</v>
      </c>
      <c r="H370" s="7">
        <f t="shared" si="19"/>
        <v>14.269599392158849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ref="E371:E386" si="20">ROUND(C371+D371,3)</f>
        <v>13.676</v>
      </c>
      <c r="F371" s="24"/>
      <c r="G371" s="8">
        <f t="shared" ref="G371:G386" si="21">(E371/$L$6)*$L$5+($L$7*$L$8^(B371-$L$4))</f>
        <v>0.26232596494782701</v>
      </c>
      <c r="H371" s="7">
        <f t="shared" ref="H371:H386" si="22">+E371+G371</f>
        <v>13.938325964947827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0"/>
        <v>13.416</v>
      </c>
      <c r="F372" s="24"/>
      <c r="G372" s="8">
        <f t="shared" si="21"/>
        <v>0.25892813291459837</v>
      </c>
      <c r="H372" s="7">
        <f t="shared" si="22"/>
        <v>13.674928132914598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0"/>
        <v>13.92</v>
      </c>
      <c r="F373" s="24"/>
      <c r="G373" s="8">
        <f t="shared" si="21"/>
        <v>0.26551469962516461</v>
      </c>
      <c r="H373" s="7">
        <f t="shared" si="22"/>
        <v>14.185514699625164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0"/>
        <v>14.499000000000001</v>
      </c>
      <c r="F374" s="24"/>
      <c r="G374" s="8">
        <f t="shared" si="21"/>
        <v>0.27308141019146998</v>
      </c>
      <c r="H374" s="7">
        <f t="shared" si="22"/>
        <v>14.77208141019147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si="20"/>
        <v>14.792</v>
      </c>
      <c r="F375" s="24"/>
      <c r="G375" s="8">
        <f t="shared" si="21"/>
        <v>0.27691050552122376</v>
      </c>
      <c r="H375" s="7">
        <f t="shared" si="22"/>
        <v>15.068910505521224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0"/>
        <v>14.781000000000001</v>
      </c>
      <c r="F376" s="24"/>
      <c r="G376" s="8">
        <f t="shared" si="21"/>
        <v>0.27676675108904875</v>
      </c>
      <c r="H376" s="7">
        <f t="shared" si="22"/>
        <v>15.05776675108905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0"/>
        <v>14.307</v>
      </c>
      <c r="F377" s="24"/>
      <c r="G377" s="8">
        <f t="shared" si="21"/>
        <v>0.27057224192077806</v>
      </c>
      <c r="H377" s="7">
        <f t="shared" si="22"/>
        <v>14.577572241920778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0"/>
        <v>13.613</v>
      </c>
      <c r="F378" s="24"/>
      <c r="G378" s="8">
        <f t="shared" si="21"/>
        <v>0.26150264410900614</v>
      </c>
      <c r="H378" s="7">
        <f t="shared" si="22"/>
        <v>13.874502644109006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0"/>
        <v>13.686999999999999</v>
      </c>
      <c r="F379" s="24"/>
      <c r="G379" s="8">
        <f t="shared" si="21"/>
        <v>0.26246971938000202</v>
      </c>
      <c r="H379" s="7">
        <f t="shared" si="22"/>
        <v>13.949469719380001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0"/>
        <v>13.826000000000001</v>
      </c>
      <c r="F380" s="24"/>
      <c r="G380" s="8">
        <f t="shared" si="21"/>
        <v>0.26428625265930505</v>
      </c>
      <c r="H380" s="7">
        <f t="shared" si="22"/>
        <v>14.090286252659306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0"/>
        <v>14.284000000000001</v>
      </c>
      <c r="F381" s="24"/>
      <c r="G381" s="8">
        <f t="shared" si="21"/>
        <v>0.27027166447168477</v>
      </c>
      <c r="H381" s="7">
        <f t="shared" si="22"/>
        <v>14.554271664471685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0"/>
        <v>14.404</v>
      </c>
      <c r="F382" s="24"/>
      <c r="G382" s="8">
        <f t="shared" si="21"/>
        <v>0.27183989464086722</v>
      </c>
      <c r="H382" s="7">
        <f t="shared" si="22"/>
        <v>14.675839894640868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0"/>
        <v>14.278</v>
      </c>
      <c r="F383" s="24"/>
      <c r="G383" s="8">
        <f t="shared" si="21"/>
        <v>0.27019325296322561</v>
      </c>
      <c r="H383" s="7">
        <f t="shared" si="22"/>
        <v>14.548193252963227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0"/>
        <v>13.81</v>
      </c>
      <c r="F384" s="24"/>
      <c r="G384" s="8">
        <f t="shared" si="21"/>
        <v>0.26407715530341402</v>
      </c>
      <c r="H384" s="7">
        <f t="shared" si="22"/>
        <v>14.074077155303414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0"/>
        <v>14.17</v>
      </c>
      <c r="F385" s="24"/>
      <c r="G385" s="8">
        <f t="shared" si="21"/>
        <v>0.26878184581096143</v>
      </c>
      <c r="H385" s="7">
        <f t="shared" si="22"/>
        <v>14.438781845810961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si="20"/>
        <v>14.662000000000001</v>
      </c>
      <c r="F386" s="24"/>
      <c r="G386" s="8">
        <f t="shared" si="21"/>
        <v>0.2752115895046095</v>
      </c>
      <c r="H386" s="7">
        <f t="shared" si="22"/>
        <v>14.93721158950461</v>
      </c>
    </row>
  </sheetData>
  <printOptions horizontalCentered="1"/>
  <pageMargins left="0.25" right="0.25" top="0.5" bottom="0.25" header="0.5" footer="0"/>
  <pageSetup scale="84" orientation="portrait" horizontalDpi="4294967292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P386"/>
  <sheetViews>
    <sheetView zoomScaleNormal="100" workbookViewId="0"/>
  </sheetViews>
  <sheetFormatPr defaultRowHeight="13.2" x14ac:dyDescent="0.25"/>
  <cols>
    <col min="1" max="2" width="8.5546875" customWidth="1"/>
    <col min="3" max="3" width="11.6640625" style="2" bestFit="1" customWidth="1"/>
    <col min="4" max="4" width="10" style="3" bestFit="1" customWidth="1"/>
    <col min="5" max="5" width="10.44140625" style="2" bestFit="1" customWidth="1"/>
    <col min="6" max="6" width="3.44140625" customWidth="1"/>
    <col min="7" max="7" width="13.33203125" bestFit="1" customWidth="1"/>
    <col min="8" max="8" width="9.6640625" bestFit="1" customWidth="1"/>
    <col min="10" max="10" width="2.6640625" bestFit="1" customWidth="1"/>
    <col min="11" max="11" width="15.5546875" bestFit="1" customWidth="1"/>
    <col min="13" max="13" width="5.6640625" customWidth="1"/>
    <col min="14" max="14" width="8.33203125" bestFit="1" customWidth="1"/>
    <col min="15" max="15" width="13.109375" bestFit="1" customWidth="1"/>
  </cols>
  <sheetData>
    <row r="1" spans="1:15" x14ac:dyDescent="0.25">
      <c r="A1" s="1" t="s">
        <v>363</v>
      </c>
      <c r="D1"/>
    </row>
    <row r="2" spans="1:15" ht="66.599999999999994" thickBot="1" x14ac:dyDescent="0.3">
      <c r="A2" s="52" t="s">
        <v>116</v>
      </c>
      <c r="B2" s="52" t="s">
        <v>115</v>
      </c>
      <c r="C2" s="53" t="s">
        <v>111</v>
      </c>
      <c r="D2" s="54" t="s">
        <v>112</v>
      </c>
      <c r="E2" s="53" t="s">
        <v>113</v>
      </c>
      <c r="F2" s="57"/>
      <c r="G2" s="56" t="s">
        <v>130</v>
      </c>
      <c r="H2" s="55" t="s">
        <v>131</v>
      </c>
      <c r="I2" s="24"/>
    </row>
    <row r="3" spans="1:15" x14ac:dyDescent="0.25">
      <c r="A3" s="298" t="s">
        <v>24</v>
      </c>
      <c r="B3" s="299">
        <v>2019</v>
      </c>
      <c r="C3" s="300">
        <f>+'NYMEX + Fundy'!F3</f>
        <v>3.11</v>
      </c>
      <c r="D3" s="301">
        <f>+'FGT Z3 Transco Z4 Differentials'!G3</f>
        <v>-4.5645161290322811E-2</v>
      </c>
      <c r="E3" s="302">
        <f t="shared" ref="E3:E4" si="0">ROUND(C3+D3,3)</f>
        <v>3.0640000000000001</v>
      </c>
      <c r="F3" s="299"/>
      <c r="G3" s="303">
        <f t="shared" ref="G3:G13" si="1">(E3/$L$6)*$L$5+($L$7*$L$8^(B3-$L$4))</f>
        <v>0.12523140631406315</v>
      </c>
      <c r="H3" s="304">
        <f t="shared" ref="H3:H12" si="2">+E3+G3</f>
        <v>3.1892314063140632</v>
      </c>
      <c r="K3" s="58" t="s">
        <v>421</v>
      </c>
      <c r="L3" s="17"/>
    </row>
    <row r="4" spans="1:15" x14ac:dyDescent="0.25">
      <c r="A4" s="298" t="s">
        <v>13</v>
      </c>
      <c r="B4" s="299">
        <v>2019</v>
      </c>
      <c r="C4" s="300">
        <f>+'NYMEX + Fundy'!F4</f>
        <v>2.69</v>
      </c>
      <c r="D4" s="301">
        <f>+'FGT Z3 Transco Z4 Differentials'!G4</f>
        <v>-1.8684210526315859E-2</v>
      </c>
      <c r="E4" s="302">
        <f t="shared" si="0"/>
        <v>2.6709999999999998</v>
      </c>
      <c r="F4" s="299"/>
      <c r="G4" s="303">
        <f t="shared" si="1"/>
        <v>0.11540237802378024</v>
      </c>
      <c r="H4" s="304">
        <f t="shared" si="2"/>
        <v>2.7864023780237801</v>
      </c>
      <c r="K4" s="14" t="s">
        <v>5</v>
      </c>
      <c r="L4" s="26">
        <v>2019</v>
      </c>
      <c r="M4" s="25" t="s">
        <v>27</v>
      </c>
      <c r="N4" s="22" t="s">
        <v>412</v>
      </c>
      <c r="O4" s="22"/>
    </row>
    <row r="5" spans="1:15" x14ac:dyDescent="0.25">
      <c r="A5" s="306" t="s">
        <v>14</v>
      </c>
      <c r="B5" s="306">
        <v>2019</v>
      </c>
      <c r="C5" s="300">
        <f>+'NYMEX + Fundy'!F5</f>
        <v>2.95</v>
      </c>
      <c r="D5" s="301">
        <f>+'FGT Z3 Transco Z4 Differentials'!G5</f>
        <v>-2.5666046142576171E-3</v>
      </c>
      <c r="E5" s="302">
        <f t="shared" ref="E5:E13" si="3">ROUND(C5+D5,3)</f>
        <v>2.9470000000000001</v>
      </c>
      <c r="F5" s="307"/>
      <c r="G5" s="303">
        <f t="shared" si="1"/>
        <v>0.12230520705207053</v>
      </c>
      <c r="H5" s="304">
        <f t="shared" si="2"/>
        <v>3.0693052070520705</v>
      </c>
      <c r="K5" s="14" t="s">
        <v>6</v>
      </c>
      <c r="L5" s="18">
        <v>2.4400000000000002E-2</v>
      </c>
      <c r="M5" s="25" t="s">
        <v>27</v>
      </c>
      <c r="N5" s="22" t="s">
        <v>412</v>
      </c>
      <c r="O5" s="22"/>
    </row>
    <row r="6" spans="1:15" x14ac:dyDescent="0.25">
      <c r="A6" s="306" t="s">
        <v>15</v>
      </c>
      <c r="B6" s="306">
        <v>2019</v>
      </c>
      <c r="C6" s="300">
        <f>+'NYMEX + Fundy'!F6</f>
        <v>2.65</v>
      </c>
      <c r="D6" s="301">
        <f>+'FGT Z3 Transco Z4 Differentials'!G6</f>
        <v>-6.8059444427470694E-4</v>
      </c>
      <c r="E6" s="302">
        <f t="shared" si="3"/>
        <v>2.649</v>
      </c>
      <c r="F6" s="307"/>
      <c r="G6" s="303">
        <f t="shared" si="1"/>
        <v>0.11485215252152522</v>
      </c>
      <c r="H6" s="304">
        <f t="shared" si="2"/>
        <v>2.7638521525215252</v>
      </c>
      <c r="K6" s="14" t="s">
        <v>7</v>
      </c>
      <c r="L6" s="13">
        <f>100%-L5</f>
        <v>0.97560000000000002</v>
      </c>
      <c r="O6" s="48"/>
    </row>
    <row r="7" spans="1:15" x14ac:dyDescent="0.25">
      <c r="A7" s="306" t="s">
        <v>16</v>
      </c>
      <c r="B7" s="306">
        <v>2019</v>
      </c>
      <c r="C7" s="300">
        <f>+'NYMEX + Fundy'!F7</f>
        <v>2.64</v>
      </c>
      <c r="D7" s="301">
        <f>+'FGT Z3 Transco Z4 Differentials'!G7</f>
        <v>5.3667736053468751E-3</v>
      </c>
      <c r="E7" s="302">
        <f t="shared" si="3"/>
        <v>2.645</v>
      </c>
      <c r="F7" s="307"/>
      <c r="G7" s="303">
        <f t="shared" si="1"/>
        <v>0.11475211152111522</v>
      </c>
      <c r="H7" s="304">
        <f t="shared" si="2"/>
        <v>2.7597521115211152</v>
      </c>
      <c r="K7" s="14" t="s">
        <v>11</v>
      </c>
      <c r="L7" s="12">
        <f>L14</f>
        <v>4.8600000000000004E-2</v>
      </c>
      <c r="O7" s="48"/>
    </row>
    <row r="8" spans="1:15" x14ac:dyDescent="0.25">
      <c r="A8" s="306" t="s">
        <v>17</v>
      </c>
      <c r="B8" s="306">
        <v>2019</v>
      </c>
      <c r="C8" s="300">
        <f>+'NYMEX + Fundy'!F8</f>
        <v>2.4</v>
      </c>
      <c r="D8" s="301">
        <f>+'FGT Z3 Transco Z4 Differentials'!G8</f>
        <v>3.6711306571960645E-2</v>
      </c>
      <c r="E8" s="302">
        <f t="shared" si="3"/>
        <v>2.4369999999999998</v>
      </c>
      <c r="F8" s="307"/>
      <c r="G8" s="303">
        <f t="shared" si="1"/>
        <v>0.109549979499795</v>
      </c>
      <c r="H8" s="304">
        <f t="shared" si="2"/>
        <v>2.5465499794997948</v>
      </c>
      <c r="K8" s="14" t="s">
        <v>8</v>
      </c>
      <c r="L8" s="350">
        <v>1</v>
      </c>
      <c r="M8" s="333" t="s">
        <v>27</v>
      </c>
      <c r="N8" s="81" t="s">
        <v>412</v>
      </c>
      <c r="O8" s="349"/>
    </row>
    <row r="9" spans="1:15" x14ac:dyDescent="0.25">
      <c r="A9" s="306" t="s">
        <v>18</v>
      </c>
      <c r="B9" s="306">
        <v>2019</v>
      </c>
      <c r="C9" s="300">
        <f>+'NYMEX + Fundy'!F9</f>
        <v>2.37</v>
      </c>
      <c r="D9" s="301">
        <f>+'FGT Z3 Transco Z4 Differentials'!G9</f>
        <v>4.7716102600097621E-2</v>
      </c>
      <c r="E9" s="302">
        <f t="shared" si="3"/>
        <v>2.4180000000000001</v>
      </c>
      <c r="F9" s="307"/>
      <c r="G9" s="303">
        <f t="shared" si="1"/>
        <v>0.10907478474784749</v>
      </c>
      <c r="H9" s="304">
        <f t="shared" si="2"/>
        <v>2.5270747847478479</v>
      </c>
      <c r="K9" s="347"/>
      <c r="L9" s="19"/>
      <c r="O9" s="48"/>
    </row>
    <row r="10" spans="1:15" x14ac:dyDescent="0.25">
      <c r="A10" s="306" t="s">
        <v>19</v>
      </c>
      <c r="B10" s="306">
        <v>2019</v>
      </c>
      <c r="C10" s="300">
        <f>+'NYMEX + Fundy'!F10</f>
        <v>2.2200000000000002</v>
      </c>
      <c r="D10" s="301">
        <f>+'FGT Z3 Transco Z4 Differentials'!G10</f>
        <v>5.6012711524963343E-2</v>
      </c>
      <c r="E10" s="302">
        <f t="shared" si="3"/>
        <v>2.2759999999999998</v>
      </c>
      <c r="F10" s="307"/>
      <c r="G10" s="303">
        <f t="shared" si="1"/>
        <v>0.10552332923329233</v>
      </c>
      <c r="H10" s="304">
        <f t="shared" si="2"/>
        <v>2.3815233292332922</v>
      </c>
      <c r="K10" s="348" t="s">
        <v>118</v>
      </c>
      <c r="L10" s="11"/>
      <c r="O10" s="48"/>
    </row>
    <row r="11" spans="1:15" x14ac:dyDescent="0.25">
      <c r="A11" s="4" t="s">
        <v>20</v>
      </c>
      <c r="B11" s="28">
        <v>2019</v>
      </c>
      <c r="C11" s="50">
        <f>+'NYMEX + Fundy'!F11</f>
        <v>2.56</v>
      </c>
      <c r="D11" s="107">
        <f>+'FGT Z3 Transco Z4 Differentials'!G11</f>
        <v>1.6081771850585902E-2</v>
      </c>
      <c r="E11" s="51">
        <f t="shared" si="3"/>
        <v>2.5760000000000001</v>
      </c>
      <c r="F11" s="24"/>
      <c r="G11" s="8">
        <f t="shared" si="1"/>
        <v>0.11302640426404266</v>
      </c>
      <c r="H11" s="7">
        <f t="shared" si="2"/>
        <v>2.6890264042640428</v>
      </c>
      <c r="K11" s="14" t="s">
        <v>428</v>
      </c>
      <c r="L11" s="20">
        <v>1.09E-2</v>
      </c>
      <c r="M11" s="25" t="s">
        <v>27</v>
      </c>
      <c r="N11" s="22" t="s">
        <v>412</v>
      </c>
      <c r="O11" s="22"/>
    </row>
    <row r="12" spans="1:15" x14ac:dyDescent="0.25">
      <c r="A12" s="4" t="s">
        <v>21</v>
      </c>
      <c r="B12" s="28">
        <v>2019</v>
      </c>
      <c r="C12" s="50">
        <f>+'NYMEX + Fundy'!F12</f>
        <v>2.7429999999999999</v>
      </c>
      <c r="D12" s="107">
        <f>+'FGT Z3 Transco Z4 Differentials'!G12</f>
        <v>9.6025180816652345E-3</v>
      </c>
      <c r="E12" s="51">
        <f t="shared" si="3"/>
        <v>2.7530000000000001</v>
      </c>
      <c r="F12" s="24"/>
      <c r="G12" s="8">
        <f t="shared" si="1"/>
        <v>0.11745321853218532</v>
      </c>
      <c r="H12" s="7">
        <f t="shared" si="2"/>
        <v>2.8704532185321856</v>
      </c>
      <c r="K12" s="14" t="s">
        <v>10</v>
      </c>
      <c r="L12" s="20">
        <v>1.2999999999999999E-3</v>
      </c>
      <c r="M12" s="25" t="s">
        <v>27</v>
      </c>
      <c r="N12" s="22" t="s">
        <v>412</v>
      </c>
      <c r="O12" s="22"/>
    </row>
    <row r="13" spans="1:15" x14ac:dyDescent="0.25">
      <c r="A13" s="4" t="s">
        <v>22</v>
      </c>
      <c r="B13" s="28">
        <v>2019</v>
      </c>
      <c r="C13" s="50">
        <f>+'NYMEX + Fundy'!F13</f>
        <v>2.3029999999999999</v>
      </c>
      <c r="D13" s="107">
        <f>+'FGT Z3 Transco Z4 Differentials'!G13</f>
        <v>1.2419195175171094E-2</v>
      </c>
      <c r="E13" s="51">
        <f t="shared" si="3"/>
        <v>2.3149999999999999</v>
      </c>
      <c r="F13" s="24"/>
      <c r="G13" s="8">
        <f t="shared" si="1"/>
        <v>0.10649872898728988</v>
      </c>
      <c r="H13" s="7">
        <f t="shared" ref="H13:H76" si="4">+E13+G13</f>
        <v>2.4214987289872898</v>
      </c>
      <c r="K13" s="375" t="s">
        <v>12</v>
      </c>
      <c r="L13" s="372">
        <v>3.6400000000000002E-2</v>
      </c>
      <c r="M13" s="25" t="s">
        <v>27</v>
      </c>
      <c r="N13" s="22" t="s">
        <v>412</v>
      </c>
      <c r="O13" s="22"/>
    </row>
    <row r="14" spans="1:15" ht="13.8" thickBot="1" x14ac:dyDescent="0.3">
      <c r="A14" s="4" t="s">
        <v>23</v>
      </c>
      <c r="B14" s="28">
        <v>2019</v>
      </c>
      <c r="C14" s="50">
        <f>+'NYMEX + Fundy'!F14</f>
        <v>2.4950000000000001</v>
      </c>
      <c r="D14" s="107">
        <f>+'FGT Z3 Transco Z4 Differentials'!G14</f>
        <v>2.2687177658081037E-2</v>
      </c>
      <c r="E14" s="51">
        <f t="shared" ref="E14:E77" si="5">ROUND(C14+D14,3)</f>
        <v>2.5179999999999998</v>
      </c>
      <c r="F14" s="24"/>
      <c r="G14" s="8">
        <f t="shared" ref="G14:G77" si="6">(E14/$L$6)*$L$5+($L$7*$L$8^(B14-$L$4))</f>
        <v>0.11157580975809758</v>
      </c>
      <c r="H14" s="7">
        <f t="shared" si="4"/>
        <v>2.6295758097580975</v>
      </c>
      <c r="K14" s="381" t="s">
        <v>11</v>
      </c>
      <c r="L14" s="386">
        <f>SUM(L11:L13)</f>
        <v>4.8600000000000004E-2</v>
      </c>
      <c r="M14" s="25"/>
    </row>
    <row r="15" spans="1:15" x14ac:dyDescent="0.25">
      <c r="A15" s="4" t="s">
        <v>24</v>
      </c>
      <c r="B15" s="28">
        <v>2020</v>
      </c>
      <c r="C15" s="50">
        <f>+'NYMEX + Fundy'!F15</f>
        <v>2.6120000000000001</v>
      </c>
      <c r="D15" s="107">
        <f>+'FGT Z3 Transco Z4 Differentials'!G15</f>
        <v>3.4683208465576154E-2</v>
      </c>
      <c r="E15" s="51">
        <f t="shared" si="5"/>
        <v>2.6469999999999998</v>
      </c>
      <c r="F15" s="24"/>
      <c r="G15" s="8">
        <f t="shared" si="6"/>
        <v>0.11480213202132021</v>
      </c>
      <c r="H15" s="7">
        <f t="shared" si="4"/>
        <v>2.76180213202132</v>
      </c>
      <c r="K15" s="370"/>
      <c r="L15" s="370"/>
    </row>
    <row r="16" spans="1:15" x14ac:dyDescent="0.25">
      <c r="A16" s="4" t="s">
        <v>13</v>
      </c>
      <c r="B16" s="28">
        <v>2020</v>
      </c>
      <c r="C16" s="50">
        <f>+'NYMEX + Fundy'!F16</f>
        <v>2.5750000000000002</v>
      </c>
      <c r="D16" s="107">
        <f>+'FGT Z3 Transco Z4 Differentials'!G16</f>
        <v>2.3890953063964826E-2</v>
      </c>
      <c r="E16" s="51">
        <f t="shared" si="5"/>
        <v>2.5990000000000002</v>
      </c>
      <c r="F16" s="24"/>
      <c r="G16" s="8">
        <f t="shared" si="6"/>
        <v>0.11360164001640018</v>
      </c>
      <c r="H16" s="7">
        <f t="shared" si="4"/>
        <v>2.7126016400164006</v>
      </c>
    </row>
    <row r="17" spans="1:16" x14ac:dyDescent="0.25">
      <c r="A17" s="4" t="s">
        <v>14</v>
      </c>
      <c r="B17" s="28">
        <v>2020</v>
      </c>
      <c r="C17" s="50">
        <f>+'NYMEX + Fundy'!F17</f>
        <v>2.4620000000000002</v>
      </c>
      <c r="D17" s="107">
        <f>+'FGT Z3 Transco Z4 Differentials'!G17</f>
        <v>-1.9611186981201234E-2</v>
      </c>
      <c r="E17" s="51">
        <f t="shared" si="5"/>
        <v>2.4420000000000002</v>
      </c>
      <c r="F17" s="24"/>
      <c r="G17" s="8">
        <f t="shared" si="6"/>
        <v>0.10967503075030752</v>
      </c>
      <c r="H17" s="7">
        <f t="shared" si="4"/>
        <v>2.5516750307503075</v>
      </c>
    </row>
    <row r="18" spans="1:16" x14ac:dyDescent="0.25">
      <c r="A18" s="4" t="s">
        <v>15</v>
      </c>
      <c r="B18" s="28">
        <v>2020</v>
      </c>
      <c r="C18" s="50">
        <f>+'NYMEX + Fundy'!F18</f>
        <v>2.2469999999999999</v>
      </c>
      <c r="D18" s="107">
        <f>+'FGT Z3 Transco Z4 Differentials'!G18</f>
        <v>-1.8858013153076225E-2</v>
      </c>
      <c r="E18" s="51">
        <f t="shared" si="5"/>
        <v>2.2280000000000002</v>
      </c>
      <c r="F18" s="24"/>
      <c r="G18" s="8">
        <f t="shared" si="6"/>
        <v>0.10432283722837229</v>
      </c>
      <c r="H18" s="7">
        <f t="shared" si="4"/>
        <v>2.3323228372283724</v>
      </c>
      <c r="K18" s="24"/>
      <c r="L18" s="24"/>
      <c r="N18" s="24"/>
      <c r="O18" s="24"/>
      <c r="P18" s="24"/>
    </row>
    <row r="19" spans="1:16" x14ac:dyDescent="0.25">
      <c r="A19" s="4" t="s">
        <v>16</v>
      </c>
      <c r="B19" s="28">
        <v>2020</v>
      </c>
      <c r="C19" s="50">
        <f>+'NYMEX + Fundy'!F19</f>
        <v>2.234</v>
      </c>
      <c r="D19" s="107">
        <f>+'FGT Z3 Transco Z4 Differentials'!G19</f>
        <v>5.3960895538329723E-3</v>
      </c>
      <c r="E19" s="51">
        <f t="shared" si="5"/>
        <v>2.2389999999999999</v>
      </c>
      <c r="F19" s="24"/>
      <c r="G19" s="8">
        <f t="shared" si="6"/>
        <v>0.1045979499794998</v>
      </c>
      <c r="H19" s="7">
        <f t="shared" si="4"/>
        <v>2.3435979499794999</v>
      </c>
      <c r="I19" s="29"/>
      <c r="K19" s="10"/>
      <c r="L19" s="29"/>
      <c r="N19" s="71"/>
      <c r="O19" s="10"/>
      <c r="P19" s="29"/>
    </row>
    <row r="20" spans="1:16" x14ac:dyDescent="0.25">
      <c r="A20" s="4" t="s">
        <v>17</v>
      </c>
      <c r="B20" s="28">
        <v>2020</v>
      </c>
      <c r="C20" s="50">
        <f>+'NYMEX + Fundy'!F20</f>
        <v>2.278</v>
      </c>
      <c r="D20" s="107">
        <f>+'FGT Z3 Transco Z4 Differentials'!G20</f>
        <v>2.6468238830566371E-2</v>
      </c>
      <c r="E20" s="51">
        <f t="shared" si="5"/>
        <v>2.3039999999999998</v>
      </c>
      <c r="F20" s="24"/>
      <c r="G20" s="8">
        <f t="shared" si="6"/>
        <v>0.10622361623616236</v>
      </c>
      <c r="H20" s="7">
        <f t="shared" si="4"/>
        <v>2.4102236162361623</v>
      </c>
      <c r="I20" s="9"/>
      <c r="K20" s="9"/>
      <c r="L20" s="61"/>
      <c r="N20" s="60"/>
      <c r="O20" s="9"/>
      <c r="P20" s="61"/>
    </row>
    <row r="21" spans="1:16" x14ac:dyDescent="0.25">
      <c r="A21" s="4" t="s">
        <v>18</v>
      </c>
      <c r="B21" s="28">
        <v>2020</v>
      </c>
      <c r="C21" s="50">
        <f>+'NYMEX + Fundy'!F21</f>
        <v>2.3260000000000001</v>
      </c>
      <c r="D21" s="107">
        <f>+'FGT Z3 Transco Z4 Differentials'!G21</f>
        <v>4.8375587463378888E-2</v>
      </c>
      <c r="E21" s="51">
        <f t="shared" si="5"/>
        <v>2.3740000000000001</v>
      </c>
      <c r="F21" s="24"/>
      <c r="G21" s="8">
        <f t="shared" si="6"/>
        <v>0.10797433374333745</v>
      </c>
      <c r="H21" s="7">
        <f t="shared" si="4"/>
        <v>2.4819743337433375</v>
      </c>
      <c r="I21" s="30"/>
      <c r="J21" s="25"/>
      <c r="K21" s="9"/>
      <c r="L21" s="62"/>
      <c r="N21" s="60"/>
      <c r="O21" s="9"/>
      <c r="P21" s="62"/>
    </row>
    <row r="22" spans="1:16" x14ac:dyDescent="0.25">
      <c r="A22" s="4" t="s">
        <v>19</v>
      </c>
      <c r="B22" s="28">
        <v>2020</v>
      </c>
      <c r="C22" s="50">
        <f>+'NYMEX + Fundy'!F22</f>
        <v>2.335</v>
      </c>
      <c r="D22" s="107">
        <f>+'FGT Z3 Transco Z4 Differentials'!G22</f>
        <v>5.4706068038940403E-2</v>
      </c>
      <c r="E22" s="51">
        <f t="shared" si="5"/>
        <v>2.39</v>
      </c>
      <c r="F22" s="24"/>
      <c r="G22" s="8">
        <f t="shared" si="6"/>
        <v>0.10837449774497745</v>
      </c>
      <c r="H22" s="7">
        <f t="shared" si="4"/>
        <v>2.4983744977449778</v>
      </c>
      <c r="I22" s="30"/>
      <c r="J22" s="24"/>
      <c r="K22" s="9"/>
      <c r="L22" s="30"/>
      <c r="N22" s="60"/>
      <c r="O22" s="9"/>
      <c r="P22" s="30"/>
    </row>
    <row r="23" spans="1:16" x14ac:dyDescent="0.25">
      <c r="A23" s="4" t="s">
        <v>20</v>
      </c>
      <c r="B23" s="28">
        <v>2020</v>
      </c>
      <c r="C23" s="50">
        <f>+'NYMEX + Fundy'!F23</f>
        <v>2.3180000000000001</v>
      </c>
      <c r="D23" s="107">
        <f>+'FGT Z3 Transco Z4 Differentials'!G23</f>
        <v>1.1529636383056818E-2</v>
      </c>
      <c r="E23" s="51">
        <f t="shared" si="5"/>
        <v>2.33</v>
      </c>
      <c r="F23" s="24"/>
      <c r="G23" s="8">
        <f t="shared" si="6"/>
        <v>0.10687388273882739</v>
      </c>
      <c r="H23" s="7">
        <f t="shared" si="4"/>
        <v>2.4368738827388277</v>
      </c>
      <c r="I23" s="31"/>
      <c r="J23" s="24"/>
      <c r="K23" s="9"/>
      <c r="L23" s="31"/>
      <c r="N23" s="60"/>
      <c r="O23" s="9"/>
      <c r="P23" s="31"/>
    </row>
    <row r="24" spans="1:16" x14ac:dyDescent="0.25">
      <c r="A24" s="4" t="s">
        <v>21</v>
      </c>
      <c r="B24" s="28">
        <v>2020</v>
      </c>
      <c r="C24" s="50">
        <f>+'NYMEX + Fundy'!F24</f>
        <v>2.3439999999999999</v>
      </c>
      <c r="D24" s="107">
        <f>+'FGT Z3 Transco Z4 Differentials'!G24</f>
        <v>1.568099975585957E-2</v>
      </c>
      <c r="E24" s="51">
        <f t="shared" si="5"/>
        <v>2.36</v>
      </c>
      <c r="F24" s="24"/>
      <c r="G24" s="8">
        <f t="shared" si="6"/>
        <v>0.10762419024190242</v>
      </c>
      <c r="H24" s="7">
        <f t="shared" si="4"/>
        <v>2.4676241902419025</v>
      </c>
      <c r="I24" s="30"/>
      <c r="J24" s="24"/>
      <c r="K24" s="9"/>
      <c r="L24" s="63"/>
      <c r="M24" s="25"/>
      <c r="N24" s="60"/>
      <c r="O24" s="9"/>
      <c r="P24" s="63"/>
    </row>
    <row r="25" spans="1:16" x14ac:dyDescent="0.25">
      <c r="A25" s="4" t="s">
        <v>22</v>
      </c>
      <c r="B25" s="28">
        <v>2020</v>
      </c>
      <c r="C25" s="50">
        <f>+'NYMEX + Fundy'!F25</f>
        <v>2.4089999999999998</v>
      </c>
      <c r="D25" s="107">
        <f>+'FGT Z3 Transco Z4 Differentials'!G25</f>
        <v>2.4716119766235334E-2</v>
      </c>
      <c r="E25" s="51">
        <f t="shared" si="5"/>
        <v>2.4340000000000002</v>
      </c>
      <c r="F25" s="24"/>
      <c r="G25" s="8">
        <f t="shared" si="6"/>
        <v>0.10947494874948752</v>
      </c>
      <c r="H25" s="7">
        <f t="shared" si="4"/>
        <v>2.5434749487494877</v>
      </c>
      <c r="I25" s="32"/>
      <c r="J25" s="24"/>
      <c r="K25" s="6"/>
      <c r="L25" s="32"/>
      <c r="M25" s="25"/>
      <c r="N25" s="9"/>
      <c r="O25" s="6"/>
      <c r="P25" s="32"/>
    </row>
    <row r="26" spans="1:16" x14ac:dyDescent="0.25">
      <c r="A26" s="4" t="s">
        <v>23</v>
      </c>
      <c r="B26" s="28">
        <v>2020</v>
      </c>
      <c r="C26" s="50">
        <f>+'NYMEX + Fundy'!F26</f>
        <v>2.5779999999999998</v>
      </c>
      <c r="D26" s="107">
        <f>+'FGT Z3 Transco Z4 Differentials'!G26</f>
        <v>3.3922176361083967E-2</v>
      </c>
      <c r="E26" s="51">
        <f t="shared" si="5"/>
        <v>2.6120000000000001</v>
      </c>
      <c r="F26" s="24"/>
      <c r="G26" s="8">
        <f t="shared" si="6"/>
        <v>0.11392677326773269</v>
      </c>
      <c r="H26" s="7">
        <f t="shared" si="4"/>
        <v>2.7259267732677328</v>
      </c>
      <c r="I26" s="32"/>
      <c r="J26" s="24"/>
      <c r="K26" s="6"/>
      <c r="L26" s="32"/>
      <c r="N26" s="9"/>
      <c r="O26" s="10"/>
      <c r="P26" s="9"/>
    </row>
    <row r="27" spans="1:16" x14ac:dyDescent="0.25">
      <c r="A27" s="4" t="s">
        <v>24</v>
      </c>
      <c r="B27" s="28">
        <v>2021</v>
      </c>
      <c r="C27" s="50">
        <f>+'NYMEX + Fundy'!F27</f>
        <v>2.6939902817470127</v>
      </c>
      <c r="D27" s="107">
        <f>+'FGT Z3 Transco Z4 Differentials'!G27</f>
        <v>3.8443546295165998E-2</v>
      </c>
      <c r="E27" s="51">
        <f t="shared" si="5"/>
        <v>2.7320000000000002</v>
      </c>
      <c r="F27" s="24"/>
      <c r="G27" s="8">
        <f t="shared" si="6"/>
        <v>0.11692800328003282</v>
      </c>
      <c r="H27" s="7">
        <f t="shared" si="4"/>
        <v>2.848928003280033</v>
      </c>
      <c r="I27" s="9"/>
      <c r="J27" s="24"/>
      <c r="K27" s="10"/>
      <c r="L27" s="9"/>
      <c r="N27" s="9"/>
      <c r="O27" s="9"/>
      <c r="P27" s="33"/>
    </row>
    <row r="28" spans="1:16" x14ac:dyDescent="0.25">
      <c r="A28" s="4" t="s">
        <v>13</v>
      </c>
      <c r="B28" s="28">
        <v>2021</v>
      </c>
      <c r="C28" s="50">
        <f>+'NYMEX + Fundy'!F28</f>
        <v>2.6535171520418896</v>
      </c>
      <c r="D28" s="107">
        <f>+'FGT Z3 Transco Z4 Differentials'!G28</f>
        <v>3.2821755409240705E-2</v>
      </c>
      <c r="E28" s="51">
        <f t="shared" si="5"/>
        <v>2.6859999999999999</v>
      </c>
      <c r="F28" s="24"/>
      <c r="G28" s="8">
        <f t="shared" si="6"/>
        <v>0.11577753177531776</v>
      </c>
      <c r="H28" s="7">
        <f t="shared" si="4"/>
        <v>2.8017775317753175</v>
      </c>
      <c r="I28" s="31"/>
      <c r="J28" s="25"/>
      <c r="K28" s="9"/>
      <c r="L28" s="33"/>
      <c r="M28" s="25"/>
      <c r="N28" s="9"/>
      <c r="O28" s="9"/>
      <c r="P28" s="33"/>
    </row>
    <row r="29" spans="1:16" x14ac:dyDescent="0.25">
      <c r="A29" s="4" t="s">
        <v>14</v>
      </c>
      <c r="B29" s="28">
        <v>2021</v>
      </c>
      <c r="C29" s="50">
        <f>+'NYMEX + Fundy'!F29</f>
        <v>2.5382837855829883</v>
      </c>
      <c r="D29" s="107">
        <f>+'FGT Z3 Transco Z4 Differentials'!G29</f>
        <v>-1.4965362548827965E-2</v>
      </c>
      <c r="E29" s="51">
        <f t="shared" si="5"/>
        <v>2.5230000000000001</v>
      </c>
      <c r="F29" s="24"/>
      <c r="G29" s="8">
        <f t="shared" si="6"/>
        <v>0.1117008610086101</v>
      </c>
      <c r="H29" s="7">
        <f t="shared" si="4"/>
        <v>2.6347008610086102</v>
      </c>
      <c r="I29" s="31"/>
      <c r="J29" s="25"/>
      <c r="K29" s="9"/>
      <c r="L29" s="33"/>
      <c r="N29" s="9"/>
      <c r="O29" s="9"/>
      <c r="P29" s="33"/>
    </row>
    <row r="30" spans="1:16" x14ac:dyDescent="0.25">
      <c r="A30" s="4" t="s">
        <v>15</v>
      </c>
      <c r="B30" s="28">
        <v>2021</v>
      </c>
      <c r="C30" s="50">
        <f>+'NYMEX + Fundy'!F30</f>
        <v>2.2929933534829616</v>
      </c>
      <c r="D30" s="107">
        <f>+'FGT Z3 Transco Z4 Differentials'!G30</f>
        <v>-2.054184436798101E-2</v>
      </c>
      <c r="E30" s="51">
        <f t="shared" si="5"/>
        <v>2.2719999999999998</v>
      </c>
      <c r="F30" s="24"/>
      <c r="G30" s="8">
        <f t="shared" si="6"/>
        <v>0.10542328823288233</v>
      </c>
      <c r="H30" s="7">
        <f t="shared" si="4"/>
        <v>2.3774232882328823</v>
      </c>
      <c r="I30" s="33"/>
      <c r="J30" s="25"/>
      <c r="K30" s="9"/>
      <c r="L30" s="33"/>
      <c r="N30" s="9"/>
      <c r="O30" s="9"/>
      <c r="P30" s="31"/>
    </row>
    <row r="31" spans="1:16" x14ac:dyDescent="0.25">
      <c r="A31" s="4" t="s">
        <v>16</v>
      </c>
      <c r="B31" s="28">
        <v>2021</v>
      </c>
      <c r="C31" s="50">
        <f>+'NYMEX + Fundy'!F31</f>
        <v>2.2811328663188979</v>
      </c>
      <c r="D31" s="107">
        <f>+'FGT Z3 Transco Z4 Differentials'!G31</f>
        <v>5.0874567031859996E-3</v>
      </c>
      <c r="E31" s="51">
        <f t="shared" si="5"/>
        <v>2.286</v>
      </c>
      <c r="F31" s="24"/>
      <c r="G31" s="8">
        <f t="shared" si="6"/>
        <v>0.10577343173431736</v>
      </c>
      <c r="H31" s="7">
        <f t="shared" si="4"/>
        <v>2.3917734317343173</v>
      </c>
      <c r="I31" s="31"/>
      <c r="J31" s="24"/>
      <c r="K31" s="9"/>
      <c r="L31" s="31"/>
      <c r="N31" s="9"/>
      <c r="O31" s="24"/>
      <c r="P31" s="24"/>
    </row>
    <row r="32" spans="1:16" x14ac:dyDescent="0.25">
      <c r="A32" s="4" t="s">
        <v>17</v>
      </c>
      <c r="B32" s="28">
        <v>2021</v>
      </c>
      <c r="C32" s="50">
        <f>+'NYMEX + Fundy'!F32</f>
        <v>2.3196922350949545</v>
      </c>
      <c r="D32" s="107">
        <f>+'FGT Z3 Transco Z4 Differentials'!G32</f>
        <v>2.5089344978332484E-2</v>
      </c>
      <c r="E32" s="51">
        <f t="shared" si="5"/>
        <v>2.3450000000000002</v>
      </c>
      <c r="F32" s="24"/>
      <c r="G32" s="8">
        <f t="shared" si="6"/>
        <v>0.10724903649036491</v>
      </c>
      <c r="H32" s="7">
        <f t="shared" si="4"/>
        <v>2.4522490364903651</v>
      </c>
      <c r="I32" s="24"/>
      <c r="J32" s="24"/>
      <c r="K32" s="24"/>
      <c r="L32" s="24"/>
      <c r="M32" s="25"/>
      <c r="N32" s="24"/>
      <c r="O32" s="24"/>
      <c r="P32" s="24"/>
    </row>
    <row r="33" spans="1:13" x14ac:dyDescent="0.25">
      <c r="A33" s="4" t="s">
        <v>18</v>
      </c>
      <c r="B33" s="28">
        <v>2021</v>
      </c>
      <c r="C33" s="50">
        <f>+'NYMEX + Fundy'!F33</f>
        <v>2.3600055223719423</v>
      </c>
      <c r="D33" s="107">
        <f>+'FGT Z3 Transco Z4 Differentials'!G33</f>
        <v>4.6832780838012678E-2</v>
      </c>
      <c r="E33" s="51">
        <f t="shared" si="5"/>
        <v>2.407</v>
      </c>
      <c r="F33" s="24"/>
      <c r="G33" s="8">
        <f t="shared" si="6"/>
        <v>0.10879967199671997</v>
      </c>
      <c r="H33" s="7">
        <f t="shared" si="4"/>
        <v>2.5157996719967199</v>
      </c>
      <c r="I33" s="24"/>
      <c r="J33" s="24"/>
      <c r="K33" s="24"/>
      <c r="L33" s="24"/>
      <c r="M33" s="25"/>
    </row>
    <row r="34" spans="1:13" x14ac:dyDescent="0.25">
      <c r="A34" s="4" t="s">
        <v>19</v>
      </c>
      <c r="B34" s="28">
        <v>2021</v>
      </c>
      <c r="C34" s="50">
        <f>+'NYMEX + Fundy'!F34</f>
        <v>2.3773415189446463</v>
      </c>
      <c r="D34" s="107">
        <f>+'FGT Z3 Transco Z4 Differentials'!G34</f>
        <v>5.8114976882934766E-2</v>
      </c>
      <c r="E34" s="51">
        <f t="shared" si="5"/>
        <v>2.4350000000000001</v>
      </c>
      <c r="F34" s="24"/>
      <c r="G34" s="8">
        <f t="shared" si="6"/>
        <v>0.10949995899959</v>
      </c>
      <c r="H34" s="7">
        <f t="shared" si="4"/>
        <v>2.54449995899959</v>
      </c>
      <c r="I34" s="24"/>
      <c r="J34" s="24"/>
      <c r="K34" s="24"/>
      <c r="L34" s="24"/>
      <c r="M34" s="25"/>
    </row>
    <row r="35" spans="1:13" x14ac:dyDescent="0.25">
      <c r="A35" s="4" t="s">
        <v>20</v>
      </c>
      <c r="B35" s="28">
        <v>2021</v>
      </c>
      <c r="C35" s="50">
        <f>+'NYMEX + Fundy'!F35</f>
        <v>2.3838859429677335</v>
      </c>
      <c r="D35" s="107">
        <f>+'FGT Z3 Transco Z4 Differentials'!G35</f>
        <v>1.067538261413592E-2</v>
      </c>
      <c r="E35" s="51">
        <f t="shared" si="5"/>
        <v>2.395</v>
      </c>
      <c r="F35" s="24"/>
      <c r="G35" s="8">
        <f t="shared" si="6"/>
        <v>0.10849954899548997</v>
      </c>
      <c r="H35" s="7">
        <f t="shared" si="4"/>
        <v>2.5034995489954901</v>
      </c>
      <c r="I35" s="24"/>
      <c r="J35" s="24"/>
    </row>
    <row r="36" spans="1:13" x14ac:dyDescent="0.25">
      <c r="A36" s="4" t="s">
        <v>21</v>
      </c>
      <c r="B36" s="28">
        <v>2021</v>
      </c>
      <c r="C36" s="50">
        <f>+'NYMEX + Fundy'!F36</f>
        <v>2.4078621276336754</v>
      </c>
      <c r="D36" s="107">
        <f>+'FGT Z3 Transco Z4 Differentials'!G36</f>
        <v>1.8494100570678906E-2</v>
      </c>
      <c r="E36" s="51">
        <f t="shared" si="5"/>
        <v>2.4260000000000002</v>
      </c>
      <c r="F36" s="24"/>
      <c r="G36" s="8">
        <f t="shared" si="6"/>
        <v>0.1092748667486675</v>
      </c>
      <c r="H36" s="7">
        <f t="shared" si="4"/>
        <v>2.5352748667486678</v>
      </c>
      <c r="I36" s="24"/>
      <c r="J36" s="24"/>
    </row>
    <row r="37" spans="1:13" x14ac:dyDescent="0.25">
      <c r="A37" s="4" t="s">
        <v>22</v>
      </c>
      <c r="B37" s="28">
        <v>2021</v>
      </c>
      <c r="C37" s="50">
        <f>+'NYMEX + Fundy'!F37</f>
        <v>2.4828747059471894</v>
      </c>
      <c r="D37" s="107">
        <f>+'FGT Z3 Transco Z4 Differentials'!G37</f>
        <v>2.6800613403320295E-2</v>
      </c>
      <c r="E37" s="51">
        <f t="shared" si="5"/>
        <v>2.5099999999999998</v>
      </c>
      <c r="F37" s="24"/>
      <c r="G37" s="8">
        <f t="shared" si="6"/>
        <v>0.11137572775727757</v>
      </c>
      <c r="H37" s="7">
        <f t="shared" si="4"/>
        <v>2.6213757277572776</v>
      </c>
      <c r="I37" s="24"/>
      <c r="J37" s="24"/>
    </row>
    <row r="38" spans="1:13" x14ac:dyDescent="0.25">
      <c r="A38" s="4" t="s">
        <v>23</v>
      </c>
      <c r="B38" s="28">
        <v>2021</v>
      </c>
      <c r="C38" s="50">
        <f>+'NYMEX + Fundy'!F38</f>
        <v>2.6484420128848121</v>
      </c>
      <c r="D38" s="107">
        <f>+'FGT Z3 Transco Z4 Differentials'!G38</f>
        <v>3.7689666748046857E-2</v>
      </c>
      <c r="E38" s="51">
        <f t="shared" si="5"/>
        <v>2.6859999999999999</v>
      </c>
      <c r="F38" s="24"/>
      <c r="G38" s="8">
        <f t="shared" si="6"/>
        <v>0.11577753177531776</v>
      </c>
      <c r="H38" s="7">
        <f t="shared" si="4"/>
        <v>2.8017775317753175</v>
      </c>
      <c r="I38" s="24"/>
      <c r="J38" s="24"/>
    </row>
    <row r="39" spans="1:13" x14ac:dyDescent="0.25">
      <c r="A39" s="4" t="s">
        <v>24</v>
      </c>
      <c r="B39" s="28">
        <v>2022</v>
      </c>
      <c r="C39" s="50">
        <f>+'NYMEX + Fundy'!F39</f>
        <v>2.7542461435134244</v>
      </c>
      <c r="D39" s="107">
        <f>+'FGT Z3 Transco Z4 Differentials'!G39</f>
        <v>4.0550212860107404E-2</v>
      </c>
      <c r="E39" s="51">
        <f t="shared" si="5"/>
        <v>2.7949999999999999</v>
      </c>
      <c r="F39" s="24"/>
      <c r="G39" s="8">
        <f t="shared" si="6"/>
        <v>0.11850364903649037</v>
      </c>
      <c r="H39" s="7">
        <f t="shared" si="4"/>
        <v>2.9135036490364903</v>
      </c>
      <c r="I39" s="24"/>
    </row>
    <row r="40" spans="1:13" x14ac:dyDescent="0.25">
      <c r="A40" s="4" t="s">
        <v>13</v>
      </c>
      <c r="B40" s="28">
        <v>2022</v>
      </c>
      <c r="C40" s="50">
        <f>+'NYMEX + Fundy'!F40</f>
        <v>2.7459033605327918</v>
      </c>
      <c r="D40" s="107">
        <f>+'FGT Z3 Transco Z4 Differentials'!G40</f>
        <v>3.5510997772216779E-2</v>
      </c>
      <c r="E40" s="51">
        <f t="shared" si="5"/>
        <v>2.7810000000000001</v>
      </c>
      <c r="F40" s="24"/>
      <c r="G40" s="8">
        <f t="shared" si="6"/>
        <v>0.11815350553505535</v>
      </c>
      <c r="H40" s="7">
        <f t="shared" si="4"/>
        <v>2.8991535055350557</v>
      </c>
      <c r="I40" s="24"/>
    </row>
    <row r="41" spans="1:13" x14ac:dyDescent="0.25">
      <c r="A41" s="4" t="s">
        <v>14</v>
      </c>
      <c r="B41" s="28">
        <v>2022</v>
      </c>
      <c r="C41" s="50">
        <f>+'NYMEX + Fundy'!F41</f>
        <v>2.687909339380139</v>
      </c>
      <c r="D41" s="107">
        <f>+'FGT Z3 Transco Z4 Differentials'!G41</f>
        <v>-1.3390130996703942E-2</v>
      </c>
      <c r="E41" s="51">
        <f t="shared" si="5"/>
        <v>2.6749999999999998</v>
      </c>
      <c r="F41" s="24"/>
      <c r="G41" s="8">
        <f t="shared" si="6"/>
        <v>0.11550241902419024</v>
      </c>
      <c r="H41" s="7">
        <f t="shared" si="4"/>
        <v>2.7905024190241901</v>
      </c>
      <c r="I41" s="24"/>
    </row>
    <row r="42" spans="1:13" x14ac:dyDescent="0.25">
      <c r="A42" s="4" t="s">
        <v>15</v>
      </c>
      <c r="B42" s="28">
        <v>2022</v>
      </c>
      <c r="C42" s="50">
        <f>+'NYMEX + Fundy'!F42</f>
        <v>2.5616209386612914</v>
      </c>
      <c r="D42" s="107">
        <f>+'FGT Z3 Transco Z4 Differentials'!G42</f>
        <v>-1.5752849578857475E-2</v>
      </c>
      <c r="E42" s="51">
        <f t="shared" si="5"/>
        <v>2.5459999999999998</v>
      </c>
      <c r="F42" s="24"/>
      <c r="G42" s="8">
        <f t="shared" si="6"/>
        <v>0.11227609676096761</v>
      </c>
      <c r="H42" s="7">
        <f t="shared" si="4"/>
        <v>2.6582760967609675</v>
      </c>
      <c r="I42" s="24"/>
    </row>
    <row r="43" spans="1:13" x14ac:dyDescent="0.25">
      <c r="A43" s="4" t="s">
        <v>16</v>
      </c>
      <c r="B43" s="28">
        <v>2022</v>
      </c>
      <c r="C43" s="50">
        <f>+'NYMEX + Fundy'!F43</f>
        <v>2.574632975506252</v>
      </c>
      <c r="D43" s="107">
        <f>+'FGT Z3 Transco Z4 Differentials'!G43</f>
        <v>6.5046167373656871E-3</v>
      </c>
      <c r="E43" s="51">
        <f t="shared" si="5"/>
        <v>2.581</v>
      </c>
      <c r="F43" s="24"/>
      <c r="G43" s="8">
        <f t="shared" si="6"/>
        <v>0.11315145551455516</v>
      </c>
      <c r="H43" s="7">
        <f t="shared" si="4"/>
        <v>2.6941514555145551</v>
      </c>
      <c r="I43" s="24"/>
    </row>
    <row r="44" spans="1:13" x14ac:dyDescent="0.25">
      <c r="A44" s="4" t="s">
        <v>17</v>
      </c>
      <c r="B44" s="28">
        <v>2022</v>
      </c>
      <c r="C44" s="50">
        <f>+'NYMEX + Fundy'!F44</f>
        <v>2.6216820857837231</v>
      </c>
      <c r="D44" s="107">
        <f>+'FGT Z3 Transco Z4 Differentials'!G44</f>
        <v>3.4206829071044886E-2</v>
      </c>
      <c r="E44" s="51">
        <f t="shared" si="5"/>
        <v>2.6560000000000001</v>
      </c>
      <c r="F44" s="24"/>
      <c r="G44" s="8">
        <f t="shared" si="6"/>
        <v>0.11502722427224273</v>
      </c>
      <c r="H44" s="7">
        <f t="shared" si="4"/>
        <v>2.7710272242722427</v>
      </c>
      <c r="I44" s="24"/>
    </row>
    <row r="45" spans="1:13" x14ac:dyDescent="0.25">
      <c r="A45" s="4" t="s">
        <v>18</v>
      </c>
      <c r="B45" s="28">
        <v>2022</v>
      </c>
      <c r="C45" s="50">
        <f>+'NYMEX + Fundy'!F45</f>
        <v>2.693637293087833</v>
      </c>
      <c r="D45" s="107">
        <f>+'FGT Z3 Transco Z4 Differentials'!G45</f>
        <v>5.908439636230467E-2</v>
      </c>
      <c r="E45" s="51">
        <f t="shared" si="5"/>
        <v>2.7530000000000001</v>
      </c>
      <c r="F45" s="24"/>
      <c r="G45" s="8">
        <f t="shared" si="6"/>
        <v>0.11745321853218532</v>
      </c>
      <c r="H45" s="7">
        <f t="shared" si="4"/>
        <v>2.8704532185321856</v>
      </c>
    </row>
    <row r="46" spans="1:13" x14ac:dyDescent="0.25">
      <c r="A46" s="4" t="s">
        <v>19</v>
      </c>
      <c r="B46" s="28">
        <v>2022</v>
      </c>
      <c r="C46" s="50">
        <f>+'NYMEX + Fundy'!F46</f>
        <v>2.7299875888371274</v>
      </c>
      <c r="D46" s="107">
        <f>+'FGT Z3 Transco Z4 Differentials'!G46</f>
        <v>6.6007704734802441E-2</v>
      </c>
      <c r="E46" s="51">
        <f t="shared" si="5"/>
        <v>2.7959999999999998</v>
      </c>
      <c r="F46" s="24"/>
      <c r="G46" s="8">
        <f t="shared" si="6"/>
        <v>0.11852865928659287</v>
      </c>
      <c r="H46" s="7">
        <f t="shared" si="4"/>
        <v>2.9145286592865927</v>
      </c>
    </row>
    <row r="47" spans="1:13" x14ac:dyDescent="0.25">
      <c r="A47" s="4" t="s">
        <v>20</v>
      </c>
      <c r="B47" s="28">
        <v>2022</v>
      </c>
      <c r="C47" s="50">
        <f>+'NYMEX + Fundy'!F47</f>
        <v>2.7416550576479199</v>
      </c>
      <c r="D47" s="107">
        <f>+'FGT Z3 Transco Z4 Differentials'!G47</f>
        <v>2.1398854255676447E-2</v>
      </c>
      <c r="E47" s="51">
        <f t="shared" si="5"/>
        <v>2.7629999999999999</v>
      </c>
      <c r="F47" s="24"/>
      <c r="G47" s="8">
        <f t="shared" si="6"/>
        <v>0.11770332103321034</v>
      </c>
      <c r="H47" s="7">
        <f t="shared" si="4"/>
        <v>2.8807033210332103</v>
      </c>
    </row>
    <row r="48" spans="1:13" x14ac:dyDescent="0.25">
      <c r="A48" s="4" t="s">
        <v>21</v>
      </c>
      <c r="B48" s="28">
        <v>2022</v>
      </c>
      <c r="C48" s="50">
        <f>+'NYMEX + Fundy'!F48</f>
        <v>2.7629622886757423</v>
      </c>
      <c r="D48" s="107">
        <f>+'FGT Z3 Transco Z4 Differentials'!G48</f>
        <v>2.4353833198547559E-2</v>
      </c>
      <c r="E48" s="51">
        <f t="shared" si="5"/>
        <v>2.7869999999999999</v>
      </c>
      <c r="F48" s="24"/>
      <c r="G48" s="8">
        <f t="shared" si="6"/>
        <v>0.11830356703567037</v>
      </c>
      <c r="H48" s="7">
        <f t="shared" si="4"/>
        <v>2.9053035670356704</v>
      </c>
    </row>
    <row r="49" spans="1:8" x14ac:dyDescent="0.25">
      <c r="A49" s="4" t="s">
        <v>22</v>
      </c>
      <c r="B49" s="28">
        <v>2022</v>
      </c>
      <c r="C49" s="50">
        <f>+'NYMEX + Fundy'!F49</f>
        <v>2.8587877067148151</v>
      </c>
      <c r="D49" s="107">
        <f>+'FGT Z3 Transco Z4 Differentials'!G49</f>
        <v>3.3971052169799787E-2</v>
      </c>
      <c r="E49" s="51">
        <f t="shared" si="5"/>
        <v>2.8929999999999998</v>
      </c>
      <c r="F49" s="24"/>
      <c r="G49" s="8">
        <f t="shared" si="6"/>
        <v>0.12095465354653546</v>
      </c>
      <c r="H49" s="7">
        <f t="shared" si="4"/>
        <v>3.0139546535465351</v>
      </c>
    </row>
    <row r="50" spans="1:8" x14ac:dyDescent="0.25">
      <c r="A50" s="4" t="s">
        <v>23</v>
      </c>
      <c r="B50" s="28">
        <v>2022</v>
      </c>
      <c r="C50" s="50">
        <f>+'NYMEX + Fundy'!F50</f>
        <v>3.0041993112578544</v>
      </c>
      <c r="D50" s="107">
        <f>+'FGT Z3 Transco Z4 Differentials'!G50</f>
        <v>4.4348220825195295E-2</v>
      </c>
      <c r="E50" s="51">
        <f t="shared" si="5"/>
        <v>3.0489999999999999</v>
      </c>
      <c r="F50" s="24"/>
      <c r="G50" s="8">
        <f t="shared" si="6"/>
        <v>0.12485625256252562</v>
      </c>
      <c r="H50" s="7">
        <f t="shared" si="4"/>
        <v>3.1738562525625253</v>
      </c>
    </row>
    <row r="51" spans="1:8" x14ac:dyDescent="0.25">
      <c r="A51" s="4" t="s">
        <v>24</v>
      </c>
      <c r="B51" s="28">
        <v>2023</v>
      </c>
      <c r="C51" s="50">
        <f>+'NYMEX + Fundy'!F51</f>
        <v>3.0928112471195304</v>
      </c>
      <c r="D51" s="107">
        <f>+'FGT Z3 Transco Z4 Differentials'!G51</f>
        <v>5.2332501411437971E-2</v>
      </c>
      <c r="E51" s="51">
        <f t="shared" si="5"/>
        <v>3.145</v>
      </c>
      <c r="F51" s="24"/>
      <c r="G51" s="8">
        <f t="shared" si="6"/>
        <v>0.12725723657236571</v>
      </c>
      <c r="H51" s="7">
        <f t="shared" si="4"/>
        <v>3.2722572365723659</v>
      </c>
    </row>
    <row r="52" spans="1:8" x14ac:dyDescent="0.25">
      <c r="A52" s="4" t="s">
        <v>13</v>
      </c>
      <c r="B52" s="28">
        <v>2023</v>
      </c>
      <c r="C52" s="50">
        <f>+'NYMEX + Fundy'!F52</f>
        <v>3.109150042939584</v>
      </c>
      <c r="D52" s="107">
        <f>+'FGT Z3 Transco Z4 Differentials'!G52</f>
        <v>4.6784143447875959E-2</v>
      </c>
      <c r="E52" s="51">
        <f t="shared" si="5"/>
        <v>3.1560000000000001</v>
      </c>
      <c r="F52" s="24"/>
      <c r="G52" s="8">
        <f t="shared" si="6"/>
        <v>0.12753234932349325</v>
      </c>
      <c r="H52" s="7">
        <f t="shared" si="4"/>
        <v>3.2835323493234934</v>
      </c>
    </row>
    <row r="53" spans="1:8" x14ac:dyDescent="0.25">
      <c r="A53" s="4" t="s">
        <v>14</v>
      </c>
      <c r="B53" s="28">
        <v>2023</v>
      </c>
      <c r="C53" s="50">
        <f>+'NYMEX + Fundy'!F53</f>
        <v>3.0444211088482951</v>
      </c>
      <c r="D53" s="107">
        <f>+'FGT Z3 Transco Z4 Differentials'!G53</f>
        <v>-2.5945377349851917E-3</v>
      </c>
      <c r="E53" s="51">
        <f t="shared" si="5"/>
        <v>3.0419999999999998</v>
      </c>
      <c r="F53" s="24"/>
      <c r="G53" s="8">
        <f t="shared" si="6"/>
        <v>0.12468118081180812</v>
      </c>
      <c r="H53" s="7">
        <f t="shared" si="4"/>
        <v>3.1666811808118078</v>
      </c>
    </row>
    <row r="54" spans="1:8" x14ac:dyDescent="0.25">
      <c r="A54" s="4" t="s">
        <v>15</v>
      </c>
      <c r="B54" s="28">
        <v>2023</v>
      </c>
      <c r="C54" s="50">
        <f>+'NYMEX + Fundy'!F54</f>
        <v>2.9641597304633898</v>
      </c>
      <c r="D54" s="107">
        <f>+'FGT Z3 Transco Z4 Differentials'!G54</f>
        <v>-7.9188919067383345E-3</v>
      </c>
      <c r="E54" s="51">
        <f t="shared" si="5"/>
        <v>2.956</v>
      </c>
      <c r="F54" s="24"/>
      <c r="G54" s="8">
        <f t="shared" si="6"/>
        <v>0.12253029930299303</v>
      </c>
      <c r="H54" s="7">
        <f t="shared" si="4"/>
        <v>3.0785302993029928</v>
      </c>
    </row>
    <row r="55" spans="1:8" x14ac:dyDescent="0.25">
      <c r="A55" s="4" t="s">
        <v>16</v>
      </c>
      <c r="B55" s="28">
        <v>2023</v>
      </c>
      <c r="C55" s="50">
        <f>+'NYMEX + Fundy'!F55</f>
        <v>2.9955811668550671</v>
      </c>
      <c r="D55" s="107">
        <f>+'FGT Z3 Transco Z4 Differentials'!G55</f>
        <v>1.6245565414428675E-2</v>
      </c>
      <c r="E55" s="51">
        <f t="shared" si="5"/>
        <v>3.012</v>
      </c>
      <c r="F55" s="24"/>
      <c r="G55" s="8">
        <f t="shared" si="6"/>
        <v>0.12393087330873309</v>
      </c>
      <c r="H55" s="7">
        <f t="shared" si="4"/>
        <v>3.135930873308733</v>
      </c>
    </row>
    <row r="56" spans="1:8" x14ac:dyDescent="0.25">
      <c r="A56" s="4" t="s">
        <v>17</v>
      </c>
      <c r="B56" s="28">
        <v>2023</v>
      </c>
      <c r="C56" s="50">
        <f>+'NYMEX + Fundy'!F56</f>
        <v>3.0520874984549402</v>
      </c>
      <c r="D56" s="107">
        <f>+'FGT Z3 Transco Z4 Differentials'!G56</f>
        <v>4.1552147865295375E-2</v>
      </c>
      <c r="E56" s="51">
        <f t="shared" si="5"/>
        <v>3.0939999999999999</v>
      </c>
      <c r="F56" s="24"/>
      <c r="G56" s="8">
        <f t="shared" si="6"/>
        <v>0.12598171381713819</v>
      </c>
      <c r="H56" s="7">
        <f t="shared" si="4"/>
        <v>3.219981713817138</v>
      </c>
    </row>
    <row r="57" spans="1:8" x14ac:dyDescent="0.25">
      <c r="A57" s="4" t="s">
        <v>18</v>
      </c>
      <c r="B57" s="28">
        <v>2023</v>
      </c>
      <c r="C57" s="50">
        <f>+'NYMEX + Fundy'!F57</f>
        <v>3.1733705047931537</v>
      </c>
      <c r="D57" s="107">
        <f>+'FGT Z3 Transco Z4 Differentials'!G57</f>
        <v>6.8228464126586896E-2</v>
      </c>
      <c r="E57" s="51">
        <f t="shared" si="5"/>
        <v>3.242</v>
      </c>
      <c r="F57" s="24"/>
      <c r="G57" s="8">
        <f t="shared" si="6"/>
        <v>0.12968323083230832</v>
      </c>
      <c r="H57" s="7">
        <f t="shared" si="4"/>
        <v>3.3716832308323084</v>
      </c>
    </row>
    <row r="58" spans="1:8" x14ac:dyDescent="0.25">
      <c r="A58" s="4" t="s">
        <v>19</v>
      </c>
      <c r="B58" s="28">
        <v>2023</v>
      </c>
      <c r="C58" s="50">
        <f>+'NYMEX + Fundy'!F58</f>
        <v>3.2181505949464704</v>
      </c>
      <c r="D58" s="107">
        <f>+'FGT Z3 Transco Z4 Differentials'!G58</f>
        <v>7.6365680694580274E-2</v>
      </c>
      <c r="E58" s="51">
        <f t="shared" si="5"/>
        <v>3.2949999999999999</v>
      </c>
      <c r="F58" s="24"/>
      <c r="G58" s="8">
        <f t="shared" si="6"/>
        <v>0.13100877408774086</v>
      </c>
      <c r="H58" s="7">
        <f t="shared" si="4"/>
        <v>3.426008774087741</v>
      </c>
    </row>
    <row r="59" spans="1:8" x14ac:dyDescent="0.25">
      <c r="A59" s="4" t="s">
        <v>20</v>
      </c>
      <c r="B59" s="28">
        <v>2023</v>
      </c>
      <c r="C59" s="50">
        <f>+'NYMEX + Fundy'!F59</f>
        <v>3.2137347614896608</v>
      </c>
      <c r="D59" s="107">
        <f>+'FGT Z3 Transco Z4 Differentials'!G59</f>
        <v>2.921636104583758E-2</v>
      </c>
      <c r="E59" s="51">
        <f t="shared" si="5"/>
        <v>3.2429999999999999</v>
      </c>
      <c r="F59" s="24"/>
      <c r="G59" s="8">
        <f t="shared" si="6"/>
        <v>0.12970824108241083</v>
      </c>
      <c r="H59" s="7">
        <f t="shared" si="4"/>
        <v>3.3727082410824107</v>
      </c>
    </row>
    <row r="60" spans="1:8" x14ac:dyDescent="0.25">
      <c r="A60" s="4" t="s">
        <v>21</v>
      </c>
      <c r="B60" s="28">
        <v>2023</v>
      </c>
      <c r="C60" s="50">
        <f>+'NYMEX + Fundy'!F60</f>
        <v>3.2184983980026947</v>
      </c>
      <c r="D60" s="107">
        <f>+'FGT Z3 Transco Z4 Differentials'!G60</f>
        <v>2.9656977653503613E-2</v>
      </c>
      <c r="E60" s="51">
        <f t="shared" si="5"/>
        <v>3.2480000000000002</v>
      </c>
      <c r="F60" s="24"/>
      <c r="G60" s="8">
        <f t="shared" si="6"/>
        <v>0.12983329233292334</v>
      </c>
      <c r="H60" s="7">
        <f t="shared" si="4"/>
        <v>3.3778332923329235</v>
      </c>
    </row>
    <row r="61" spans="1:8" x14ac:dyDescent="0.25">
      <c r="A61" s="4" t="s">
        <v>22</v>
      </c>
      <c r="B61" s="28">
        <v>2023</v>
      </c>
      <c r="C61" s="50">
        <f>+'NYMEX + Fundy'!F61</f>
        <v>3.4227762158386748</v>
      </c>
      <c r="D61" s="107">
        <f>+'FGT Z3 Transco Z4 Differentials'!G61</f>
        <v>3.7471752166748029E-2</v>
      </c>
      <c r="E61" s="51">
        <f t="shared" si="5"/>
        <v>3.46</v>
      </c>
      <c r="F61" s="24"/>
      <c r="G61" s="8">
        <f t="shared" si="6"/>
        <v>0.13513546535465354</v>
      </c>
      <c r="H61" s="7">
        <f t="shared" si="4"/>
        <v>3.5951354653546534</v>
      </c>
    </row>
    <row r="62" spans="1:8" x14ac:dyDescent="0.25">
      <c r="A62" s="4" t="s">
        <v>23</v>
      </c>
      <c r="B62" s="28">
        <v>2023</v>
      </c>
      <c r="C62" s="50">
        <f>+'NYMEX + Fundy'!F62</f>
        <v>3.5138740145469578</v>
      </c>
      <c r="D62" s="107">
        <f>+'FGT Z3 Transco Z4 Differentials'!G62</f>
        <v>5.2927832603454572E-2</v>
      </c>
      <c r="E62" s="51">
        <f t="shared" si="5"/>
        <v>3.5670000000000002</v>
      </c>
      <c r="F62" s="24"/>
      <c r="G62" s="8">
        <f t="shared" si="6"/>
        <v>0.13781156211562118</v>
      </c>
      <c r="H62" s="7">
        <f t="shared" si="4"/>
        <v>3.7048115621156215</v>
      </c>
    </row>
    <row r="63" spans="1:8" x14ac:dyDescent="0.25">
      <c r="A63" s="4" t="s">
        <v>24</v>
      </c>
      <c r="B63" s="28">
        <v>2024</v>
      </c>
      <c r="C63" s="50">
        <f>+'NYMEX + Fundy'!F63</f>
        <v>3.6080209565751917</v>
      </c>
      <c r="D63" s="107">
        <f>+'FGT Z3 Transco Z4 Differentials'!G63</f>
        <v>5.8146338462829572E-2</v>
      </c>
      <c r="E63" s="51">
        <f t="shared" si="5"/>
        <v>3.6659999999999999</v>
      </c>
      <c r="F63" s="24"/>
      <c r="G63" s="8">
        <f t="shared" si="6"/>
        <v>0.14028757687576876</v>
      </c>
      <c r="H63" s="7">
        <f t="shared" si="4"/>
        <v>3.8062875768757687</v>
      </c>
    </row>
    <row r="64" spans="1:8" x14ac:dyDescent="0.25">
      <c r="A64" s="4" t="s">
        <v>13</v>
      </c>
      <c r="B64" s="28">
        <v>2024</v>
      </c>
      <c r="C64" s="50">
        <f>+'NYMEX + Fundy'!F64</f>
        <v>3.6313935655623601</v>
      </c>
      <c r="D64" s="107">
        <f>+'FGT Z3 Transco Z4 Differentials'!G64</f>
        <v>4.9582223892211896E-2</v>
      </c>
      <c r="E64" s="51">
        <f t="shared" si="5"/>
        <v>3.681</v>
      </c>
      <c r="F64" s="24"/>
      <c r="G64" s="8">
        <f t="shared" si="6"/>
        <v>0.14066273062730628</v>
      </c>
      <c r="H64" s="7">
        <f t="shared" si="4"/>
        <v>3.8216627306273061</v>
      </c>
    </row>
    <row r="65" spans="1:8" x14ac:dyDescent="0.25">
      <c r="A65" s="4" t="s">
        <v>14</v>
      </c>
      <c r="B65" s="28">
        <v>2024</v>
      </c>
      <c r="C65" s="50">
        <f>+'NYMEX + Fundy'!F65</f>
        <v>3.6179104436862741</v>
      </c>
      <c r="D65" s="107">
        <f>+'FGT Z3 Transco Z4 Differentials'!G65</f>
        <v>-2.1706295013426136E-3</v>
      </c>
      <c r="E65" s="51">
        <f t="shared" si="5"/>
        <v>3.6160000000000001</v>
      </c>
      <c r="F65" s="24"/>
      <c r="G65" s="8">
        <f t="shared" si="6"/>
        <v>0.13903706437064373</v>
      </c>
      <c r="H65" s="7">
        <f t="shared" si="4"/>
        <v>3.7550370643706437</v>
      </c>
    </row>
    <row r="66" spans="1:8" x14ac:dyDescent="0.25">
      <c r="A66" s="4" t="s">
        <v>15</v>
      </c>
      <c r="B66" s="28">
        <v>2024</v>
      </c>
      <c r="C66" s="50">
        <f>+'NYMEX + Fundy'!F66</f>
        <v>3.5919707862596435</v>
      </c>
      <c r="D66" s="107">
        <f>+'FGT Z3 Transco Z4 Differentials'!G66</f>
        <v>-7.1858739852905806E-3</v>
      </c>
      <c r="E66" s="51">
        <f t="shared" si="5"/>
        <v>3.585</v>
      </c>
      <c r="F66" s="24"/>
      <c r="G66" s="8">
        <f t="shared" si="6"/>
        <v>0.13826174661746618</v>
      </c>
      <c r="H66" s="7">
        <f t="shared" si="4"/>
        <v>3.723261746617466</v>
      </c>
    </row>
    <row r="67" spans="1:8" x14ac:dyDescent="0.25">
      <c r="A67" s="4" t="s">
        <v>16</v>
      </c>
      <c r="B67" s="28">
        <v>2024</v>
      </c>
      <c r="C67" s="50">
        <f>+'NYMEX + Fundy'!F67</f>
        <v>3.6145824861996183</v>
      </c>
      <c r="D67" s="107">
        <f>+'FGT Z3 Transco Z4 Differentials'!G67</f>
        <v>1.742120742797848E-2</v>
      </c>
      <c r="E67" s="51">
        <f t="shared" si="5"/>
        <v>3.6320000000000001</v>
      </c>
      <c r="F67" s="24"/>
      <c r="G67" s="8">
        <f t="shared" si="6"/>
        <v>0.13943722837228373</v>
      </c>
      <c r="H67" s="7">
        <f t="shared" si="4"/>
        <v>3.7714372283722839</v>
      </c>
    </row>
    <row r="68" spans="1:8" x14ac:dyDescent="0.25">
      <c r="A68" s="4" t="s">
        <v>17</v>
      </c>
      <c r="B68" s="28">
        <v>2024</v>
      </c>
      <c r="C68" s="50">
        <f>+'NYMEX + Fundy'!F68</f>
        <v>3.6845185339706776</v>
      </c>
      <c r="D68" s="107">
        <f>+'FGT Z3 Transco Z4 Differentials'!G68</f>
        <v>4.5688352584838832E-2</v>
      </c>
      <c r="E68" s="51">
        <f t="shared" si="5"/>
        <v>3.73</v>
      </c>
      <c r="F68" s="24"/>
      <c r="G68" s="8">
        <f t="shared" si="6"/>
        <v>0.14188823288232882</v>
      </c>
      <c r="H68" s="7">
        <f t="shared" si="4"/>
        <v>3.8718882328823288</v>
      </c>
    </row>
    <row r="69" spans="1:8" x14ac:dyDescent="0.25">
      <c r="A69" s="4" t="s">
        <v>18</v>
      </c>
      <c r="B69" s="28">
        <v>2024</v>
      </c>
      <c r="C69" s="50">
        <f>+'NYMEX + Fundy'!F69</f>
        <v>3.8067405692710659</v>
      </c>
      <c r="D69" s="107">
        <f>+'FGT Z3 Transco Z4 Differentials'!G69</f>
        <v>7.6632480621337873E-2</v>
      </c>
      <c r="E69" s="51">
        <f t="shared" si="5"/>
        <v>3.883</v>
      </c>
      <c r="F69" s="24"/>
      <c r="G69" s="8">
        <f t="shared" si="6"/>
        <v>0.1457148011480115</v>
      </c>
      <c r="H69" s="7">
        <f t="shared" si="4"/>
        <v>4.0287148011480118</v>
      </c>
    </row>
    <row r="70" spans="1:8" x14ac:dyDescent="0.25">
      <c r="A70" s="4" t="s">
        <v>19</v>
      </c>
      <c r="B70" s="28">
        <v>2024</v>
      </c>
      <c r="C70" s="50">
        <f>+'NYMEX + Fundy'!F70</f>
        <v>3.8395144251077946</v>
      </c>
      <c r="D70" s="107">
        <f>+'FGT Z3 Transco Z4 Differentials'!G70</f>
        <v>7.7432246208191113E-2</v>
      </c>
      <c r="E70" s="51">
        <f t="shared" si="5"/>
        <v>3.9169999999999998</v>
      </c>
      <c r="F70" s="24"/>
      <c r="G70" s="8">
        <f t="shared" si="6"/>
        <v>0.14656514965149653</v>
      </c>
      <c r="H70" s="7">
        <f t="shared" si="4"/>
        <v>4.0635651496514962</v>
      </c>
    </row>
    <row r="71" spans="1:8" x14ac:dyDescent="0.25">
      <c r="A71" s="4" t="s">
        <v>20</v>
      </c>
      <c r="B71" s="28">
        <v>2024</v>
      </c>
      <c r="C71" s="50">
        <f>+'NYMEX + Fundy'!F71</f>
        <v>3.8024372965125846</v>
      </c>
      <c r="D71" s="107">
        <f>+'FGT Z3 Transco Z4 Differentials'!G71</f>
        <v>4.6601963043213068E-2</v>
      </c>
      <c r="E71" s="51">
        <f t="shared" si="5"/>
        <v>3.8490000000000002</v>
      </c>
      <c r="F71" s="24"/>
      <c r="G71" s="8">
        <f t="shared" si="6"/>
        <v>0.14486445264452646</v>
      </c>
      <c r="H71" s="7">
        <f t="shared" si="4"/>
        <v>3.9938644526445266</v>
      </c>
    </row>
    <row r="72" spans="1:8" x14ac:dyDescent="0.25">
      <c r="A72" s="4" t="s">
        <v>21</v>
      </c>
      <c r="B72" s="28">
        <v>2024</v>
      </c>
      <c r="C72" s="50">
        <f>+'NYMEX + Fundy'!F72</f>
        <v>3.7748499738597165</v>
      </c>
      <c r="D72" s="107">
        <f>+'FGT Z3 Transco Z4 Differentials'!G72</f>
        <v>4.0129871368408399E-2</v>
      </c>
      <c r="E72" s="51">
        <f t="shared" si="5"/>
        <v>3.8149999999999999</v>
      </c>
      <c r="F72" s="24"/>
      <c r="G72" s="8">
        <f t="shared" si="6"/>
        <v>0.14401410414104143</v>
      </c>
      <c r="H72" s="7">
        <f t="shared" si="4"/>
        <v>3.9590141041410414</v>
      </c>
    </row>
    <row r="73" spans="1:8" x14ac:dyDescent="0.25">
      <c r="A73" s="4" t="s">
        <v>22</v>
      </c>
      <c r="B73" s="28">
        <v>2024</v>
      </c>
      <c r="C73" s="50">
        <f>+'NYMEX + Fundy'!F73</f>
        <v>3.9325539088340142</v>
      </c>
      <c r="D73" s="107">
        <f>+'FGT Z3 Transco Z4 Differentials'!G73</f>
        <v>4.3706755638122541E-2</v>
      </c>
      <c r="E73" s="51">
        <f t="shared" si="5"/>
        <v>3.976</v>
      </c>
      <c r="F73" s="24"/>
      <c r="G73" s="8">
        <f t="shared" si="6"/>
        <v>0.14804075440754408</v>
      </c>
      <c r="H73" s="7">
        <f t="shared" si="4"/>
        <v>4.1240407544075444</v>
      </c>
    </row>
    <row r="74" spans="1:8" x14ac:dyDescent="0.25">
      <c r="A74" s="4" t="s">
        <v>23</v>
      </c>
      <c r="B74" s="28">
        <v>2024</v>
      </c>
      <c r="C74" s="50">
        <f>+'NYMEX + Fundy'!F74</f>
        <v>4.0772862672181667</v>
      </c>
      <c r="D74" s="107">
        <f>+'FGT Z3 Transco Z4 Differentials'!G74</f>
        <v>5.5990557670593244E-2</v>
      </c>
      <c r="E74" s="51">
        <f t="shared" si="5"/>
        <v>4.133</v>
      </c>
      <c r="F74" s="24"/>
      <c r="G74" s="8">
        <f t="shared" si="6"/>
        <v>0.15196736367363672</v>
      </c>
      <c r="H74" s="7">
        <f t="shared" si="4"/>
        <v>4.284967363673637</v>
      </c>
    </row>
    <row r="75" spans="1:8" x14ac:dyDescent="0.25">
      <c r="A75" s="4" t="s">
        <v>24</v>
      </c>
      <c r="B75" s="28">
        <v>2025</v>
      </c>
      <c r="C75" s="50">
        <f>+'NYMEX + Fundy'!F75</f>
        <v>4.1352402777348942</v>
      </c>
      <c r="D75" s="107">
        <f>+'FGT Z3 Transco Z4 Differentials'!G75</f>
        <v>6.0984711647033674E-2</v>
      </c>
      <c r="E75" s="51">
        <f t="shared" si="5"/>
        <v>4.1959999999999997</v>
      </c>
      <c r="F75" s="24"/>
      <c r="G75" s="8">
        <f t="shared" si="6"/>
        <v>0.1535430094300943</v>
      </c>
      <c r="H75" s="7">
        <f t="shared" si="4"/>
        <v>4.3495430094300938</v>
      </c>
    </row>
    <row r="76" spans="1:8" x14ac:dyDescent="0.25">
      <c r="A76" s="4" t="s">
        <v>13</v>
      </c>
      <c r="B76" s="28">
        <v>2025</v>
      </c>
      <c r="C76" s="50">
        <f>+'NYMEX + Fundy'!F76</f>
        <v>4.1609053400312375</v>
      </c>
      <c r="D76" s="107">
        <f>+'FGT Z3 Transco Z4 Differentials'!G76</f>
        <v>5.5257420539855939E-2</v>
      </c>
      <c r="E76" s="51">
        <f t="shared" si="5"/>
        <v>4.2160000000000002</v>
      </c>
      <c r="F76" s="24"/>
      <c r="G76" s="8">
        <f t="shared" si="6"/>
        <v>0.15404321443214433</v>
      </c>
      <c r="H76" s="7">
        <f t="shared" si="4"/>
        <v>4.3700432144321448</v>
      </c>
    </row>
    <row r="77" spans="1:8" x14ac:dyDescent="0.25">
      <c r="A77" s="4" t="s">
        <v>14</v>
      </c>
      <c r="B77" s="28">
        <v>2025</v>
      </c>
      <c r="C77" s="50">
        <f>+'NYMEX + Fundy'!F77</f>
        <v>4.0836939669371839</v>
      </c>
      <c r="D77" s="107">
        <f>+'FGT Z3 Transco Z4 Differentials'!G77</f>
        <v>-9.9963665008528935E-4</v>
      </c>
      <c r="E77" s="51">
        <f t="shared" si="5"/>
        <v>4.0830000000000002</v>
      </c>
      <c r="F77" s="24"/>
      <c r="G77" s="8">
        <f t="shared" si="6"/>
        <v>0.15071685116851169</v>
      </c>
      <c r="H77" s="7">
        <f t="shared" ref="H77:H140" si="7">+E77+G77</f>
        <v>4.2337168511685119</v>
      </c>
    </row>
    <row r="78" spans="1:8" x14ac:dyDescent="0.25">
      <c r="A78" s="4" t="s">
        <v>15</v>
      </c>
      <c r="B78" s="28">
        <v>2025</v>
      </c>
      <c r="C78" s="50">
        <f>+'NYMEX + Fundy'!F78</f>
        <v>4.0239443295988622</v>
      </c>
      <c r="D78" s="107">
        <f>+'FGT Z3 Transco Z4 Differentials'!G78</f>
        <v>-1.0875878334045463E-2</v>
      </c>
      <c r="E78" s="51">
        <f t="shared" ref="E78:E141" si="8">ROUND(C78+D78,3)</f>
        <v>4.0129999999999999</v>
      </c>
      <c r="F78" s="24"/>
      <c r="G78" s="8">
        <f t="shared" ref="G78:G141" si="9">(E78/$L$6)*$L$5+($L$7*$L$8^(B78-$L$4))</f>
        <v>0.1489661336613366</v>
      </c>
      <c r="H78" s="7">
        <f t="shared" si="7"/>
        <v>4.1619661336613367</v>
      </c>
    </row>
    <row r="79" spans="1:8" x14ac:dyDescent="0.25">
      <c r="A79" s="4" t="s">
        <v>16</v>
      </c>
      <c r="B79" s="28">
        <v>2025</v>
      </c>
      <c r="C79" s="50">
        <f>+'NYMEX + Fundy'!F79</f>
        <v>4.0473782092683637</v>
      </c>
      <c r="D79" s="107">
        <f>+'FGT Z3 Transco Z4 Differentials'!G79</f>
        <v>1.5685043334960902E-2</v>
      </c>
      <c r="E79" s="51">
        <f t="shared" si="8"/>
        <v>4.0629999999999997</v>
      </c>
      <c r="F79" s="24"/>
      <c r="G79" s="8">
        <f t="shared" si="9"/>
        <v>0.15021664616646169</v>
      </c>
      <c r="H79" s="7">
        <f t="shared" si="7"/>
        <v>4.2132166461664617</v>
      </c>
    </row>
    <row r="80" spans="1:8" x14ac:dyDescent="0.25">
      <c r="A80" s="4" t="s">
        <v>17</v>
      </c>
      <c r="B80" s="28">
        <v>2025</v>
      </c>
      <c r="C80" s="50">
        <f>+'NYMEX + Fundy'!F80</f>
        <v>4.0774809633928202</v>
      </c>
      <c r="D80" s="107">
        <f>+'FGT Z3 Transco Z4 Differentials'!G80</f>
        <v>5.3531966209411586E-2</v>
      </c>
      <c r="E80" s="51">
        <f t="shared" si="8"/>
        <v>4.1310000000000002</v>
      </c>
      <c r="F80" s="24"/>
      <c r="G80" s="8">
        <f t="shared" si="9"/>
        <v>0.15191734317343175</v>
      </c>
      <c r="H80" s="7">
        <f t="shared" si="7"/>
        <v>4.2829173431734322</v>
      </c>
    </row>
    <row r="81" spans="1:8" x14ac:dyDescent="0.25">
      <c r="A81" s="4" t="s">
        <v>18</v>
      </c>
      <c r="B81" s="28">
        <v>2025</v>
      </c>
      <c r="C81" s="50">
        <f>+'NYMEX + Fundy'!F81</f>
        <v>4.2911093566316092</v>
      </c>
      <c r="D81" s="107">
        <f>+'FGT Z3 Transco Z4 Differentials'!G81</f>
        <v>7.8415493965148908E-2</v>
      </c>
      <c r="E81" s="51">
        <f t="shared" si="8"/>
        <v>4.37</v>
      </c>
      <c r="F81" s="24"/>
      <c r="G81" s="8">
        <f t="shared" si="9"/>
        <v>0.15789479294792952</v>
      </c>
      <c r="H81" s="7">
        <f t="shared" si="7"/>
        <v>4.5278947929479294</v>
      </c>
    </row>
    <row r="82" spans="1:8" x14ac:dyDescent="0.25">
      <c r="A82" s="4" t="s">
        <v>19</v>
      </c>
      <c r="B82" s="28">
        <v>2025</v>
      </c>
      <c r="C82" s="50">
        <f>+'NYMEX + Fundy'!F82</f>
        <v>4.3268094535861232</v>
      </c>
      <c r="D82" s="107">
        <f>+'FGT Z3 Transco Z4 Differentials'!G82</f>
        <v>7.7652664184570508E-2</v>
      </c>
      <c r="E82" s="51">
        <f t="shared" si="8"/>
        <v>4.4039999999999999</v>
      </c>
      <c r="F82" s="24"/>
      <c r="G82" s="8">
        <f t="shared" si="9"/>
        <v>0.15874514145141452</v>
      </c>
      <c r="H82" s="7">
        <f t="shared" si="7"/>
        <v>4.5627451414514146</v>
      </c>
    </row>
    <row r="83" spans="1:8" x14ac:dyDescent="0.25">
      <c r="A83" s="4" t="s">
        <v>20</v>
      </c>
      <c r="B83" s="28">
        <v>2025</v>
      </c>
      <c r="C83" s="50">
        <f>+'NYMEX + Fundy'!F83</f>
        <v>3.9542642259298018</v>
      </c>
      <c r="D83" s="107">
        <f>+'FGT Z3 Transco Z4 Differentials'!G83</f>
        <v>4.5024824142456232E-2</v>
      </c>
      <c r="E83" s="51">
        <f t="shared" si="8"/>
        <v>3.9990000000000001</v>
      </c>
      <c r="F83" s="24"/>
      <c r="G83" s="8">
        <f t="shared" si="9"/>
        <v>0.1486159901599016</v>
      </c>
      <c r="H83" s="7">
        <f t="shared" si="7"/>
        <v>4.1476159901599017</v>
      </c>
    </row>
    <row r="84" spans="1:8" x14ac:dyDescent="0.25">
      <c r="A84" s="4" t="s">
        <v>21</v>
      </c>
      <c r="B84" s="28">
        <v>2025</v>
      </c>
      <c r="C84" s="50">
        <f>+'NYMEX + Fundy'!F84</f>
        <v>3.9305448394786668</v>
      </c>
      <c r="D84" s="107">
        <f>+'FGT Z3 Transco Z4 Differentials'!G84</f>
        <v>3.522893905639668E-2</v>
      </c>
      <c r="E84" s="51">
        <f t="shared" si="8"/>
        <v>3.9660000000000002</v>
      </c>
      <c r="F84" s="24"/>
      <c r="G84" s="8">
        <f t="shared" si="9"/>
        <v>0.14779065190651908</v>
      </c>
      <c r="H84" s="7">
        <f t="shared" si="7"/>
        <v>4.1137906519065197</v>
      </c>
    </row>
    <row r="85" spans="1:8" x14ac:dyDescent="0.25">
      <c r="A85" s="4" t="s">
        <v>22</v>
      </c>
      <c r="B85" s="28">
        <v>2025</v>
      </c>
      <c r="C85" s="50">
        <f>+'NYMEX + Fundy'!F85</f>
        <v>4.0435491286043916</v>
      </c>
      <c r="D85" s="107">
        <f>+'FGT Z3 Transco Z4 Differentials'!G85</f>
        <v>3.5959224700927717E-2</v>
      </c>
      <c r="E85" s="51">
        <f t="shared" si="8"/>
        <v>4.08</v>
      </c>
      <c r="F85" s="24"/>
      <c r="G85" s="8">
        <f t="shared" si="9"/>
        <v>0.1506418204182042</v>
      </c>
      <c r="H85" s="7">
        <f t="shared" si="7"/>
        <v>4.2306418204182039</v>
      </c>
    </row>
    <row r="86" spans="1:8" x14ac:dyDescent="0.25">
      <c r="A86" s="4" t="s">
        <v>23</v>
      </c>
      <c r="B86" s="28">
        <v>2025</v>
      </c>
      <c r="C86" s="50">
        <f>+'NYMEX + Fundy'!F86</f>
        <v>4.2304902747730866</v>
      </c>
      <c r="D86" s="107">
        <f>+'FGT Z3 Transco Z4 Differentials'!G86</f>
        <v>5.1190357208251935E-2</v>
      </c>
      <c r="E86" s="51">
        <f t="shared" si="8"/>
        <v>4.282</v>
      </c>
      <c r="F86" s="24"/>
      <c r="G86" s="8">
        <f t="shared" si="9"/>
        <v>0.1556938909389094</v>
      </c>
      <c r="H86" s="7">
        <f t="shared" si="7"/>
        <v>4.4376938909389096</v>
      </c>
    </row>
    <row r="87" spans="1:8" x14ac:dyDescent="0.25">
      <c r="A87" s="4" t="s">
        <v>24</v>
      </c>
      <c r="B87" s="28">
        <v>2026</v>
      </c>
      <c r="C87" s="50">
        <f>+'NYMEX + Fundy'!F87</f>
        <v>4.4858317601606386</v>
      </c>
      <c r="D87" s="107">
        <f>+'FGT Z3 Transco Z4 Differentials'!G87</f>
        <v>5.6802492141723615E-2</v>
      </c>
      <c r="E87" s="51">
        <f t="shared" si="8"/>
        <v>4.5430000000000001</v>
      </c>
      <c r="F87" s="24"/>
      <c r="G87" s="8">
        <f t="shared" si="9"/>
        <v>0.16222156621566217</v>
      </c>
      <c r="H87" s="7">
        <f t="shared" si="7"/>
        <v>4.7052215662156627</v>
      </c>
    </row>
    <row r="88" spans="1:8" x14ac:dyDescent="0.25">
      <c r="A88" s="4" t="s">
        <v>13</v>
      </c>
      <c r="B88" s="28">
        <v>2026</v>
      </c>
      <c r="C88" s="50">
        <f>+'NYMEX + Fundy'!F88</f>
        <v>4.5111659376593476</v>
      </c>
      <c r="D88" s="107">
        <f>+'FGT Z3 Transco Z4 Differentials'!G88</f>
        <v>5.2800636291503888E-2</v>
      </c>
      <c r="E88" s="51">
        <f t="shared" si="8"/>
        <v>4.5640000000000001</v>
      </c>
      <c r="F88" s="24"/>
      <c r="G88" s="8">
        <f t="shared" si="9"/>
        <v>0.16274678146781468</v>
      </c>
      <c r="H88" s="7">
        <f t="shared" si="7"/>
        <v>4.7267467814678144</v>
      </c>
    </row>
    <row r="89" spans="1:8" x14ac:dyDescent="0.25">
      <c r="A89" s="4" t="s">
        <v>14</v>
      </c>
      <c r="B89" s="28">
        <v>2026</v>
      </c>
      <c r="C89" s="50">
        <f>+'NYMEX + Fundy'!F89</f>
        <v>4.4040443944638481</v>
      </c>
      <c r="D89" s="107">
        <f>+'FGT Z3 Transco Z4 Differentials'!G89</f>
        <v>-3.415055274963219E-3</v>
      </c>
      <c r="E89" s="51">
        <f t="shared" si="8"/>
        <v>4.4009999999999998</v>
      </c>
      <c r="F89" s="24"/>
      <c r="G89" s="8">
        <f t="shared" si="9"/>
        <v>0.15867011070110704</v>
      </c>
      <c r="H89" s="7">
        <f t="shared" si="7"/>
        <v>4.5596701107011066</v>
      </c>
    </row>
    <row r="90" spans="1:8" x14ac:dyDescent="0.25">
      <c r="A90" s="4" t="s">
        <v>15</v>
      </c>
      <c r="B90" s="28">
        <v>2026</v>
      </c>
      <c r="C90" s="50">
        <f>+'NYMEX + Fundy'!F90</f>
        <v>4.3292451270802861</v>
      </c>
      <c r="D90" s="107">
        <f>+'FGT Z3 Transco Z4 Differentials'!G90</f>
        <v>-1.06090068817144E-3</v>
      </c>
      <c r="E90" s="51">
        <f t="shared" si="8"/>
        <v>4.3280000000000003</v>
      </c>
      <c r="F90" s="24"/>
      <c r="G90" s="8">
        <f t="shared" si="9"/>
        <v>0.15684436244362446</v>
      </c>
      <c r="H90" s="7">
        <f t="shared" si="7"/>
        <v>4.4848443624436252</v>
      </c>
    </row>
    <row r="91" spans="1:8" x14ac:dyDescent="0.25">
      <c r="A91" s="4" t="s">
        <v>16</v>
      </c>
      <c r="B91" s="28">
        <v>2026</v>
      </c>
      <c r="C91" s="50">
        <f>+'NYMEX + Fundy'!F91</f>
        <v>4.3556352563701708</v>
      </c>
      <c r="D91" s="107">
        <f>+'FGT Z3 Transco Z4 Differentials'!G91</f>
        <v>2.1879396438598597E-2</v>
      </c>
      <c r="E91" s="51">
        <f t="shared" si="8"/>
        <v>4.3780000000000001</v>
      </c>
      <c r="F91" s="24"/>
      <c r="G91" s="8">
        <f t="shared" si="9"/>
        <v>0.15809487494874952</v>
      </c>
      <c r="H91" s="7">
        <f t="shared" si="7"/>
        <v>4.5360948749487493</v>
      </c>
    </row>
    <row r="92" spans="1:8" x14ac:dyDescent="0.25">
      <c r="A92" s="4" t="s">
        <v>17</v>
      </c>
      <c r="B92" s="28">
        <v>2026</v>
      </c>
      <c r="C92" s="50">
        <f>+'NYMEX + Fundy'!F92</f>
        <v>4.4185974651051785</v>
      </c>
      <c r="D92" s="107">
        <f>+'FGT Z3 Transco Z4 Differentials'!G92</f>
        <v>5.2630505561828578E-2</v>
      </c>
      <c r="E92" s="51">
        <f t="shared" si="8"/>
        <v>4.4710000000000001</v>
      </c>
      <c r="F92" s="24"/>
      <c r="G92" s="8">
        <f t="shared" si="9"/>
        <v>0.1604208282082821</v>
      </c>
      <c r="H92" s="7">
        <f t="shared" si="7"/>
        <v>4.6314208282082818</v>
      </c>
    </row>
    <row r="93" spans="1:8" x14ac:dyDescent="0.25">
      <c r="A93" s="4" t="s">
        <v>18</v>
      </c>
      <c r="B93" s="28">
        <v>2026</v>
      </c>
      <c r="C93" s="50">
        <f>+'NYMEX + Fundy'!F93</f>
        <v>4.7286907687143653</v>
      </c>
      <c r="D93" s="107">
        <f>+'FGT Z3 Transco Z4 Differentials'!G93</f>
        <v>7.7071886062622053E-2</v>
      </c>
      <c r="E93" s="51">
        <f t="shared" si="8"/>
        <v>4.806</v>
      </c>
      <c r="F93" s="24"/>
      <c r="G93" s="8">
        <f t="shared" si="9"/>
        <v>0.16879926199261994</v>
      </c>
      <c r="H93" s="7">
        <f t="shared" si="7"/>
        <v>4.9747992619926196</v>
      </c>
    </row>
    <row r="94" spans="1:8" x14ac:dyDescent="0.25">
      <c r="A94" s="4" t="s">
        <v>19</v>
      </c>
      <c r="B94" s="28">
        <v>2026</v>
      </c>
      <c r="C94" s="50">
        <f>+'NYMEX + Fundy'!F94</f>
        <v>4.7663967893561061</v>
      </c>
      <c r="D94" s="107">
        <f>+'FGT Z3 Transco Z4 Differentials'!G94</f>
        <v>7.8111739158630566E-2</v>
      </c>
      <c r="E94" s="51">
        <f t="shared" si="8"/>
        <v>4.8449999999999998</v>
      </c>
      <c r="F94" s="24"/>
      <c r="G94" s="8">
        <f t="shared" si="9"/>
        <v>0.16977466174661748</v>
      </c>
      <c r="H94" s="7">
        <f t="shared" si="7"/>
        <v>5.0147746617466176</v>
      </c>
    </row>
    <row r="95" spans="1:8" x14ac:dyDescent="0.25">
      <c r="A95" s="4" t="s">
        <v>20</v>
      </c>
      <c r="B95" s="28">
        <v>2026</v>
      </c>
      <c r="C95" s="50">
        <f>+'NYMEX + Fundy'!F95</f>
        <v>4.5800788618224662</v>
      </c>
      <c r="D95" s="107">
        <f>+'FGT Z3 Transco Z4 Differentials'!G95</f>
        <v>4.1184258460998713E-2</v>
      </c>
      <c r="E95" s="51">
        <f t="shared" si="8"/>
        <v>4.6210000000000004</v>
      </c>
      <c r="F95" s="24"/>
      <c r="G95" s="8">
        <f t="shared" si="9"/>
        <v>0.16417236572365723</v>
      </c>
      <c r="H95" s="7">
        <f t="shared" si="7"/>
        <v>4.7851723657236578</v>
      </c>
    </row>
    <row r="96" spans="1:8" x14ac:dyDescent="0.25">
      <c r="A96" s="4" t="s">
        <v>21</v>
      </c>
      <c r="B96" s="28">
        <v>2026</v>
      </c>
      <c r="C96" s="50">
        <f>+'NYMEX + Fundy'!F96</f>
        <v>4.5092595299707092</v>
      </c>
      <c r="D96" s="107">
        <f>+'FGT Z3 Transco Z4 Differentials'!G96</f>
        <v>3.3765764236450391E-2</v>
      </c>
      <c r="E96" s="51">
        <f t="shared" si="8"/>
        <v>4.5430000000000001</v>
      </c>
      <c r="F96" s="24"/>
      <c r="G96" s="8">
        <f t="shared" si="9"/>
        <v>0.16222156621566217</v>
      </c>
      <c r="H96" s="7">
        <f t="shared" si="7"/>
        <v>4.7052215662156627</v>
      </c>
    </row>
    <row r="97" spans="1:8" x14ac:dyDescent="0.25">
      <c r="A97" s="4" t="s">
        <v>22</v>
      </c>
      <c r="B97" s="28">
        <v>2026</v>
      </c>
      <c r="C97" s="50">
        <f>+'NYMEX + Fundy'!F97</f>
        <v>4.5800999065826655</v>
      </c>
      <c r="D97" s="107">
        <f>+'FGT Z3 Transco Z4 Differentials'!G97</f>
        <v>4.177639961242674E-2</v>
      </c>
      <c r="E97" s="51">
        <f t="shared" si="8"/>
        <v>4.6219999999999999</v>
      </c>
      <c r="F97" s="24"/>
      <c r="G97" s="8">
        <f t="shared" si="9"/>
        <v>0.16419737597375975</v>
      </c>
      <c r="H97" s="7">
        <f t="shared" si="7"/>
        <v>4.7861973759737593</v>
      </c>
    </row>
    <row r="98" spans="1:8" x14ac:dyDescent="0.25">
      <c r="A98" s="4" t="s">
        <v>23</v>
      </c>
      <c r="B98" s="28">
        <v>2026</v>
      </c>
      <c r="C98" s="50">
        <f>+'NYMEX + Fundy'!F98</f>
        <v>4.7851526224019389</v>
      </c>
      <c r="D98" s="107">
        <f>+'FGT Z3 Transco Z4 Differentials'!G98</f>
        <v>5.3731184005737287E-2</v>
      </c>
      <c r="E98" s="51">
        <f t="shared" si="8"/>
        <v>4.8390000000000004</v>
      </c>
      <c r="F98" s="24"/>
      <c r="G98" s="8">
        <f t="shared" si="9"/>
        <v>0.16962460024600248</v>
      </c>
      <c r="H98" s="7">
        <f t="shared" si="7"/>
        <v>5.0086246002460033</v>
      </c>
    </row>
    <row r="99" spans="1:8" x14ac:dyDescent="0.25">
      <c r="A99" s="4" t="s">
        <v>24</v>
      </c>
      <c r="B99" s="28">
        <v>2027</v>
      </c>
      <c r="C99" s="50">
        <f>+'NYMEX + Fundy'!F99</f>
        <v>4.9336522086057091</v>
      </c>
      <c r="D99" s="107">
        <f>+'FGT Z3 Transco Z4 Differentials'!G99</f>
        <v>6.1710815429687482E-2</v>
      </c>
      <c r="E99" s="51">
        <f t="shared" si="8"/>
        <v>4.9950000000000001</v>
      </c>
      <c r="F99" s="24"/>
      <c r="G99" s="8">
        <f t="shared" si="9"/>
        <v>0.17352619926199264</v>
      </c>
      <c r="H99" s="7">
        <f t="shared" si="7"/>
        <v>5.1685261992619926</v>
      </c>
    </row>
    <row r="100" spans="1:8" x14ac:dyDescent="0.25">
      <c r="A100" s="4" t="s">
        <v>13</v>
      </c>
      <c r="B100" s="28">
        <v>2027</v>
      </c>
      <c r="C100" s="50">
        <f>+'NYMEX + Fundy'!F100</f>
        <v>4.9641318774617043</v>
      </c>
      <c r="D100" s="107">
        <f>+'FGT Z3 Transco Z4 Differentials'!G100</f>
        <v>5.6734066009521467E-2</v>
      </c>
      <c r="E100" s="51">
        <f t="shared" si="8"/>
        <v>5.0209999999999999</v>
      </c>
      <c r="F100" s="24"/>
      <c r="G100" s="8">
        <f t="shared" si="9"/>
        <v>0.17417646576465765</v>
      </c>
      <c r="H100" s="7">
        <f t="shared" si="7"/>
        <v>5.195176465764658</v>
      </c>
    </row>
    <row r="101" spans="1:8" x14ac:dyDescent="0.25">
      <c r="A101" s="4" t="s">
        <v>14</v>
      </c>
      <c r="B101" s="28">
        <v>2027</v>
      </c>
      <c r="C101" s="50">
        <f>+'NYMEX + Fundy'!F101</f>
        <v>4.8850024558187464</v>
      </c>
      <c r="D101" s="107">
        <f>+'FGT Z3 Transco Z4 Differentials'!G101</f>
        <v>-2.1129322052000354E-3</v>
      </c>
      <c r="E101" s="51">
        <f t="shared" si="8"/>
        <v>4.883</v>
      </c>
      <c r="F101" s="24"/>
      <c r="G101" s="8">
        <f t="shared" si="9"/>
        <v>0.17072505125051252</v>
      </c>
      <c r="H101" s="7">
        <f t="shared" si="7"/>
        <v>5.0537250512505123</v>
      </c>
    </row>
    <row r="102" spans="1:8" x14ac:dyDescent="0.25">
      <c r="A102" s="4" t="s">
        <v>15</v>
      </c>
      <c r="B102" s="28">
        <v>2027</v>
      </c>
      <c r="C102" s="50">
        <f>+'NYMEX + Fundy'!F102</f>
        <v>4.7115126576487798</v>
      </c>
      <c r="D102" s="107">
        <f>+'FGT Z3 Transco Z4 Differentials'!G102</f>
        <v>-1.9629573822022017E-3</v>
      </c>
      <c r="E102" s="51">
        <f t="shared" si="8"/>
        <v>4.71</v>
      </c>
      <c r="F102" s="24"/>
      <c r="G102" s="8">
        <f t="shared" si="9"/>
        <v>0.16639827798277984</v>
      </c>
      <c r="H102" s="7">
        <f t="shared" si="7"/>
        <v>4.8763982779827799</v>
      </c>
    </row>
    <row r="103" spans="1:8" x14ac:dyDescent="0.25">
      <c r="A103" s="4" t="s">
        <v>16</v>
      </c>
      <c r="B103" s="28">
        <v>2027</v>
      </c>
      <c r="C103" s="50">
        <f>+'NYMEX + Fundy'!F103</f>
        <v>4.7403927400877874</v>
      </c>
      <c r="D103" s="107">
        <f>+'FGT Z3 Transco Z4 Differentials'!G103</f>
        <v>2.0846090316772425E-2</v>
      </c>
      <c r="E103" s="51">
        <f t="shared" si="8"/>
        <v>4.7610000000000001</v>
      </c>
      <c r="F103" s="24"/>
      <c r="G103" s="8">
        <f t="shared" si="9"/>
        <v>0.16767380073800742</v>
      </c>
      <c r="H103" s="7">
        <f t="shared" si="7"/>
        <v>4.9286738007380073</v>
      </c>
    </row>
    <row r="104" spans="1:8" x14ac:dyDescent="0.25">
      <c r="A104" s="4" t="s">
        <v>17</v>
      </c>
      <c r="B104" s="28">
        <v>2027</v>
      </c>
      <c r="C104" s="50">
        <f>+'NYMEX + Fundy'!F104</f>
        <v>4.829331520781162</v>
      </c>
      <c r="D104" s="107">
        <f>+'FGT Z3 Transco Z4 Differentials'!G104</f>
        <v>5.0908288955688441E-2</v>
      </c>
      <c r="E104" s="51">
        <f t="shared" si="8"/>
        <v>4.88</v>
      </c>
      <c r="F104" s="24"/>
      <c r="G104" s="8">
        <f t="shared" si="9"/>
        <v>0.170650020500205</v>
      </c>
      <c r="H104" s="7">
        <f t="shared" si="7"/>
        <v>5.0506500205002052</v>
      </c>
    </row>
    <row r="105" spans="1:8" x14ac:dyDescent="0.25">
      <c r="A105" s="4" t="s">
        <v>18</v>
      </c>
      <c r="B105" s="28">
        <v>2027</v>
      </c>
      <c r="C105" s="50">
        <f>+'NYMEX + Fundy'!F105</f>
        <v>5.1945585799350402</v>
      </c>
      <c r="D105" s="107">
        <f>+'FGT Z3 Transco Z4 Differentials'!G105</f>
        <v>7.8548650741577575E-2</v>
      </c>
      <c r="E105" s="51">
        <f t="shared" si="8"/>
        <v>5.2729999999999997</v>
      </c>
      <c r="F105" s="24"/>
      <c r="G105" s="8">
        <f t="shared" si="9"/>
        <v>0.1804790487904879</v>
      </c>
      <c r="H105" s="7">
        <f t="shared" si="7"/>
        <v>5.4534790487904878</v>
      </c>
    </row>
    <row r="106" spans="1:8" x14ac:dyDescent="0.25">
      <c r="A106" s="4" t="s">
        <v>19</v>
      </c>
      <c r="B106" s="28">
        <v>2027</v>
      </c>
      <c r="C106" s="50">
        <f>+'NYMEX + Fundy'!F106</f>
        <v>5.2313211603876626</v>
      </c>
      <c r="D106" s="107">
        <f>+'FGT Z3 Transco Z4 Differentials'!G106</f>
        <v>8.2166523933410396E-2</v>
      </c>
      <c r="E106" s="51">
        <f t="shared" si="8"/>
        <v>5.3129999999999997</v>
      </c>
      <c r="F106" s="24"/>
      <c r="G106" s="8">
        <f t="shared" si="9"/>
        <v>0.18147945879458796</v>
      </c>
      <c r="H106" s="7">
        <f t="shared" si="7"/>
        <v>5.4944794587945873</v>
      </c>
    </row>
    <row r="107" spans="1:8" x14ac:dyDescent="0.25">
      <c r="A107" s="4" t="s">
        <v>20</v>
      </c>
      <c r="B107" s="28">
        <v>2027</v>
      </c>
      <c r="C107" s="50">
        <f>+'NYMEX + Fundy'!F107</f>
        <v>5.1767386037368954</v>
      </c>
      <c r="D107" s="107">
        <f>+'FGT Z3 Transco Z4 Differentials'!G107</f>
        <v>4.3443155288696467E-2</v>
      </c>
      <c r="E107" s="51">
        <f t="shared" si="8"/>
        <v>5.22</v>
      </c>
      <c r="F107" s="24"/>
      <c r="G107" s="8">
        <f t="shared" si="9"/>
        <v>0.17915350553505535</v>
      </c>
      <c r="H107" s="7">
        <f t="shared" si="7"/>
        <v>5.3991535055350548</v>
      </c>
    </row>
    <row r="108" spans="1:8" x14ac:dyDescent="0.25">
      <c r="A108" s="4" t="s">
        <v>21</v>
      </c>
      <c r="B108" s="28">
        <v>2027</v>
      </c>
      <c r="C108" s="50">
        <f>+'NYMEX + Fundy'!F108</f>
        <v>4.9382315162705224</v>
      </c>
      <c r="D108" s="107">
        <f>+'FGT Z3 Transco Z4 Differentials'!G108</f>
        <v>3.8269729614258008E-2</v>
      </c>
      <c r="E108" s="51">
        <f t="shared" si="8"/>
        <v>4.9770000000000003</v>
      </c>
      <c r="F108" s="24"/>
      <c r="G108" s="8">
        <f t="shared" si="9"/>
        <v>0.17307601476014761</v>
      </c>
      <c r="H108" s="7">
        <f t="shared" si="7"/>
        <v>5.1500760147601481</v>
      </c>
    </row>
    <row r="109" spans="1:8" x14ac:dyDescent="0.25">
      <c r="A109" s="4" t="s">
        <v>22</v>
      </c>
      <c r="B109" s="28">
        <v>2027</v>
      </c>
      <c r="C109" s="50">
        <f>+'NYMEX + Fundy'!F109</f>
        <v>5.0145182153437169</v>
      </c>
      <c r="D109" s="107">
        <f>+'FGT Z3 Transco Z4 Differentials'!G109</f>
        <v>4.2676310539245588E-2</v>
      </c>
      <c r="E109" s="51">
        <f t="shared" si="8"/>
        <v>5.0570000000000004</v>
      </c>
      <c r="F109" s="24"/>
      <c r="G109" s="8">
        <f t="shared" si="9"/>
        <v>0.17507683476834771</v>
      </c>
      <c r="H109" s="7">
        <f t="shared" si="7"/>
        <v>5.232076834768348</v>
      </c>
    </row>
    <row r="110" spans="1:8" x14ac:dyDescent="0.25">
      <c r="A110" s="4" t="s">
        <v>23</v>
      </c>
      <c r="B110" s="28">
        <v>2027</v>
      </c>
      <c r="C110" s="50">
        <f>+'NYMEX + Fundy'!F110</f>
        <v>5.2555902225048969</v>
      </c>
      <c r="D110" s="107">
        <f>+'FGT Z3 Transco Z4 Differentials'!G110</f>
        <v>5.3689937591553161E-2</v>
      </c>
      <c r="E110" s="51">
        <f t="shared" si="8"/>
        <v>5.3090000000000002</v>
      </c>
      <c r="F110" s="24"/>
      <c r="G110" s="8">
        <f t="shared" si="9"/>
        <v>0.18137941779417796</v>
      </c>
      <c r="H110" s="7">
        <f t="shared" si="7"/>
        <v>5.4903794177941778</v>
      </c>
    </row>
    <row r="111" spans="1:8" x14ac:dyDescent="0.25">
      <c r="A111" s="4" t="s">
        <v>24</v>
      </c>
      <c r="B111" s="28">
        <v>2028</v>
      </c>
      <c r="C111" s="50">
        <f>+'NYMEX + Fundy'!F111</f>
        <v>5.442057628541721</v>
      </c>
      <c r="D111" s="107">
        <f>+'FGT Z3 Transco Z4 Differentials'!G111</f>
        <v>6.2501411437988708E-2</v>
      </c>
      <c r="E111" s="51">
        <f t="shared" si="8"/>
        <v>5.5049999999999999</v>
      </c>
      <c r="F111" s="24"/>
      <c r="G111" s="8">
        <f t="shared" si="9"/>
        <v>0.18628142681426815</v>
      </c>
      <c r="H111" s="7">
        <f t="shared" si="7"/>
        <v>5.6912814268142684</v>
      </c>
    </row>
    <row r="112" spans="1:8" x14ac:dyDescent="0.25">
      <c r="A112" s="4" t="s">
        <v>13</v>
      </c>
      <c r="B112" s="28">
        <v>2028</v>
      </c>
      <c r="C112" s="50">
        <f>+'NYMEX + Fundy'!F112</f>
        <v>5.4751575009738103</v>
      </c>
      <c r="D112" s="107">
        <f>+'FGT Z3 Transco Z4 Differentials'!G112</f>
        <v>4.7206144332886169E-2</v>
      </c>
      <c r="E112" s="51">
        <f t="shared" si="8"/>
        <v>5.5220000000000002</v>
      </c>
      <c r="F112" s="24"/>
      <c r="G112" s="8">
        <f t="shared" si="9"/>
        <v>0.18670660106601067</v>
      </c>
      <c r="H112" s="7">
        <f t="shared" si="7"/>
        <v>5.7087066010660106</v>
      </c>
    </row>
    <row r="113" spans="1:8" x14ac:dyDescent="0.25">
      <c r="A113" s="4" t="s">
        <v>14</v>
      </c>
      <c r="B113" s="28">
        <v>2028</v>
      </c>
      <c r="C113" s="50">
        <f>+'NYMEX + Fundy'!F113</f>
        <v>5.345818562275154</v>
      </c>
      <c r="D113" s="107">
        <f>+'FGT Z3 Transco Z4 Differentials'!G113</f>
        <v>-2.2378635406496983E-3</v>
      </c>
      <c r="E113" s="51">
        <f t="shared" si="8"/>
        <v>5.3440000000000003</v>
      </c>
      <c r="F113" s="24"/>
      <c r="G113" s="8">
        <f t="shared" si="9"/>
        <v>0.18225477654776551</v>
      </c>
      <c r="H113" s="7">
        <f t="shared" si="7"/>
        <v>5.5262547765477654</v>
      </c>
    </row>
    <row r="114" spans="1:8" x14ac:dyDescent="0.25">
      <c r="A114" s="4" t="s">
        <v>15</v>
      </c>
      <c r="B114" s="28">
        <v>2028</v>
      </c>
      <c r="C114" s="50">
        <f>+'NYMEX + Fundy'!F114</f>
        <v>5.3112132013996343</v>
      </c>
      <c r="D114" s="107">
        <f>+'FGT Z3 Transco Z4 Differentials'!G114</f>
        <v>-6.3062286376949217E-3</v>
      </c>
      <c r="E114" s="51">
        <f t="shared" si="8"/>
        <v>5.3049999999999997</v>
      </c>
      <c r="F114" s="24"/>
      <c r="G114" s="8">
        <f t="shared" si="9"/>
        <v>0.18127937679376796</v>
      </c>
      <c r="H114" s="7">
        <f t="shared" si="7"/>
        <v>5.4862793767937674</v>
      </c>
    </row>
    <row r="115" spans="1:8" x14ac:dyDescent="0.25">
      <c r="A115" s="4" t="s">
        <v>16</v>
      </c>
      <c r="B115" s="28">
        <v>2028</v>
      </c>
      <c r="C115" s="50">
        <f>+'NYMEX + Fundy'!F115</f>
        <v>5.3436007716739171</v>
      </c>
      <c r="D115" s="107">
        <f>+'FGT Z3 Transco Z4 Differentials'!G115</f>
        <v>2.3841938972473109E-2</v>
      </c>
      <c r="E115" s="51">
        <f t="shared" si="8"/>
        <v>5.367</v>
      </c>
      <c r="F115" s="24"/>
      <c r="G115" s="8">
        <f t="shared" si="9"/>
        <v>0.18283001230012302</v>
      </c>
      <c r="H115" s="7">
        <f t="shared" si="7"/>
        <v>5.5498300123001227</v>
      </c>
    </row>
    <row r="116" spans="1:8" x14ac:dyDescent="0.25">
      <c r="A116" s="4" t="s">
        <v>17</v>
      </c>
      <c r="B116" s="28">
        <v>2028</v>
      </c>
      <c r="C116" s="50">
        <f>+'NYMEX + Fundy'!F116</f>
        <v>5.5864097050280392</v>
      </c>
      <c r="D116" s="107">
        <f>+'FGT Z3 Transco Z4 Differentials'!G116</f>
        <v>5.8619461059570277E-2</v>
      </c>
      <c r="E116" s="51">
        <f t="shared" si="8"/>
        <v>5.6449999999999996</v>
      </c>
      <c r="F116" s="24"/>
      <c r="G116" s="8">
        <f t="shared" si="9"/>
        <v>0.18978286182861828</v>
      </c>
      <c r="H116" s="7">
        <f t="shared" si="7"/>
        <v>5.8347828618286179</v>
      </c>
    </row>
    <row r="117" spans="1:8" x14ac:dyDescent="0.25">
      <c r="A117" s="4" t="s">
        <v>18</v>
      </c>
      <c r="B117" s="28">
        <v>2028</v>
      </c>
      <c r="C117" s="50">
        <f>+'NYMEX + Fundy'!F117</f>
        <v>5.5764753077172085</v>
      </c>
      <c r="D117" s="107">
        <f>+'FGT Z3 Transco Z4 Differentials'!G117</f>
        <v>9.0584497451782653E-2</v>
      </c>
      <c r="E117" s="51">
        <f t="shared" si="8"/>
        <v>5.6669999999999998</v>
      </c>
      <c r="F117" s="24"/>
      <c r="G117" s="8">
        <f t="shared" si="9"/>
        <v>0.19033308733087331</v>
      </c>
      <c r="H117" s="7">
        <f t="shared" si="7"/>
        <v>5.8573330873308729</v>
      </c>
    </row>
    <row r="118" spans="1:8" x14ac:dyDescent="0.25">
      <c r="A118" s="4" t="s">
        <v>19</v>
      </c>
      <c r="B118" s="28">
        <v>2028</v>
      </c>
      <c r="C118" s="50">
        <f>+'NYMEX + Fundy'!F118</f>
        <v>5.6176857708362888</v>
      </c>
      <c r="D118" s="107">
        <f>+'FGT Z3 Transco Z4 Differentials'!G118</f>
        <v>8.9357228279113521E-2</v>
      </c>
      <c r="E118" s="51">
        <f t="shared" si="8"/>
        <v>5.7069999999999999</v>
      </c>
      <c r="F118" s="24"/>
      <c r="G118" s="8">
        <f t="shared" si="9"/>
        <v>0.19133349733497335</v>
      </c>
      <c r="H118" s="7">
        <f t="shared" si="7"/>
        <v>5.8983334973349733</v>
      </c>
    </row>
    <row r="119" spans="1:8" x14ac:dyDescent="0.25">
      <c r="A119" s="4" t="s">
        <v>20</v>
      </c>
      <c r="B119" s="28">
        <v>2028</v>
      </c>
      <c r="C119" s="50">
        <f>+'NYMEX + Fundy'!F119</f>
        <v>5.6724443253635073</v>
      </c>
      <c r="D119" s="107">
        <f>+'FGT Z3 Transco Z4 Differentials'!G119</f>
        <v>4.767651557922381E-2</v>
      </c>
      <c r="E119" s="51">
        <f t="shared" si="8"/>
        <v>5.72</v>
      </c>
      <c r="F119" s="24"/>
      <c r="G119" s="8">
        <f t="shared" si="9"/>
        <v>0.19165863058630586</v>
      </c>
      <c r="H119" s="7">
        <f t="shared" si="7"/>
        <v>5.9116586305863059</v>
      </c>
    </row>
    <row r="120" spans="1:8" x14ac:dyDescent="0.25">
      <c r="A120" s="4" t="s">
        <v>21</v>
      </c>
      <c r="B120" s="28">
        <v>2028</v>
      </c>
      <c r="C120" s="50">
        <f>+'NYMEX + Fundy'!F120</f>
        <v>5.6190373185203359</v>
      </c>
      <c r="D120" s="107">
        <f>+'FGT Z3 Transco Z4 Differentials'!G120</f>
        <v>4.3704957962035884E-2</v>
      </c>
      <c r="E120" s="51">
        <f t="shared" si="8"/>
        <v>5.6630000000000003</v>
      </c>
      <c r="F120" s="24"/>
      <c r="G120" s="8">
        <f t="shared" si="9"/>
        <v>0.19023304633046334</v>
      </c>
      <c r="H120" s="7">
        <f t="shared" si="7"/>
        <v>5.8532330463304634</v>
      </c>
    </row>
    <row r="121" spans="1:8" x14ac:dyDescent="0.25">
      <c r="A121" s="4" t="s">
        <v>22</v>
      </c>
      <c r="B121" s="28">
        <v>2028</v>
      </c>
      <c r="C121" s="50">
        <f>+'NYMEX + Fundy'!F121</f>
        <v>5.6757462241939365</v>
      </c>
      <c r="D121" s="107">
        <f>+'FGT Z3 Transco Z4 Differentials'!G121</f>
        <v>4.6141963005066344E-2</v>
      </c>
      <c r="E121" s="51">
        <f t="shared" si="8"/>
        <v>5.7220000000000004</v>
      </c>
      <c r="F121" s="24"/>
      <c r="G121" s="8">
        <f t="shared" si="9"/>
        <v>0.19170865108651089</v>
      </c>
      <c r="H121" s="7">
        <f t="shared" si="7"/>
        <v>5.9137086510865116</v>
      </c>
    </row>
    <row r="122" spans="1:8" x14ac:dyDescent="0.25">
      <c r="A122" s="4" t="s">
        <v>23</v>
      </c>
      <c r="B122" s="28">
        <v>2028</v>
      </c>
      <c r="C122" s="50">
        <f>+'NYMEX + Fundy'!F122</f>
        <v>5.9993218729142397</v>
      </c>
      <c r="D122" s="107">
        <f>+'FGT Z3 Transco Z4 Differentials'!G122</f>
        <v>5.3888778686523864E-2</v>
      </c>
      <c r="E122" s="51">
        <f t="shared" si="8"/>
        <v>6.0529999999999999</v>
      </c>
      <c r="F122" s="24"/>
      <c r="G122" s="8">
        <f t="shared" si="9"/>
        <v>0.19998704387043872</v>
      </c>
      <c r="H122" s="7">
        <f t="shared" si="7"/>
        <v>6.2529870438704389</v>
      </c>
    </row>
    <row r="123" spans="1:8" x14ac:dyDescent="0.25">
      <c r="A123" s="4" t="s">
        <v>24</v>
      </c>
      <c r="B123" s="28">
        <v>2029</v>
      </c>
      <c r="C123" s="50">
        <f>+'NYMEX + Fundy'!F123</f>
        <v>6.1398860762969241</v>
      </c>
      <c r="D123" s="107">
        <f>+'FGT Z3 Transco Z4 Differentials'!G123</f>
        <v>7.5102310180664489E-2</v>
      </c>
      <c r="E123" s="51">
        <f t="shared" si="8"/>
        <v>6.2149999999999999</v>
      </c>
      <c r="F123" s="24"/>
      <c r="G123" s="8">
        <f t="shared" si="9"/>
        <v>0.20403870438704388</v>
      </c>
      <c r="H123" s="7">
        <f t="shared" si="7"/>
        <v>6.4190387043870434</v>
      </c>
    </row>
    <row r="124" spans="1:8" x14ac:dyDescent="0.25">
      <c r="A124" s="4" t="s">
        <v>13</v>
      </c>
      <c r="B124" s="28">
        <v>2029</v>
      </c>
      <c r="C124" s="50">
        <f>+'NYMEX + Fundy'!F124</f>
        <v>6.1776254889262967</v>
      </c>
      <c r="D124" s="107">
        <f>+'FGT Z3 Transco Z4 Differentials'!G124</f>
        <v>6.8430404663086364E-2</v>
      </c>
      <c r="E124" s="51">
        <f t="shared" si="8"/>
        <v>6.2460000000000004</v>
      </c>
      <c r="F124" s="24"/>
      <c r="G124" s="8">
        <f t="shared" si="9"/>
        <v>0.20481402214022143</v>
      </c>
      <c r="H124" s="7">
        <f t="shared" si="7"/>
        <v>6.4508140221402215</v>
      </c>
    </row>
    <row r="125" spans="1:8" x14ac:dyDescent="0.25">
      <c r="A125" s="4" t="s">
        <v>14</v>
      </c>
      <c r="B125" s="28">
        <v>2029</v>
      </c>
      <c r="C125" s="50">
        <f>+'NYMEX + Fundy'!F125</f>
        <v>5.8942100815695255</v>
      </c>
      <c r="D125" s="107">
        <f>+'FGT Z3 Transco Z4 Differentials'!G125</f>
        <v>7.3413181304928798E-3</v>
      </c>
      <c r="E125" s="51">
        <f t="shared" si="8"/>
        <v>5.9020000000000001</v>
      </c>
      <c r="F125" s="24"/>
      <c r="G125" s="8">
        <f t="shared" si="9"/>
        <v>0.19621049610496105</v>
      </c>
      <c r="H125" s="7">
        <f t="shared" si="7"/>
        <v>6.0982104961049615</v>
      </c>
    </row>
    <row r="126" spans="1:8" x14ac:dyDescent="0.25">
      <c r="A126" s="4" t="s">
        <v>15</v>
      </c>
      <c r="B126" s="28">
        <v>2029</v>
      </c>
      <c r="C126" s="50">
        <f>+'NYMEX + Fundy'!F126</f>
        <v>5.9141786408165364</v>
      </c>
      <c r="D126" s="107">
        <f>+'FGT Z3 Transco Z4 Differentials'!G126</f>
        <v>2.0543956756595705E-3</v>
      </c>
      <c r="E126" s="51">
        <f t="shared" si="8"/>
        <v>5.9160000000000004</v>
      </c>
      <c r="F126" s="24"/>
      <c r="G126" s="8">
        <f t="shared" si="9"/>
        <v>0.19656063960639608</v>
      </c>
      <c r="H126" s="7">
        <f t="shared" si="7"/>
        <v>6.1125606396063965</v>
      </c>
    </row>
    <row r="127" spans="1:8" x14ac:dyDescent="0.25">
      <c r="A127" s="4" t="s">
        <v>16</v>
      </c>
      <c r="B127" s="28">
        <v>2029</v>
      </c>
      <c r="C127" s="50">
        <f>+'NYMEX + Fundy'!F127</f>
        <v>5.9987036521057551</v>
      </c>
      <c r="D127" s="107">
        <f>+'FGT Z3 Transco Z4 Differentials'!G127</f>
        <v>2.7399144172668422E-2</v>
      </c>
      <c r="E127" s="51">
        <f t="shared" si="8"/>
        <v>6.0259999999999998</v>
      </c>
      <c r="F127" s="24"/>
      <c r="G127" s="8">
        <f t="shared" si="9"/>
        <v>0.19931176711767118</v>
      </c>
      <c r="H127" s="7">
        <f t="shared" si="7"/>
        <v>6.2253117671176712</v>
      </c>
    </row>
    <row r="128" spans="1:8" x14ac:dyDescent="0.25">
      <c r="A128" s="4" t="s">
        <v>17</v>
      </c>
      <c r="B128" s="28">
        <v>2029</v>
      </c>
      <c r="C128" s="50">
        <f>+'NYMEX + Fundy'!F128</f>
        <v>6.1619266448058498</v>
      </c>
      <c r="D128" s="107">
        <f>+'FGT Z3 Transco Z4 Differentials'!G128</f>
        <v>6.1633071899414027E-2</v>
      </c>
      <c r="E128" s="51">
        <f t="shared" si="8"/>
        <v>6.2240000000000002</v>
      </c>
      <c r="F128" s="24"/>
      <c r="G128" s="8">
        <f t="shared" si="9"/>
        <v>0.2042637966379664</v>
      </c>
      <c r="H128" s="7">
        <f t="shared" si="7"/>
        <v>6.4282637966379665</v>
      </c>
    </row>
    <row r="129" spans="1:8" x14ac:dyDescent="0.25">
      <c r="A129" s="4" t="s">
        <v>18</v>
      </c>
      <c r="B129" s="28">
        <v>2029</v>
      </c>
      <c r="C129" s="50">
        <f>+'NYMEX + Fundy'!F129</f>
        <v>5.8023073412608728</v>
      </c>
      <c r="D129" s="107">
        <f>+'FGT Z3 Transco Z4 Differentials'!G129</f>
        <v>9.1014604568481872E-2</v>
      </c>
      <c r="E129" s="51">
        <f t="shared" si="8"/>
        <v>5.8929999999999998</v>
      </c>
      <c r="F129" s="24"/>
      <c r="G129" s="8">
        <f t="shared" si="9"/>
        <v>0.19598540385403854</v>
      </c>
      <c r="H129" s="7">
        <f t="shared" si="7"/>
        <v>6.0889854038540383</v>
      </c>
    </row>
    <row r="130" spans="1:8" x14ac:dyDescent="0.25">
      <c r="A130" s="4" t="s">
        <v>19</v>
      </c>
      <c r="B130" s="28">
        <v>2029</v>
      </c>
      <c r="C130" s="50">
        <f>+'NYMEX + Fundy'!F130</f>
        <v>5.8447901467407997</v>
      </c>
      <c r="D130" s="107">
        <f>+'FGT Z3 Transco Z4 Differentials'!G130</f>
        <v>9.8124356269836177E-2</v>
      </c>
      <c r="E130" s="51">
        <f t="shared" si="8"/>
        <v>5.9429999999999996</v>
      </c>
      <c r="F130" s="24"/>
      <c r="G130" s="8">
        <f t="shared" si="9"/>
        <v>0.1972359163591636</v>
      </c>
      <c r="H130" s="7">
        <f t="shared" si="7"/>
        <v>6.1402359163591633</v>
      </c>
    </row>
    <row r="131" spans="1:8" x14ac:dyDescent="0.25">
      <c r="A131" s="4" t="s">
        <v>20</v>
      </c>
      <c r="B131" s="28">
        <v>2029</v>
      </c>
      <c r="C131" s="50">
        <f>+'NYMEX + Fundy'!F131</f>
        <v>6.0006711347190773</v>
      </c>
      <c r="D131" s="107">
        <f>+'FGT Z3 Transco Z4 Differentials'!G131</f>
        <v>5.2869987487793146E-2</v>
      </c>
      <c r="E131" s="51">
        <f t="shared" si="8"/>
        <v>6.0540000000000003</v>
      </c>
      <c r="F131" s="24"/>
      <c r="G131" s="8">
        <f t="shared" si="9"/>
        <v>0.20001205412054124</v>
      </c>
      <c r="H131" s="7">
        <f t="shared" si="7"/>
        <v>6.2540120541205413</v>
      </c>
    </row>
    <row r="132" spans="1:8" x14ac:dyDescent="0.25">
      <c r="A132" s="4" t="s">
        <v>21</v>
      </c>
      <c r="B132" s="28">
        <v>2029</v>
      </c>
      <c r="C132" s="50">
        <f>+'NYMEX + Fundy'!F132</f>
        <v>5.9870297455170718</v>
      </c>
      <c r="D132" s="107">
        <f>+'FGT Z3 Transco Z4 Differentials'!G132</f>
        <v>4.0453166961669673E-2</v>
      </c>
      <c r="E132" s="51">
        <f t="shared" si="8"/>
        <v>6.0270000000000001</v>
      </c>
      <c r="F132" s="24"/>
      <c r="G132" s="8">
        <f t="shared" si="9"/>
        <v>0.19933677736777369</v>
      </c>
      <c r="H132" s="7">
        <f t="shared" si="7"/>
        <v>6.2263367773677736</v>
      </c>
    </row>
    <row r="133" spans="1:8" x14ac:dyDescent="0.25">
      <c r="A133" s="4" t="s">
        <v>22</v>
      </c>
      <c r="B133" s="28">
        <v>2029</v>
      </c>
      <c r="C133" s="50">
        <f>+'NYMEX + Fundy'!F133</f>
        <v>5.8608131557840881</v>
      </c>
      <c r="D133" s="107">
        <f>+'FGT Z3 Transco Z4 Differentials'!G133</f>
        <v>6.2868695259094665E-2</v>
      </c>
      <c r="E133" s="51">
        <f t="shared" si="8"/>
        <v>5.9240000000000004</v>
      </c>
      <c r="F133" s="24"/>
      <c r="G133" s="8">
        <f t="shared" si="9"/>
        <v>0.19676072160721608</v>
      </c>
      <c r="H133" s="7">
        <f t="shared" si="7"/>
        <v>6.1207607216072164</v>
      </c>
    </row>
    <row r="134" spans="1:8" x14ac:dyDescent="0.25">
      <c r="A134" s="4" t="s">
        <v>23</v>
      </c>
      <c r="B134" s="28">
        <v>2029</v>
      </c>
      <c r="C134" s="50">
        <f>+'NYMEX + Fundy'!F134</f>
        <v>6.1306890543431747</v>
      </c>
      <c r="D134" s="107">
        <f>+'FGT Z3 Transco Z4 Differentials'!G134</f>
        <v>6.2246065139770934E-2</v>
      </c>
      <c r="E134" s="51">
        <f t="shared" si="8"/>
        <v>6.1929999999999996</v>
      </c>
      <c r="F134" s="24"/>
      <c r="G134" s="8">
        <f t="shared" si="9"/>
        <v>0.20348847888478885</v>
      </c>
      <c r="H134" s="7">
        <f t="shared" si="7"/>
        <v>6.3964884788847884</v>
      </c>
    </row>
    <row r="135" spans="1:8" x14ac:dyDescent="0.25">
      <c r="A135" s="4" t="s">
        <v>24</v>
      </c>
      <c r="B135" s="28">
        <v>2030</v>
      </c>
      <c r="C135" s="50">
        <f>+'NYMEX + Fundy'!F135</f>
        <v>6.1794176772448628</v>
      </c>
      <c r="D135" s="107">
        <f>+'FGT Z3 Transco Z4 Differentials'!G135</f>
        <v>7.5193862915039489E-2</v>
      </c>
      <c r="E135" s="51">
        <f t="shared" si="8"/>
        <v>6.2549999999999999</v>
      </c>
      <c r="F135" s="24"/>
      <c r="G135" s="8">
        <f t="shared" si="9"/>
        <v>0.20503911439114392</v>
      </c>
      <c r="H135" s="7">
        <f t="shared" si="7"/>
        <v>6.4600391143911438</v>
      </c>
    </row>
    <row r="136" spans="1:8" x14ac:dyDescent="0.25">
      <c r="A136" s="4" t="s">
        <v>13</v>
      </c>
      <c r="B136" s="28">
        <v>2030</v>
      </c>
      <c r="C136" s="50">
        <f>+'NYMEX + Fundy'!F136</f>
        <v>6.21736701001453</v>
      </c>
      <c r="D136" s="107">
        <f>+'FGT Z3 Transco Z4 Differentials'!G136</f>
        <v>6.9342594146728942E-2</v>
      </c>
      <c r="E136" s="51">
        <f t="shared" si="8"/>
        <v>6.2869999999999999</v>
      </c>
      <c r="F136" s="24"/>
      <c r="G136" s="8">
        <f t="shared" si="9"/>
        <v>0.20583944239442395</v>
      </c>
      <c r="H136" s="7">
        <f t="shared" si="7"/>
        <v>6.4928394423944242</v>
      </c>
    </row>
    <row r="137" spans="1:8" x14ac:dyDescent="0.25">
      <c r="A137" s="4" t="s">
        <v>14</v>
      </c>
      <c r="B137" s="28">
        <v>2030</v>
      </c>
      <c r="C137" s="50">
        <f>+'NYMEX + Fundy'!F137</f>
        <v>6.0705686591059411</v>
      </c>
      <c r="D137" s="107">
        <f>+'FGT Z3 Transco Z4 Differentials'!G137</f>
        <v>3.7588405609128017E-3</v>
      </c>
      <c r="E137" s="51">
        <f t="shared" si="8"/>
        <v>6.0739999999999998</v>
      </c>
      <c r="F137" s="24"/>
      <c r="G137" s="8">
        <f t="shared" si="9"/>
        <v>0.20051225912259124</v>
      </c>
      <c r="H137" s="7">
        <f t="shared" si="7"/>
        <v>6.2745122591225915</v>
      </c>
    </row>
    <row r="138" spans="1:8" x14ac:dyDescent="0.25">
      <c r="A138" s="4" t="s">
        <v>15</v>
      </c>
      <c r="B138" s="28">
        <v>2030</v>
      </c>
      <c r="C138" s="50">
        <f>+'NYMEX + Fundy'!F138</f>
        <v>6.0275157040269685</v>
      </c>
      <c r="D138" s="107">
        <f>+'FGT Z3 Transco Z4 Differentials'!G138</f>
        <v>-7.5429058074947264E-3</v>
      </c>
      <c r="E138" s="51">
        <f t="shared" si="8"/>
        <v>6.02</v>
      </c>
      <c r="F138" s="24"/>
      <c r="G138" s="8">
        <f t="shared" si="9"/>
        <v>0.19916170561705618</v>
      </c>
      <c r="H138" s="7">
        <f t="shared" si="7"/>
        <v>6.2191617056170561</v>
      </c>
    </row>
    <row r="139" spans="1:8" x14ac:dyDescent="0.25">
      <c r="A139" s="4" t="s">
        <v>16</v>
      </c>
      <c r="B139" s="28">
        <v>2030</v>
      </c>
      <c r="C139" s="50">
        <f>+'NYMEX + Fundy'!F139</f>
        <v>6.0637987100732778</v>
      </c>
      <c r="D139" s="107">
        <f>+'FGT Z3 Transco Z4 Differentials'!G139</f>
        <v>2.9455265998840297E-2</v>
      </c>
      <c r="E139" s="51">
        <f t="shared" si="8"/>
        <v>6.093</v>
      </c>
      <c r="F139" s="24"/>
      <c r="G139" s="8">
        <f t="shared" si="9"/>
        <v>0.20098745387453876</v>
      </c>
      <c r="H139" s="7">
        <f t="shared" si="7"/>
        <v>6.2939874538745384</v>
      </c>
    </row>
    <row r="140" spans="1:8" x14ac:dyDescent="0.25">
      <c r="A140" s="4" t="s">
        <v>17</v>
      </c>
      <c r="B140" s="28">
        <v>2030</v>
      </c>
      <c r="C140" s="50">
        <f>+'NYMEX + Fundy'!F140</f>
        <v>6.1630391955800485</v>
      </c>
      <c r="D140" s="107">
        <f>+'FGT Z3 Transco Z4 Differentials'!G140</f>
        <v>6.8667135238647425E-2</v>
      </c>
      <c r="E140" s="51">
        <f t="shared" si="8"/>
        <v>6.2320000000000002</v>
      </c>
      <c r="F140" s="24"/>
      <c r="G140" s="8">
        <f t="shared" si="9"/>
        <v>0.2044638786387864</v>
      </c>
      <c r="H140" s="7">
        <f t="shared" si="7"/>
        <v>6.4364638786387864</v>
      </c>
    </row>
    <row r="141" spans="1:8" x14ac:dyDescent="0.25">
      <c r="A141" s="4" t="s">
        <v>18</v>
      </c>
      <c r="B141" s="28">
        <v>2030</v>
      </c>
      <c r="C141" s="50">
        <f>+'NYMEX + Fundy'!F141</f>
        <v>6.6001810699015548</v>
      </c>
      <c r="D141" s="107">
        <f>+'FGT Z3 Transco Z4 Differentials'!G141</f>
        <v>0.10351822853088422</v>
      </c>
      <c r="E141" s="51">
        <f t="shared" si="8"/>
        <v>6.7039999999999997</v>
      </c>
      <c r="F141" s="24"/>
      <c r="G141" s="8">
        <f t="shared" si="9"/>
        <v>0.21626871668716688</v>
      </c>
      <c r="H141" s="7">
        <f t="shared" ref="H141:H181" si="10">+E141+G141</f>
        <v>6.9202687166871666</v>
      </c>
    </row>
    <row r="142" spans="1:8" x14ac:dyDescent="0.25">
      <c r="A142" s="4" t="s">
        <v>19</v>
      </c>
      <c r="B142" s="28">
        <v>2030</v>
      </c>
      <c r="C142" s="50">
        <f>+'NYMEX + Fundy'!F142</f>
        <v>6.6485177907193798</v>
      </c>
      <c r="D142" s="107">
        <f>+'FGT Z3 Transco Z4 Differentials'!G142</f>
        <v>0.1129129838943479</v>
      </c>
      <c r="E142" s="51">
        <f t="shared" ref="E142:E181" si="11">ROUND(C142+D142,3)</f>
        <v>6.7610000000000001</v>
      </c>
      <c r="F142" s="24"/>
      <c r="G142" s="8">
        <f t="shared" ref="G142:G181" si="12">(E142/$L$6)*$L$5+($L$7*$L$8^(B142-$L$4))</f>
        <v>0.21769430094300946</v>
      </c>
      <c r="H142" s="7">
        <f t="shared" si="10"/>
        <v>6.97869430094301</v>
      </c>
    </row>
    <row r="143" spans="1:8" x14ac:dyDescent="0.25">
      <c r="A143" s="4" t="s">
        <v>20</v>
      </c>
      <c r="B143" s="28">
        <v>2030</v>
      </c>
      <c r="C143" s="50">
        <f>+'NYMEX + Fundy'!F143</f>
        <v>6.5509409827678855</v>
      </c>
      <c r="D143" s="107">
        <f>+'FGT Z3 Transco Z4 Differentials'!G143</f>
        <v>5.6323957443237482E-2</v>
      </c>
      <c r="E143" s="51">
        <f t="shared" si="11"/>
        <v>6.6070000000000002</v>
      </c>
      <c r="F143" s="24"/>
      <c r="G143" s="8">
        <f t="shared" si="12"/>
        <v>0.2138427224272243</v>
      </c>
      <c r="H143" s="7">
        <f t="shared" si="10"/>
        <v>6.8208427224272246</v>
      </c>
    </row>
    <row r="144" spans="1:8" x14ac:dyDescent="0.25">
      <c r="A144" s="4" t="s">
        <v>21</v>
      </c>
      <c r="B144" s="28">
        <v>2030</v>
      </c>
      <c r="C144" s="50">
        <f>+'NYMEX + Fundy'!F144</f>
        <v>6.2546619982680305</v>
      </c>
      <c r="D144" s="107">
        <f>+'FGT Z3 Transco Z4 Differentials'!G144</f>
        <v>5.2688331604003658E-2</v>
      </c>
      <c r="E144" s="51">
        <f t="shared" si="11"/>
        <v>6.3070000000000004</v>
      </c>
      <c r="F144" s="24"/>
      <c r="G144" s="8">
        <f t="shared" si="12"/>
        <v>0.20633964739647398</v>
      </c>
      <c r="H144" s="7">
        <f t="shared" si="10"/>
        <v>6.5133396473964744</v>
      </c>
    </row>
    <row r="145" spans="1:8" x14ac:dyDescent="0.25">
      <c r="A145" s="4" t="s">
        <v>22</v>
      </c>
      <c r="B145" s="28">
        <v>2030</v>
      </c>
      <c r="C145" s="50">
        <f>+'NYMEX + Fundy'!F145</f>
        <v>6.1398616240336752</v>
      </c>
      <c r="D145" s="107">
        <f>+'FGT Z3 Transco Z4 Differentials'!G145</f>
        <v>5.6364159584045836E-2</v>
      </c>
      <c r="E145" s="51">
        <f t="shared" si="11"/>
        <v>6.1959999999999997</v>
      </c>
      <c r="F145" s="24"/>
      <c r="G145" s="8">
        <f t="shared" si="12"/>
        <v>0.20356350963509637</v>
      </c>
      <c r="H145" s="7">
        <f t="shared" si="10"/>
        <v>6.3995635096350965</v>
      </c>
    </row>
    <row r="146" spans="1:8" x14ac:dyDescent="0.25">
      <c r="A146" s="4" t="s">
        <v>23</v>
      </c>
      <c r="B146" s="28">
        <v>2030</v>
      </c>
      <c r="C146" s="50">
        <f>+'NYMEX + Fundy'!F146</f>
        <v>6.4388705762416727</v>
      </c>
      <c r="D146" s="107">
        <f>+'FGT Z3 Transco Z4 Differentials'!G146</f>
        <v>6.4435701370239684E-2</v>
      </c>
      <c r="E146" s="51">
        <f t="shared" si="11"/>
        <v>6.5030000000000001</v>
      </c>
      <c r="F146" s="24"/>
      <c r="G146" s="8">
        <f t="shared" si="12"/>
        <v>0.21124165641656417</v>
      </c>
      <c r="H146" s="7">
        <f t="shared" si="10"/>
        <v>6.7142416564165641</v>
      </c>
    </row>
    <row r="147" spans="1:8" x14ac:dyDescent="0.25">
      <c r="A147" s="4" t="s">
        <v>24</v>
      </c>
      <c r="B147" s="28">
        <v>2031</v>
      </c>
      <c r="C147" s="50">
        <f>+'NYMEX + Fundy'!F147</f>
        <v>6.5741780632195503</v>
      </c>
      <c r="D147" s="107">
        <f>+'FGT Z3 Transco Z4 Differentials'!G147</f>
        <v>9.7535114288330504E-2</v>
      </c>
      <c r="E147" s="51">
        <f t="shared" si="11"/>
        <v>6.6719999999999997</v>
      </c>
      <c r="F147" s="24"/>
      <c r="G147" s="8">
        <f t="shared" si="12"/>
        <v>0.21546838868388685</v>
      </c>
      <c r="H147" s="7">
        <f t="shared" si="10"/>
        <v>6.887468388683887</v>
      </c>
    </row>
    <row r="148" spans="1:8" x14ac:dyDescent="0.25">
      <c r="A148" s="4" t="s">
        <v>13</v>
      </c>
      <c r="B148" s="28">
        <v>2031</v>
      </c>
      <c r="C148" s="50">
        <f>+'NYMEX + Fundy'!F148</f>
        <v>6.6152985022216813</v>
      </c>
      <c r="D148" s="107">
        <f>+'FGT Z3 Transco Z4 Differentials'!G148</f>
        <v>9.2375259399414489E-2</v>
      </c>
      <c r="E148" s="51">
        <f t="shared" si="11"/>
        <v>6.7080000000000002</v>
      </c>
      <c r="F148" s="24"/>
      <c r="G148" s="8">
        <f t="shared" si="12"/>
        <v>0.21636875768757688</v>
      </c>
      <c r="H148" s="7">
        <f t="shared" si="10"/>
        <v>6.924368757687577</v>
      </c>
    </row>
    <row r="149" spans="1:8" x14ac:dyDescent="0.25">
      <c r="A149" s="4" t="s">
        <v>14</v>
      </c>
      <c r="B149" s="28">
        <v>2031</v>
      </c>
      <c r="C149" s="50">
        <f>+'NYMEX + Fundy'!F149</f>
        <v>6.4848075996707504</v>
      </c>
      <c r="D149" s="107">
        <f>+'FGT Z3 Transco Z4 Differentials'!G149</f>
        <v>1.9269399642944052E-2</v>
      </c>
      <c r="E149" s="51">
        <f t="shared" si="11"/>
        <v>6.5039999999999996</v>
      </c>
      <c r="F149" s="24"/>
      <c r="G149" s="8">
        <f t="shared" si="12"/>
        <v>0.21126666666666666</v>
      </c>
      <c r="H149" s="7">
        <f t="shared" si="10"/>
        <v>6.7152666666666665</v>
      </c>
    </row>
    <row r="150" spans="1:8" x14ac:dyDescent="0.25">
      <c r="A150" s="4" t="s">
        <v>15</v>
      </c>
      <c r="B150" s="28">
        <v>2031</v>
      </c>
      <c r="C150" s="50">
        <f>+'NYMEX + Fundy'!F150</f>
        <v>6.4305528648106023</v>
      </c>
      <c r="D150" s="107">
        <f>+'FGT Z3 Transco Z4 Differentials'!G150</f>
        <v>2.0208358765039236E-5</v>
      </c>
      <c r="E150" s="51">
        <f t="shared" si="11"/>
        <v>6.431</v>
      </c>
      <c r="F150" s="24"/>
      <c r="G150" s="8">
        <f t="shared" si="12"/>
        <v>0.20944091840918411</v>
      </c>
      <c r="H150" s="7">
        <f t="shared" si="10"/>
        <v>6.6404409184091842</v>
      </c>
    </row>
    <row r="151" spans="1:8" x14ac:dyDescent="0.25">
      <c r="A151" s="4" t="s">
        <v>16</v>
      </c>
      <c r="B151" s="28">
        <v>2031</v>
      </c>
      <c r="C151" s="50">
        <f>+'NYMEX + Fundy'!F151</f>
        <v>6.4702218519016839</v>
      </c>
      <c r="D151" s="107">
        <f>+'FGT Z3 Transco Z4 Differentials'!G151</f>
        <v>5.5073342323303187E-2</v>
      </c>
      <c r="E151" s="51">
        <f t="shared" si="11"/>
        <v>6.5250000000000004</v>
      </c>
      <c r="F151" s="24"/>
      <c r="G151" s="8">
        <f t="shared" si="12"/>
        <v>0.2117918819188192</v>
      </c>
      <c r="H151" s="7">
        <f t="shared" si="10"/>
        <v>6.7367918819188199</v>
      </c>
    </row>
    <row r="152" spans="1:8" x14ac:dyDescent="0.25">
      <c r="A152" s="4" t="s">
        <v>17</v>
      </c>
      <c r="B152" s="28">
        <v>2031</v>
      </c>
      <c r="C152" s="50">
        <f>+'NYMEX + Fundy'!F152</f>
        <v>6.5575105571076957</v>
      </c>
      <c r="D152" s="107">
        <f>+'FGT Z3 Transco Z4 Differentials'!G152</f>
        <v>8.22589015960693E-2</v>
      </c>
      <c r="E152" s="51">
        <f t="shared" si="11"/>
        <v>6.64</v>
      </c>
      <c r="F152" s="24"/>
      <c r="G152" s="8">
        <f t="shared" si="12"/>
        <v>0.21466806068060681</v>
      </c>
      <c r="H152" s="7">
        <f t="shared" si="10"/>
        <v>6.8546680606806065</v>
      </c>
    </row>
    <row r="153" spans="1:8" x14ac:dyDescent="0.25">
      <c r="A153" s="4" t="s">
        <v>18</v>
      </c>
      <c r="B153" s="28">
        <v>2031</v>
      </c>
      <c r="C153" s="50">
        <f>+'NYMEX + Fundy'!F153</f>
        <v>7.0006993027132598</v>
      </c>
      <c r="D153" s="107">
        <f>+'FGT Z3 Transco Z4 Differentials'!G153</f>
        <v>0.11624024391174359</v>
      </c>
      <c r="E153" s="51">
        <f t="shared" si="11"/>
        <v>7.117</v>
      </c>
      <c r="F153" s="24"/>
      <c r="G153" s="8">
        <f t="shared" si="12"/>
        <v>0.22659794997949981</v>
      </c>
      <c r="H153" s="7">
        <f t="shared" si="10"/>
        <v>7.3435979499794994</v>
      </c>
    </row>
    <row r="154" spans="1:8" x14ac:dyDescent="0.25">
      <c r="A154" s="4" t="s">
        <v>19</v>
      </c>
      <c r="B154" s="28">
        <v>2031</v>
      </c>
      <c r="C154" s="50">
        <f>+'NYMEX + Fundy'!F154</f>
        <v>7.0704791972737917</v>
      </c>
      <c r="D154" s="107">
        <f>+'FGT Z3 Transco Z4 Differentials'!G154</f>
        <v>0.13933500766754126</v>
      </c>
      <c r="E154" s="51">
        <f t="shared" si="11"/>
        <v>7.21</v>
      </c>
      <c r="F154" s="24"/>
      <c r="G154" s="8">
        <f t="shared" si="12"/>
        <v>0.22892390323903242</v>
      </c>
      <c r="H154" s="7">
        <f t="shared" si="10"/>
        <v>7.438923903239032</v>
      </c>
    </row>
    <row r="155" spans="1:8" x14ac:dyDescent="0.25">
      <c r="A155" s="4" t="s">
        <v>20</v>
      </c>
      <c r="B155" s="28">
        <v>2031</v>
      </c>
      <c r="C155" s="50">
        <f>+'NYMEX + Fundy'!F155</f>
        <v>6.940064899129279</v>
      </c>
      <c r="D155" s="107">
        <f>+'FGT Z3 Transco Z4 Differentials'!G155</f>
        <v>8.6327505111694514E-2</v>
      </c>
      <c r="E155" s="51">
        <f t="shared" si="11"/>
        <v>7.0259999999999998</v>
      </c>
      <c r="F155" s="24"/>
      <c r="G155" s="8">
        <f t="shared" si="12"/>
        <v>0.22432201722017223</v>
      </c>
      <c r="H155" s="7">
        <f t="shared" si="10"/>
        <v>7.2503220172201717</v>
      </c>
    </row>
    <row r="156" spans="1:8" x14ac:dyDescent="0.25">
      <c r="A156" s="4" t="s">
        <v>21</v>
      </c>
      <c r="B156" s="28">
        <v>2031</v>
      </c>
      <c r="C156" s="50">
        <f>+'NYMEX + Fundy'!F156</f>
        <v>6.7232677092862021</v>
      </c>
      <c r="D156" s="107">
        <f>+'FGT Z3 Transco Z4 Differentials'!G156</f>
        <v>8.2422943115234126E-2</v>
      </c>
      <c r="E156" s="51">
        <f t="shared" si="11"/>
        <v>6.806</v>
      </c>
      <c r="F156" s="24"/>
      <c r="G156" s="8">
        <f t="shared" si="12"/>
        <v>0.21881976219762198</v>
      </c>
      <c r="H156" s="7">
        <f t="shared" si="10"/>
        <v>7.0248197621976223</v>
      </c>
    </row>
    <row r="157" spans="1:8" x14ac:dyDescent="0.25">
      <c r="A157" s="4" t="s">
        <v>22</v>
      </c>
      <c r="B157" s="28">
        <v>2031</v>
      </c>
      <c r="C157" s="50">
        <f>+'NYMEX + Fundy'!F157</f>
        <v>6.8175421987826024</v>
      </c>
      <c r="D157" s="107">
        <f>+'FGT Z3 Transco Z4 Differentials'!G157</f>
        <v>6.6222767829895446E-2</v>
      </c>
      <c r="E157" s="51">
        <f t="shared" si="11"/>
        <v>6.8840000000000003</v>
      </c>
      <c r="F157" s="24"/>
      <c r="G157" s="8">
        <f t="shared" si="12"/>
        <v>0.22077056170561707</v>
      </c>
      <c r="H157" s="7">
        <f t="shared" si="10"/>
        <v>7.1047705617056174</v>
      </c>
    </row>
    <row r="158" spans="1:8" x14ac:dyDescent="0.25">
      <c r="A158" s="4" t="s">
        <v>23</v>
      </c>
      <c r="B158" s="28">
        <v>2031</v>
      </c>
      <c r="C158" s="50">
        <f>+'NYMEX + Fundy'!F158</f>
        <v>7.0537955639184799</v>
      </c>
      <c r="D158" s="107">
        <f>+'FGT Z3 Transco Z4 Differentials'!G158</f>
        <v>8.1605176925659606E-2</v>
      </c>
      <c r="E158" s="51">
        <f t="shared" si="11"/>
        <v>7.1349999999999998</v>
      </c>
      <c r="F158" s="24"/>
      <c r="G158" s="8">
        <f t="shared" si="12"/>
        <v>0.22704813448134481</v>
      </c>
      <c r="H158" s="7">
        <f t="shared" si="10"/>
        <v>7.3620481344813449</v>
      </c>
    </row>
    <row r="159" spans="1:8" x14ac:dyDescent="0.25">
      <c r="A159" s="4" t="s">
        <v>24</v>
      </c>
      <c r="B159" s="28">
        <v>2032</v>
      </c>
      <c r="C159" s="50">
        <f>+'NYMEX + Fundy'!F159</f>
        <v>7.0488474550487137</v>
      </c>
      <c r="D159" s="107">
        <f>+'FGT Z3 Transco Z4 Differentials'!G159</f>
        <v>0.10637853622436566</v>
      </c>
      <c r="E159" s="51">
        <f t="shared" si="11"/>
        <v>7.1550000000000002</v>
      </c>
      <c r="F159" s="24"/>
      <c r="G159" s="8">
        <f t="shared" si="12"/>
        <v>0.22754833948339484</v>
      </c>
      <c r="H159" s="7">
        <f t="shared" si="10"/>
        <v>7.3825483394833951</v>
      </c>
    </row>
    <row r="160" spans="1:8" x14ac:dyDescent="0.25">
      <c r="A160" s="4" t="s">
        <v>13</v>
      </c>
      <c r="B160" s="28">
        <v>2032</v>
      </c>
      <c r="C160" s="50">
        <f>+'NYMEX + Fundy'!F160</f>
        <v>7.0874969243873549</v>
      </c>
      <c r="D160" s="107">
        <f>+'FGT Z3 Transco Z4 Differentials'!G160</f>
        <v>7.7137451171875426E-2</v>
      </c>
      <c r="E160" s="51">
        <f t="shared" si="11"/>
        <v>7.165</v>
      </c>
      <c r="F160" s="24"/>
      <c r="G160" s="8">
        <f t="shared" si="12"/>
        <v>0.22779844198441984</v>
      </c>
      <c r="H160" s="7">
        <f t="shared" si="10"/>
        <v>7.3927984419844197</v>
      </c>
    </row>
    <row r="161" spans="1:8" x14ac:dyDescent="0.25">
      <c r="A161" s="4" t="s">
        <v>14</v>
      </c>
      <c r="B161" s="28">
        <v>2032</v>
      </c>
      <c r="C161" s="50">
        <f>+'NYMEX + Fundy'!F161</f>
        <v>7.0593633459568981</v>
      </c>
      <c r="D161" s="107">
        <f>+'FGT Z3 Transco Z4 Differentials'!G161</f>
        <v>4.9798421859740927E-2</v>
      </c>
      <c r="E161" s="51">
        <f t="shared" si="11"/>
        <v>7.109</v>
      </c>
      <c r="F161" s="24"/>
      <c r="G161" s="8">
        <f t="shared" si="12"/>
        <v>0.22639786797867981</v>
      </c>
      <c r="H161" s="7">
        <f t="shared" si="10"/>
        <v>7.3353978679786795</v>
      </c>
    </row>
    <row r="162" spans="1:8" x14ac:dyDescent="0.25">
      <c r="A162" s="4" t="s">
        <v>15</v>
      </c>
      <c r="B162" s="28">
        <v>2032</v>
      </c>
      <c r="C162" s="50">
        <f>+'NYMEX + Fundy'!F162</f>
        <v>6.8427552125438194</v>
      </c>
      <c r="D162" s="107">
        <f>+'FGT Z3 Transco Z4 Differentials'!G162</f>
        <v>2.616471290588418E-2</v>
      </c>
      <c r="E162" s="51">
        <f t="shared" si="11"/>
        <v>6.8689999999999998</v>
      </c>
      <c r="F162" s="24"/>
      <c r="G162" s="8">
        <f t="shared" si="12"/>
        <v>0.22039540795407955</v>
      </c>
      <c r="H162" s="7">
        <f t="shared" si="10"/>
        <v>7.0893954079540791</v>
      </c>
    </row>
    <row r="163" spans="1:8" x14ac:dyDescent="0.25">
      <c r="A163" s="4" t="s">
        <v>16</v>
      </c>
      <c r="B163" s="28">
        <v>2032</v>
      </c>
      <c r="C163" s="50">
        <f>+'NYMEX + Fundy'!F163</f>
        <v>6.8803422819379341</v>
      </c>
      <c r="D163" s="107">
        <f>+'FGT Z3 Transco Z4 Differentials'!G163</f>
        <v>6.90370416641235E-2</v>
      </c>
      <c r="E163" s="51">
        <f t="shared" si="11"/>
        <v>6.9489999999999998</v>
      </c>
      <c r="F163" s="24"/>
      <c r="G163" s="8">
        <f t="shared" si="12"/>
        <v>0.22239622796227962</v>
      </c>
      <c r="H163" s="7">
        <f t="shared" si="10"/>
        <v>7.1713962279622798</v>
      </c>
    </row>
    <row r="164" spans="1:8" x14ac:dyDescent="0.25">
      <c r="A164" s="4" t="s">
        <v>17</v>
      </c>
      <c r="B164" s="28">
        <v>2032</v>
      </c>
      <c r="C164" s="50">
        <f>+'NYMEX + Fundy'!F164</f>
        <v>6.9239981108141535</v>
      </c>
      <c r="D164" s="107">
        <f>+'FGT Z3 Transco Z4 Differentials'!G164</f>
        <v>9.4958982467651332E-2</v>
      </c>
      <c r="E164" s="51">
        <f t="shared" si="11"/>
        <v>7.0190000000000001</v>
      </c>
      <c r="F164" s="24"/>
      <c r="G164" s="8">
        <f t="shared" si="12"/>
        <v>0.22414694546945471</v>
      </c>
      <c r="H164" s="7">
        <f t="shared" si="10"/>
        <v>7.243146945469455</v>
      </c>
    </row>
    <row r="165" spans="1:8" x14ac:dyDescent="0.25">
      <c r="A165" s="4" t="s">
        <v>18</v>
      </c>
      <c r="B165" s="28">
        <v>2032</v>
      </c>
      <c r="C165" s="50">
        <f>+'NYMEX + Fundy'!F165</f>
        <v>7.1176431901499031</v>
      </c>
      <c r="D165" s="107">
        <f>+'FGT Z3 Transco Z4 Differentials'!G165</f>
        <v>0.13628411293029785</v>
      </c>
      <c r="E165" s="51">
        <f t="shared" si="11"/>
        <v>7.2539999999999996</v>
      </c>
      <c r="F165" s="24"/>
      <c r="G165" s="8">
        <f t="shared" si="12"/>
        <v>0.23002435424354242</v>
      </c>
      <c r="H165" s="7">
        <f t="shared" si="10"/>
        <v>7.4840243542435418</v>
      </c>
    </row>
    <row r="166" spans="1:8" x14ac:dyDescent="0.25">
      <c r="A166" s="4" t="s">
        <v>19</v>
      </c>
      <c r="B166" s="28">
        <v>2032</v>
      </c>
      <c r="C166" s="50">
        <f>+'NYMEX + Fundy'!F166</f>
        <v>7.1783468010505187</v>
      </c>
      <c r="D166" s="107">
        <f>+'FGT Z3 Transco Z4 Differentials'!G166</f>
        <v>0.1593783998489382</v>
      </c>
      <c r="E166" s="51">
        <f t="shared" si="11"/>
        <v>7.3380000000000001</v>
      </c>
      <c r="F166" s="24"/>
      <c r="G166" s="8">
        <f t="shared" si="12"/>
        <v>0.23212521525215254</v>
      </c>
      <c r="H166" s="7">
        <f t="shared" si="10"/>
        <v>7.570125215252153</v>
      </c>
    </row>
    <row r="167" spans="1:8" x14ac:dyDescent="0.25">
      <c r="A167" s="4" t="s">
        <v>20</v>
      </c>
      <c r="B167" s="28">
        <v>2032</v>
      </c>
      <c r="C167" s="50">
        <f>+'NYMEX + Fundy'!F167</f>
        <v>7.0748068506781268</v>
      </c>
      <c r="D167" s="107">
        <f>+'FGT Z3 Transco Z4 Differentials'!G167</f>
        <v>9.0846490859985529E-2</v>
      </c>
      <c r="E167" s="51">
        <f t="shared" si="11"/>
        <v>7.1660000000000004</v>
      </c>
      <c r="F167" s="24"/>
      <c r="G167" s="8">
        <f t="shared" si="12"/>
        <v>0.22782345223452236</v>
      </c>
      <c r="H167" s="7">
        <f t="shared" si="10"/>
        <v>7.393823452234523</v>
      </c>
    </row>
    <row r="168" spans="1:8" x14ac:dyDescent="0.25">
      <c r="A168" s="4" t="s">
        <v>21</v>
      </c>
      <c r="B168" s="28">
        <v>2032</v>
      </c>
      <c r="C168" s="50">
        <f>+'NYMEX + Fundy'!F168</f>
        <v>7.0288460410177436</v>
      </c>
      <c r="D168" s="107">
        <f>+'FGT Z3 Transco Z4 Differentials'!G168</f>
        <v>8.8393421173095454E-2</v>
      </c>
      <c r="E168" s="51">
        <f t="shared" si="11"/>
        <v>7.117</v>
      </c>
      <c r="F168" s="24"/>
      <c r="G168" s="8">
        <f t="shared" si="12"/>
        <v>0.22659794997949981</v>
      </c>
      <c r="H168" s="7">
        <f t="shared" si="10"/>
        <v>7.3435979499794994</v>
      </c>
    </row>
    <row r="169" spans="1:8" x14ac:dyDescent="0.25">
      <c r="A169" s="4" t="s">
        <v>22</v>
      </c>
      <c r="B169" s="28">
        <v>2032</v>
      </c>
      <c r="C169" s="50">
        <f>+'NYMEX + Fundy'!F169</f>
        <v>7.1930682475179957</v>
      </c>
      <c r="D169" s="107">
        <f>+'FGT Z3 Transco Z4 Differentials'!G169</f>
        <v>5.3462605476379821E-2</v>
      </c>
      <c r="E169" s="51">
        <f t="shared" si="11"/>
        <v>7.2469999999999999</v>
      </c>
      <c r="F169" s="24"/>
      <c r="G169" s="8">
        <f t="shared" si="12"/>
        <v>0.22984928249282494</v>
      </c>
      <c r="H169" s="7">
        <f t="shared" si="10"/>
        <v>7.4768492824928252</v>
      </c>
    </row>
    <row r="170" spans="1:8" x14ac:dyDescent="0.25">
      <c r="A170" s="4" t="s">
        <v>23</v>
      </c>
      <c r="B170" s="28">
        <v>2032</v>
      </c>
      <c r="C170" s="50">
        <f>+'NYMEX + Fundy'!F170</f>
        <v>7.2101360496418483</v>
      </c>
      <c r="D170" s="107">
        <f>+'FGT Z3 Transco Z4 Differentials'!G170</f>
        <v>7.2492341995239684E-2</v>
      </c>
      <c r="E170" s="51">
        <f t="shared" si="11"/>
        <v>7.2830000000000004</v>
      </c>
      <c r="F170" s="24"/>
      <c r="G170" s="8">
        <f t="shared" si="12"/>
        <v>0.23074965149651497</v>
      </c>
      <c r="H170" s="7">
        <f t="shared" si="10"/>
        <v>7.5137496514965152</v>
      </c>
    </row>
    <row r="171" spans="1:8" x14ac:dyDescent="0.25">
      <c r="A171" s="4" t="s">
        <v>24</v>
      </c>
      <c r="B171" s="28">
        <v>2033</v>
      </c>
      <c r="C171" s="50">
        <f>+'NYMEX + Fundy'!F171</f>
        <v>6.8453277120530691</v>
      </c>
      <c r="D171" s="107">
        <f>+'FGT Z3 Transco Z4 Differentials'!G171</f>
        <v>9.2559795379639098E-2</v>
      </c>
      <c r="E171" s="51">
        <f t="shared" si="11"/>
        <v>6.9379999999999997</v>
      </c>
      <c r="F171" s="24"/>
      <c r="G171" s="8">
        <f t="shared" si="12"/>
        <v>0.2221211152111521</v>
      </c>
      <c r="H171" s="7">
        <f t="shared" si="10"/>
        <v>7.1601211152111519</v>
      </c>
    </row>
    <row r="172" spans="1:8" x14ac:dyDescent="0.25">
      <c r="A172" s="4" t="s">
        <v>13</v>
      </c>
      <c r="B172" s="28">
        <v>2033</v>
      </c>
      <c r="C172" s="50">
        <f>+'NYMEX + Fundy'!F172</f>
        <v>6.8920243051510131</v>
      </c>
      <c r="D172" s="107">
        <f>+'FGT Z3 Transco Z4 Differentials'!G172</f>
        <v>9.0865116119385192E-2</v>
      </c>
      <c r="E172" s="51">
        <f t="shared" si="11"/>
        <v>6.9829999999999997</v>
      </c>
      <c r="F172" s="24"/>
      <c r="G172" s="8">
        <f t="shared" si="12"/>
        <v>0.22324657646576465</v>
      </c>
      <c r="H172" s="7">
        <f t="shared" si="10"/>
        <v>7.2062465764657642</v>
      </c>
    </row>
    <row r="173" spans="1:8" x14ac:dyDescent="0.25">
      <c r="A173" s="4" t="s">
        <v>14</v>
      </c>
      <c r="B173" s="28">
        <v>2033</v>
      </c>
      <c r="C173" s="50">
        <f>+'NYMEX + Fundy'!F173</f>
        <v>6.8245172593403858</v>
      </c>
      <c r="D173" s="107">
        <f>+'FGT Z3 Transco Z4 Differentials'!G173</f>
        <v>2.1639280319213583E-2</v>
      </c>
      <c r="E173" s="51">
        <f t="shared" si="11"/>
        <v>6.8460000000000001</v>
      </c>
      <c r="F173" s="24"/>
      <c r="G173" s="8">
        <f t="shared" si="12"/>
        <v>0.21982017220172204</v>
      </c>
      <c r="H173" s="7">
        <f t="shared" si="10"/>
        <v>7.0658201722017218</v>
      </c>
    </row>
    <row r="174" spans="1:8" x14ac:dyDescent="0.25">
      <c r="A174" s="4" t="s">
        <v>15</v>
      </c>
      <c r="B174" s="28">
        <v>2033</v>
      </c>
      <c r="C174" s="50">
        <f>+'NYMEX + Fundy'!F174</f>
        <v>6.8226237040285627</v>
      </c>
      <c r="D174" s="107">
        <f>+'FGT Z3 Transco Z4 Differentials'!G174</f>
        <v>1.594752311706582E-2</v>
      </c>
      <c r="E174" s="51">
        <f t="shared" si="11"/>
        <v>6.8390000000000004</v>
      </c>
      <c r="F174" s="24"/>
      <c r="G174" s="8">
        <f t="shared" si="12"/>
        <v>0.21964510045100452</v>
      </c>
      <c r="H174" s="7">
        <f t="shared" si="10"/>
        <v>7.0586451004510051</v>
      </c>
    </row>
    <row r="175" spans="1:8" x14ac:dyDescent="0.25">
      <c r="A175" s="4" t="s">
        <v>16</v>
      </c>
      <c r="B175" s="28">
        <v>2033</v>
      </c>
      <c r="C175" s="50">
        <f>+'NYMEX + Fundy'!F175</f>
        <v>6.8668404192691535</v>
      </c>
      <c r="D175" s="107">
        <f>+'FGT Z3 Transco Z4 Differentials'!G175</f>
        <v>3.2167515754699672E-2</v>
      </c>
      <c r="E175" s="51">
        <f t="shared" si="11"/>
        <v>6.899</v>
      </c>
      <c r="F175" s="24"/>
      <c r="G175" s="8">
        <f t="shared" si="12"/>
        <v>0.22114571545715458</v>
      </c>
      <c r="H175" s="7">
        <f t="shared" si="10"/>
        <v>7.1201457154571548</v>
      </c>
    </row>
    <row r="176" spans="1:8" x14ac:dyDescent="0.25">
      <c r="A176" s="4" t="s">
        <v>17</v>
      </c>
      <c r="B176" s="28">
        <v>2033</v>
      </c>
      <c r="C176" s="50">
        <f>+'NYMEX + Fundy'!F176</f>
        <v>6.9148042685961908</v>
      </c>
      <c r="D176" s="107">
        <f>+'FGT Z3 Transco Z4 Differentials'!G176</f>
        <v>8.0199918746948207E-2</v>
      </c>
      <c r="E176" s="51">
        <f t="shared" si="11"/>
        <v>6.9950000000000001</v>
      </c>
      <c r="F176" s="24"/>
      <c r="G176" s="8">
        <f t="shared" si="12"/>
        <v>0.22354669946699468</v>
      </c>
      <c r="H176" s="7">
        <f t="shared" si="10"/>
        <v>7.2185466994669945</v>
      </c>
    </row>
    <row r="177" spans="1:8" x14ac:dyDescent="0.25">
      <c r="A177" s="4" t="s">
        <v>18</v>
      </c>
      <c r="B177" s="28">
        <v>2033</v>
      </c>
      <c r="C177" s="50">
        <f>+'NYMEX + Fundy'!F177</f>
        <v>7.1270370394640761</v>
      </c>
      <c r="D177" s="107">
        <f>+'FGT Z3 Transco Z4 Differentials'!G177</f>
        <v>0.11904261589050336</v>
      </c>
      <c r="E177" s="51">
        <f t="shared" si="11"/>
        <v>7.2460000000000004</v>
      </c>
      <c r="F177" s="24"/>
      <c r="G177" s="8">
        <f t="shared" si="12"/>
        <v>0.22982427224272245</v>
      </c>
      <c r="H177" s="7">
        <f t="shared" si="10"/>
        <v>7.4758242722427228</v>
      </c>
    </row>
    <row r="178" spans="1:8" x14ac:dyDescent="0.25">
      <c r="A178" s="4" t="s">
        <v>19</v>
      </c>
      <c r="B178" s="28">
        <v>2033</v>
      </c>
      <c r="C178" s="50">
        <f>+'NYMEX + Fundy'!F178</f>
        <v>7.1888287730070042</v>
      </c>
      <c r="D178" s="107">
        <f>+'FGT Z3 Transco Z4 Differentials'!G178</f>
        <v>0.12746557712554907</v>
      </c>
      <c r="E178" s="51">
        <f t="shared" si="11"/>
        <v>7.3159999999999998</v>
      </c>
      <c r="F178" s="24"/>
      <c r="G178" s="8">
        <f t="shared" si="12"/>
        <v>0.23157498974989749</v>
      </c>
      <c r="H178" s="7">
        <f t="shared" si="10"/>
        <v>7.5475749897498972</v>
      </c>
    </row>
    <row r="179" spans="1:8" x14ac:dyDescent="0.25">
      <c r="A179" s="4" t="s">
        <v>20</v>
      </c>
      <c r="B179" s="28">
        <v>2033</v>
      </c>
      <c r="C179" s="50">
        <f>+'NYMEX + Fundy'!F179</f>
        <v>7.0950065053118845</v>
      </c>
      <c r="D179" s="107">
        <f>+'FGT Z3 Transco Z4 Differentials'!G179</f>
        <v>6.8170957565307333E-2</v>
      </c>
      <c r="E179" s="51">
        <f t="shared" si="11"/>
        <v>7.1630000000000003</v>
      </c>
      <c r="F179" s="24"/>
      <c r="G179" s="8">
        <f t="shared" si="12"/>
        <v>0.22774842148421484</v>
      </c>
      <c r="H179" s="7">
        <f t="shared" si="10"/>
        <v>7.390748421484215</v>
      </c>
    </row>
    <row r="180" spans="1:8" x14ac:dyDescent="0.25">
      <c r="A180" s="4" t="s">
        <v>21</v>
      </c>
      <c r="B180" s="28">
        <v>2033</v>
      </c>
      <c r="C180" s="50">
        <f>+'NYMEX + Fundy'!F180</f>
        <v>7.0291798066147013</v>
      </c>
      <c r="D180" s="107">
        <f>+'FGT Z3 Transco Z4 Differentials'!G180</f>
        <v>5.2610607147216548E-2</v>
      </c>
      <c r="E180" s="51">
        <f t="shared" si="11"/>
        <v>7.0819999999999999</v>
      </c>
      <c r="F180" s="24"/>
      <c r="G180" s="8">
        <f t="shared" si="12"/>
        <v>0.22572259122591229</v>
      </c>
      <c r="H180" s="7">
        <f t="shared" si="10"/>
        <v>7.3077225912259118</v>
      </c>
    </row>
    <row r="181" spans="1:8" x14ac:dyDescent="0.25">
      <c r="A181" s="4" t="s">
        <v>22</v>
      </c>
      <c r="B181" s="28">
        <v>2033</v>
      </c>
      <c r="C181" s="50">
        <f>+'NYMEX + Fundy'!F181</f>
        <v>7.2355067103875879</v>
      </c>
      <c r="D181" s="107">
        <f>+'FGT Z3 Transco Z4 Differentials'!G181</f>
        <v>3.2953362464905211E-2</v>
      </c>
      <c r="E181" s="51">
        <f t="shared" si="11"/>
        <v>7.2679999999999998</v>
      </c>
      <c r="F181" s="24"/>
      <c r="G181" s="8">
        <f t="shared" si="12"/>
        <v>0.23037449774497745</v>
      </c>
      <c r="H181" s="7">
        <f t="shared" si="10"/>
        <v>7.4983744977449769</v>
      </c>
    </row>
    <row r="182" spans="1:8" x14ac:dyDescent="0.25">
      <c r="A182" s="4" t="s">
        <v>23</v>
      </c>
      <c r="B182" s="28">
        <v>2033</v>
      </c>
      <c r="C182" s="50">
        <f>+'NYMEX + Fundy'!F182</f>
        <v>7.48948431394615</v>
      </c>
      <c r="D182" s="107">
        <f>+'FGT Z3 Transco Z4 Differentials'!G182</f>
        <v>4.743071556091305E-2</v>
      </c>
      <c r="E182" s="51">
        <f>ROUND(C182+D182,3)</f>
        <v>7.5369999999999999</v>
      </c>
      <c r="F182" s="24"/>
      <c r="G182" s="8">
        <f>(E182/$L$6)*$L$5+($L$7*$L$8^(B182-$L$4))</f>
        <v>0.23710225502255025</v>
      </c>
      <c r="H182" s="7">
        <f>+E182+G182</f>
        <v>7.7741022550225498</v>
      </c>
    </row>
    <row r="183" spans="1:8" x14ac:dyDescent="0.25">
      <c r="A183" s="4" t="s">
        <v>24</v>
      </c>
      <c r="B183" s="28">
        <v>2034</v>
      </c>
      <c r="C183" s="50">
        <f>+'NYMEX + Fundy'!F183</f>
        <v>7.688573754610708</v>
      </c>
      <c r="D183" s="107">
        <f>+'FGT Z3 Transco Z4 Differentials'!G183</f>
        <v>8.0013484954833736E-2</v>
      </c>
      <c r="E183" s="51">
        <f t="shared" ref="E183:E242" si="13">ROUND(C183+D183,3)</f>
        <v>7.7690000000000001</v>
      </c>
      <c r="F183" s="24"/>
      <c r="G183" s="8">
        <f t="shared" ref="G183:G242" si="14">(E183/$L$6)*$L$5+($L$7*$L$8^(B183-$L$4))</f>
        <v>0.24290463304633048</v>
      </c>
      <c r="H183" s="7">
        <f t="shared" ref="H183:H242" si="15">+E183+G183</f>
        <v>8.0119046330463313</v>
      </c>
    </row>
    <row r="184" spans="1:8" x14ac:dyDescent="0.25">
      <c r="A184" s="4" t="s">
        <v>13</v>
      </c>
      <c r="B184" s="28">
        <v>2034</v>
      </c>
      <c r="C184" s="50">
        <f>+'NYMEX + Fundy'!F184</f>
        <v>7.4667777421334112</v>
      </c>
      <c r="D184" s="107">
        <f>+'FGT Z3 Transco Z4 Differentials'!G184</f>
        <v>5.5542182922363459E-2</v>
      </c>
      <c r="E184" s="51">
        <f t="shared" si="13"/>
        <v>7.5220000000000002</v>
      </c>
      <c r="F184" s="24"/>
      <c r="G184" s="8">
        <f t="shared" si="14"/>
        <v>0.23672710127101274</v>
      </c>
      <c r="H184" s="7">
        <f t="shared" si="15"/>
        <v>7.7587271012710133</v>
      </c>
    </row>
    <row r="185" spans="1:8" x14ac:dyDescent="0.25">
      <c r="A185" s="4" t="s">
        <v>14</v>
      </c>
      <c r="B185" s="28">
        <v>2034</v>
      </c>
      <c r="C185" s="50">
        <f>+'NYMEX + Fundy'!F185</f>
        <v>7.2511716070376906</v>
      </c>
      <c r="D185" s="107">
        <f>+'FGT Z3 Transco Z4 Differentials'!G185</f>
        <v>-7.566041946411417E-3</v>
      </c>
      <c r="E185" s="51">
        <f t="shared" si="13"/>
        <v>7.2439999999999998</v>
      </c>
      <c r="F185" s="24"/>
      <c r="G185" s="8">
        <f t="shared" si="14"/>
        <v>0.22977425174251742</v>
      </c>
      <c r="H185" s="7">
        <f t="shared" si="15"/>
        <v>7.4737742517425172</v>
      </c>
    </row>
    <row r="186" spans="1:8" x14ac:dyDescent="0.25">
      <c r="A186" s="4" t="s">
        <v>15</v>
      </c>
      <c r="B186" s="28">
        <v>2034</v>
      </c>
      <c r="C186" s="50">
        <f>+'NYMEX + Fundy'!F186</f>
        <v>7.1651628871178712</v>
      </c>
      <c r="D186" s="107">
        <f>+'FGT Z3 Transco Z4 Differentials'!G186</f>
        <v>9.0629482269291017E-3</v>
      </c>
      <c r="E186" s="51">
        <f t="shared" si="13"/>
        <v>7.1740000000000004</v>
      </c>
      <c r="F186" s="24"/>
      <c r="G186" s="8">
        <f t="shared" si="14"/>
        <v>0.22802353423534238</v>
      </c>
      <c r="H186" s="7">
        <f t="shared" si="15"/>
        <v>7.4020235342353429</v>
      </c>
    </row>
    <row r="187" spans="1:8" x14ac:dyDescent="0.25">
      <c r="A187" s="4" t="s">
        <v>16</v>
      </c>
      <c r="B187" s="28">
        <v>2034</v>
      </c>
      <c r="C187" s="50">
        <f>+'NYMEX + Fundy'!F187</f>
        <v>7.2111106662673521</v>
      </c>
      <c r="D187" s="107">
        <f>+'FGT Z3 Transco Z4 Differentials'!G187</f>
        <v>3.9136490821838343E-2</v>
      </c>
      <c r="E187" s="51">
        <f t="shared" si="13"/>
        <v>7.25</v>
      </c>
      <c r="F187" s="24"/>
      <c r="G187" s="8">
        <f t="shared" si="14"/>
        <v>0.22992431324313242</v>
      </c>
      <c r="H187" s="7">
        <f t="shared" si="15"/>
        <v>7.4799243132431323</v>
      </c>
    </row>
    <row r="188" spans="1:8" x14ac:dyDescent="0.25">
      <c r="A188" s="4" t="s">
        <v>17</v>
      </c>
      <c r="B188" s="28">
        <v>2034</v>
      </c>
      <c r="C188" s="50">
        <f>+'NYMEX + Fundy'!F188</f>
        <v>7.2592177681740964</v>
      </c>
      <c r="D188" s="107">
        <f>+'FGT Z3 Transco Z4 Differentials'!G188</f>
        <v>8.428212165832516E-2</v>
      </c>
      <c r="E188" s="51">
        <f t="shared" si="13"/>
        <v>7.343</v>
      </c>
      <c r="F188" s="24"/>
      <c r="G188" s="8">
        <f t="shared" si="14"/>
        <v>0.23225026650266503</v>
      </c>
      <c r="H188" s="7">
        <f t="shared" si="15"/>
        <v>7.5752502665026649</v>
      </c>
    </row>
    <row r="189" spans="1:8" x14ac:dyDescent="0.25">
      <c r="A189" s="4" t="s">
        <v>18</v>
      </c>
      <c r="B189" s="28">
        <v>2034</v>
      </c>
      <c r="C189" s="50">
        <f>+'NYMEX + Fundy'!F189</f>
        <v>7.6072003084007829</v>
      </c>
      <c r="D189" s="107">
        <f>+'FGT Z3 Transco Z4 Differentials'!G189</f>
        <v>0.12498829841613723</v>
      </c>
      <c r="E189" s="51">
        <f t="shared" si="13"/>
        <v>7.7320000000000002</v>
      </c>
      <c r="F189" s="24"/>
      <c r="G189" s="8">
        <f t="shared" si="14"/>
        <v>0.24197925379253793</v>
      </c>
      <c r="H189" s="7">
        <f t="shared" si="15"/>
        <v>7.973979253792538</v>
      </c>
    </row>
    <row r="190" spans="1:8" x14ac:dyDescent="0.25">
      <c r="A190" s="4" t="s">
        <v>19</v>
      </c>
      <c r="B190" s="28">
        <v>2034</v>
      </c>
      <c r="C190" s="50">
        <f>+'NYMEX + Fundy'!F190</f>
        <v>7.6655889936816184</v>
      </c>
      <c r="D190" s="107">
        <f>+'FGT Z3 Transco Z4 Differentials'!G190</f>
        <v>0.14370140552520727</v>
      </c>
      <c r="E190" s="51">
        <f t="shared" si="13"/>
        <v>7.8090000000000002</v>
      </c>
      <c r="F190" s="24"/>
      <c r="G190" s="8">
        <f t="shared" si="14"/>
        <v>0.24390504305043054</v>
      </c>
      <c r="H190" s="7">
        <f t="shared" si="15"/>
        <v>8.0529050430504299</v>
      </c>
    </row>
    <row r="191" spans="1:8" x14ac:dyDescent="0.25">
      <c r="A191" s="4" t="s">
        <v>20</v>
      </c>
      <c r="B191" s="28">
        <v>2034</v>
      </c>
      <c r="C191" s="50">
        <f>+'NYMEX + Fundy'!F191</f>
        <v>7.5204958218027276</v>
      </c>
      <c r="D191" s="107">
        <f>+'FGT Z3 Transco Z4 Differentials'!G191</f>
        <v>7.4098997116088583E-2</v>
      </c>
      <c r="E191" s="51">
        <f t="shared" si="13"/>
        <v>7.5949999999999998</v>
      </c>
      <c r="F191" s="24"/>
      <c r="G191" s="8">
        <f t="shared" si="14"/>
        <v>0.23855284952849529</v>
      </c>
      <c r="H191" s="7">
        <f t="shared" si="15"/>
        <v>7.8335528495284947</v>
      </c>
    </row>
    <row r="192" spans="1:8" x14ac:dyDescent="0.25">
      <c r="A192" s="4" t="s">
        <v>21</v>
      </c>
      <c r="B192" s="28">
        <v>2034</v>
      </c>
      <c r="C192" s="50">
        <f>+'NYMEX + Fundy'!F192</f>
        <v>7.3353389913149094</v>
      </c>
      <c r="D192" s="107">
        <f>+'FGT Z3 Transco Z4 Differentials'!G192</f>
        <v>4.8628540039062251E-2</v>
      </c>
      <c r="E192" s="51">
        <f t="shared" si="13"/>
        <v>7.3840000000000003</v>
      </c>
      <c r="F192" s="24"/>
      <c r="G192" s="8">
        <f t="shared" si="14"/>
        <v>0.23327568675686761</v>
      </c>
      <c r="H192" s="7">
        <f t="shared" si="15"/>
        <v>7.6172756867568676</v>
      </c>
    </row>
    <row r="193" spans="1:8" x14ac:dyDescent="0.25">
      <c r="A193" s="4" t="s">
        <v>22</v>
      </c>
      <c r="B193" s="28">
        <v>2034</v>
      </c>
      <c r="C193" s="50">
        <f>+'NYMEX + Fundy'!F193</f>
        <v>7.6524903706122416</v>
      </c>
      <c r="D193" s="107">
        <f>+'FGT Z3 Transco Z4 Differentials'!G193</f>
        <v>3.3814530372620055E-2</v>
      </c>
      <c r="E193" s="51">
        <f t="shared" si="13"/>
        <v>7.6859999999999999</v>
      </c>
      <c r="F193" s="24"/>
      <c r="G193" s="8">
        <f t="shared" si="14"/>
        <v>0.2408287822878229</v>
      </c>
      <c r="H193" s="7">
        <f t="shared" si="15"/>
        <v>7.9268287822878225</v>
      </c>
    </row>
    <row r="194" spans="1:8" x14ac:dyDescent="0.25">
      <c r="A194" s="4" t="s">
        <v>23</v>
      </c>
      <c r="B194" s="28">
        <v>2034</v>
      </c>
      <c r="C194" s="50">
        <f>+'NYMEX + Fundy'!F194</f>
        <v>7.9214096274278356</v>
      </c>
      <c r="D194" s="107">
        <f>+'FGT Z3 Transco Z4 Differentials'!G194</f>
        <v>5.5210790634155238E-2</v>
      </c>
      <c r="E194" s="51">
        <f t="shared" si="13"/>
        <v>7.9770000000000003</v>
      </c>
      <c r="F194" s="24"/>
      <c r="G194" s="8">
        <f t="shared" si="14"/>
        <v>0.24810676506765067</v>
      </c>
      <c r="H194" s="7">
        <f t="shared" si="15"/>
        <v>8.2251067650676504</v>
      </c>
    </row>
    <row r="195" spans="1:8" x14ac:dyDescent="0.25">
      <c r="A195" s="4" t="s">
        <v>24</v>
      </c>
      <c r="B195" s="28">
        <v>2035</v>
      </c>
      <c r="C195" s="50">
        <f>+'NYMEX + Fundy'!F195</f>
        <v>8.0403884482631334</v>
      </c>
      <c r="D195" s="107">
        <f>+'FGT Z3 Transco Z4 Differentials'!G195</f>
        <v>8.5991592407226314E-2</v>
      </c>
      <c r="E195" s="51">
        <f t="shared" si="13"/>
        <v>8.1259999999999994</v>
      </c>
      <c r="F195" s="24"/>
      <c r="G195" s="8">
        <f t="shared" si="14"/>
        <v>0.25183329233292334</v>
      </c>
      <c r="H195" s="7">
        <f t="shared" si="15"/>
        <v>8.3778332923329231</v>
      </c>
    </row>
    <row r="196" spans="1:8" x14ac:dyDescent="0.25">
      <c r="A196" s="4" t="s">
        <v>13</v>
      </c>
      <c r="B196" s="28">
        <v>2035</v>
      </c>
      <c r="C196" s="50">
        <f>+'NYMEX + Fundy'!F196</f>
        <v>8.0810395468610547</v>
      </c>
      <c r="D196" s="107">
        <f>+'FGT Z3 Transco Z4 Differentials'!G196</f>
        <v>6.4959239959716975E-2</v>
      </c>
      <c r="E196" s="51">
        <f t="shared" si="13"/>
        <v>8.1460000000000008</v>
      </c>
      <c r="F196" s="24"/>
      <c r="G196" s="8">
        <f t="shared" si="14"/>
        <v>0.25233349733497334</v>
      </c>
      <c r="H196" s="7">
        <f t="shared" si="15"/>
        <v>8.3983334973349741</v>
      </c>
    </row>
    <row r="197" spans="1:8" x14ac:dyDescent="0.25">
      <c r="A197" s="4" t="s">
        <v>14</v>
      </c>
      <c r="B197" s="28">
        <v>2035</v>
      </c>
      <c r="C197" s="50">
        <f>+'NYMEX + Fundy'!F197</f>
        <v>7.8351236166285823</v>
      </c>
      <c r="D197" s="107">
        <f>+'FGT Z3 Transco Z4 Differentials'!G197</f>
        <v>1.8179349899291708E-2</v>
      </c>
      <c r="E197" s="51">
        <f t="shared" si="13"/>
        <v>7.8529999999999998</v>
      </c>
      <c r="F197" s="24"/>
      <c r="G197" s="8">
        <f t="shared" si="14"/>
        <v>0.24500549405494054</v>
      </c>
      <c r="H197" s="7">
        <f t="shared" si="15"/>
        <v>8.0980054940549397</v>
      </c>
    </row>
    <row r="198" spans="1:8" x14ac:dyDescent="0.25">
      <c r="A198" s="4" t="s">
        <v>15</v>
      </c>
      <c r="B198" s="28">
        <v>2035</v>
      </c>
      <c r="C198" s="50">
        <f>+'NYMEX + Fundy'!F198</f>
        <v>7.4811458101912836</v>
      </c>
      <c r="D198" s="107">
        <f>+'FGT Z3 Transco Z4 Differentials'!G198</f>
        <v>2.3457231521606836E-2</v>
      </c>
      <c r="E198" s="51">
        <f t="shared" si="13"/>
        <v>7.5049999999999999</v>
      </c>
      <c r="F198" s="24"/>
      <c r="G198" s="8">
        <f t="shared" si="14"/>
        <v>0.23630192701927019</v>
      </c>
      <c r="H198" s="7">
        <f t="shared" si="15"/>
        <v>7.7413019270192702</v>
      </c>
    </row>
    <row r="199" spans="1:8" x14ac:dyDescent="0.25">
      <c r="A199" s="4" t="s">
        <v>16</v>
      </c>
      <c r="B199" s="28">
        <v>2035</v>
      </c>
      <c r="C199" s="50">
        <f>+'NYMEX + Fundy'!F199</f>
        <v>7.5277167190301242</v>
      </c>
      <c r="D199" s="107">
        <f>+'FGT Z3 Transco Z4 Differentials'!G199</f>
        <v>4.6440205574035609E-2</v>
      </c>
      <c r="E199" s="51">
        <f t="shared" si="13"/>
        <v>7.5739999999999998</v>
      </c>
      <c r="F199" s="24"/>
      <c r="G199" s="8">
        <f t="shared" si="14"/>
        <v>0.23802763427634277</v>
      </c>
      <c r="H199" s="7">
        <f t="shared" si="15"/>
        <v>7.8120276342763422</v>
      </c>
    </row>
    <row r="200" spans="1:8" x14ac:dyDescent="0.25">
      <c r="A200" s="4" t="s">
        <v>17</v>
      </c>
      <c r="B200" s="28">
        <v>2035</v>
      </c>
      <c r="C200" s="50">
        <f>+'NYMEX + Fundy'!F200</f>
        <v>7.5761175368189582</v>
      </c>
      <c r="D200" s="107">
        <f>+'FGT Z3 Transco Z4 Differentials'!G200</f>
        <v>9.1369352340698207E-2</v>
      </c>
      <c r="E200" s="51">
        <f t="shared" si="13"/>
        <v>7.6669999999999998</v>
      </c>
      <c r="F200" s="24"/>
      <c r="G200" s="8">
        <f t="shared" si="14"/>
        <v>0.24035358753587538</v>
      </c>
      <c r="H200" s="7">
        <f t="shared" si="15"/>
        <v>7.9073535875358756</v>
      </c>
    </row>
    <row r="201" spans="1:8" x14ac:dyDescent="0.25">
      <c r="A201" s="4" t="s">
        <v>18</v>
      </c>
      <c r="B201" s="28">
        <v>2035</v>
      </c>
      <c r="C201" s="50">
        <f>+'NYMEX + Fundy'!F201</f>
        <v>7.9675838222691979</v>
      </c>
      <c r="D201" s="107">
        <f>+'FGT Z3 Transco Z4 Differentials'!G201</f>
        <v>0.13027022361755325</v>
      </c>
      <c r="E201" s="51">
        <f t="shared" si="13"/>
        <v>8.0980000000000008</v>
      </c>
      <c r="F201" s="24"/>
      <c r="G201" s="8">
        <f t="shared" si="14"/>
        <v>0.25113300533005334</v>
      </c>
      <c r="H201" s="7">
        <f t="shared" si="15"/>
        <v>8.3491330053300548</v>
      </c>
    </row>
    <row r="202" spans="1:8" x14ac:dyDescent="0.25">
      <c r="A202" s="4" t="s">
        <v>19</v>
      </c>
      <c r="B202" s="28">
        <v>2035</v>
      </c>
      <c r="C202" s="50">
        <f>+'NYMEX + Fundy'!F202</f>
        <v>8.0180364391651349</v>
      </c>
      <c r="D202" s="107">
        <f>+'FGT Z3 Transco Z4 Differentials'!G202</f>
        <v>0.14741453647613501</v>
      </c>
      <c r="E202" s="51">
        <f t="shared" si="13"/>
        <v>8.1649999999999991</v>
      </c>
      <c r="F202" s="24"/>
      <c r="G202" s="8">
        <f t="shared" si="14"/>
        <v>0.25280869208692086</v>
      </c>
      <c r="H202" s="7">
        <f t="shared" si="15"/>
        <v>8.4178086920869202</v>
      </c>
    </row>
    <row r="203" spans="1:8" x14ac:dyDescent="0.25">
      <c r="A203" s="4" t="s">
        <v>20</v>
      </c>
      <c r="B203" s="28">
        <v>2035</v>
      </c>
      <c r="C203" s="50">
        <f>+'NYMEX + Fundy'!F203</f>
        <v>7.8839668450393088</v>
      </c>
      <c r="D203" s="107">
        <f>+'FGT Z3 Transco Z4 Differentials'!G203</f>
        <v>7.4553422927856161E-2</v>
      </c>
      <c r="E203" s="51">
        <f t="shared" si="13"/>
        <v>7.9589999999999996</v>
      </c>
      <c r="F203" s="24"/>
      <c r="G203" s="8">
        <f t="shared" si="14"/>
        <v>0.24765658056580567</v>
      </c>
      <c r="H203" s="7">
        <f t="shared" si="15"/>
        <v>8.2066565805658058</v>
      </c>
    </row>
    <row r="204" spans="1:8" x14ac:dyDescent="0.25">
      <c r="A204" s="4" t="s">
        <v>21</v>
      </c>
      <c r="B204" s="28">
        <v>2035</v>
      </c>
      <c r="C204" s="50">
        <f>+'NYMEX + Fundy'!F204</f>
        <v>7.6816632882175453</v>
      </c>
      <c r="D204" s="107">
        <f>+'FGT Z3 Transco Z4 Differentials'!G204</f>
        <v>4.795238494873022E-2</v>
      </c>
      <c r="E204" s="51">
        <f t="shared" si="13"/>
        <v>7.73</v>
      </c>
      <c r="F204" s="24"/>
      <c r="G204" s="8">
        <f t="shared" si="14"/>
        <v>0.24192923329233293</v>
      </c>
      <c r="H204" s="7">
        <f t="shared" si="15"/>
        <v>7.9719292332923333</v>
      </c>
    </row>
    <row r="205" spans="1:8" x14ac:dyDescent="0.25">
      <c r="A205" s="4" t="s">
        <v>22</v>
      </c>
      <c r="B205" s="28">
        <v>2035</v>
      </c>
      <c r="C205" s="50">
        <f>+'NYMEX + Fundy'!F205</f>
        <v>7.7477071128812662</v>
      </c>
      <c r="D205" s="107">
        <f>+'FGT Z3 Transco Z4 Differentials'!G205</f>
        <v>3.3257584571838805E-2</v>
      </c>
      <c r="E205" s="51">
        <f t="shared" si="13"/>
        <v>7.7809999999999997</v>
      </c>
      <c r="F205" s="24"/>
      <c r="G205" s="8">
        <f t="shared" si="14"/>
        <v>0.24320475604756048</v>
      </c>
      <c r="H205" s="7">
        <f t="shared" si="15"/>
        <v>8.0242047560475598</v>
      </c>
    </row>
    <row r="206" spans="1:8" x14ac:dyDescent="0.25">
      <c r="A206" s="4" t="s">
        <v>23</v>
      </c>
      <c r="B206" s="28">
        <v>2035</v>
      </c>
      <c r="C206" s="50">
        <f>+'NYMEX + Fundy'!F206</f>
        <v>7.962507742502229</v>
      </c>
      <c r="D206" s="107">
        <f>+'FGT Z3 Transco Z4 Differentials'!G206</f>
        <v>5.81805324554443E-2</v>
      </c>
      <c r="E206" s="51">
        <f t="shared" si="13"/>
        <v>8.0210000000000008</v>
      </c>
      <c r="F206" s="24"/>
      <c r="G206" s="8">
        <f t="shared" si="14"/>
        <v>0.24920721607216076</v>
      </c>
      <c r="H206" s="7">
        <f t="shared" si="15"/>
        <v>8.270207216072162</v>
      </c>
    </row>
    <row r="207" spans="1:8" x14ac:dyDescent="0.25">
      <c r="A207" s="4" t="s">
        <v>24</v>
      </c>
      <c r="B207" s="28">
        <v>2036</v>
      </c>
      <c r="C207" s="50">
        <f>+'NYMEX + Fundy'!F207</f>
        <v>8.0090276413390029</v>
      </c>
      <c r="D207" s="107">
        <f>+'FGT Z3 Transco Z4 Differentials'!G207</f>
        <v>9.2558593749999751E-2</v>
      </c>
      <c r="E207" s="51">
        <f t="shared" si="13"/>
        <v>8.1020000000000003</v>
      </c>
      <c r="F207" s="24"/>
      <c r="G207" s="8">
        <f t="shared" si="14"/>
        <v>0.25123304633046334</v>
      </c>
      <c r="H207" s="7">
        <f t="shared" si="15"/>
        <v>8.3532330463304643</v>
      </c>
    </row>
    <row r="208" spans="1:8" x14ac:dyDescent="0.25">
      <c r="A208" s="4" t="s">
        <v>13</v>
      </c>
      <c r="B208" s="28">
        <v>2036</v>
      </c>
      <c r="C208" s="50">
        <f>+'NYMEX + Fundy'!F208</f>
        <v>8.0431689233655632</v>
      </c>
      <c r="D208" s="107">
        <f>+'FGT Z3 Transco Z4 Differentials'!G208</f>
        <v>3.4403991699218928E-2</v>
      </c>
      <c r="E208" s="51">
        <f t="shared" si="13"/>
        <v>8.0779999999999994</v>
      </c>
      <c r="F208" s="24"/>
      <c r="G208" s="8">
        <f t="shared" si="14"/>
        <v>0.25063280032800328</v>
      </c>
      <c r="H208" s="7">
        <f t="shared" si="15"/>
        <v>8.3286328003280019</v>
      </c>
    </row>
    <row r="209" spans="1:8" x14ac:dyDescent="0.25">
      <c r="A209" s="4" t="s">
        <v>14</v>
      </c>
      <c r="B209" s="28">
        <v>2036</v>
      </c>
      <c r="C209" s="50">
        <f>+'NYMEX + Fundy'!F209</f>
        <v>7.908507757224557</v>
      </c>
      <c r="D209" s="107">
        <f>+'FGT Z3 Transco Z4 Differentials'!G209</f>
        <v>2.018015861511202E-2</v>
      </c>
      <c r="E209" s="51">
        <f t="shared" si="13"/>
        <v>7.9290000000000003</v>
      </c>
      <c r="F209" s="24"/>
      <c r="G209" s="8">
        <f t="shared" si="14"/>
        <v>0.24690627306273064</v>
      </c>
      <c r="H209" s="7">
        <f t="shared" si="15"/>
        <v>8.175906273062731</v>
      </c>
    </row>
    <row r="210" spans="1:8" x14ac:dyDescent="0.25">
      <c r="A210" s="4" t="s">
        <v>15</v>
      </c>
      <c r="B210" s="28">
        <v>2036</v>
      </c>
      <c r="C210" s="50">
        <f>+'NYMEX + Fundy'!F210</f>
        <v>7.5992473931512139</v>
      </c>
      <c r="D210" s="107">
        <f>+'FGT Z3 Transco Z4 Differentials'!G210</f>
        <v>2.2639455795288477E-2</v>
      </c>
      <c r="E210" s="51">
        <f t="shared" si="13"/>
        <v>7.6219999999999999</v>
      </c>
      <c r="F210" s="24"/>
      <c r="G210" s="8">
        <f t="shared" si="14"/>
        <v>0.23922812628126283</v>
      </c>
      <c r="H210" s="7">
        <f t="shared" si="15"/>
        <v>7.8612281262812624</v>
      </c>
    </row>
    <row r="211" spans="1:8" x14ac:dyDescent="0.25">
      <c r="A211" s="4" t="s">
        <v>16</v>
      </c>
      <c r="B211" s="28">
        <v>2036</v>
      </c>
      <c r="C211" s="50">
        <f>+'NYMEX + Fundy'!F211</f>
        <v>7.6464932990851784</v>
      </c>
      <c r="D211" s="107">
        <f>+'FGT Z3 Transco Z4 Differentials'!G211</f>
        <v>4.94447565078735E-2</v>
      </c>
      <c r="E211" s="51">
        <f t="shared" si="13"/>
        <v>7.6959999999999997</v>
      </c>
      <c r="F211" s="24"/>
      <c r="G211" s="8">
        <f t="shared" si="14"/>
        <v>0.2410788847888479</v>
      </c>
      <c r="H211" s="7">
        <f t="shared" si="15"/>
        <v>7.937078884788848</v>
      </c>
    </row>
    <row r="212" spans="1:8" x14ac:dyDescent="0.25">
      <c r="A212" s="4" t="s">
        <v>17</v>
      </c>
      <c r="B212" s="28">
        <v>2036</v>
      </c>
      <c r="C212" s="50">
        <f>+'NYMEX + Fundy'!F212</f>
        <v>7.7024719708985243</v>
      </c>
      <c r="D212" s="107">
        <f>+'FGT Z3 Transco Z4 Differentials'!G212</f>
        <v>9.60375881195068E-2</v>
      </c>
      <c r="E212" s="51">
        <f t="shared" si="13"/>
        <v>7.7990000000000004</v>
      </c>
      <c r="F212" s="24"/>
      <c r="G212" s="8">
        <f t="shared" si="14"/>
        <v>0.24365494054940551</v>
      </c>
      <c r="H212" s="7">
        <f t="shared" si="15"/>
        <v>8.0426549405494061</v>
      </c>
    </row>
    <row r="213" spans="1:8" x14ac:dyDescent="0.25">
      <c r="A213" s="4" t="s">
        <v>18</v>
      </c>
      <c r="B213" s="28">
        <v>2036</v>
      </c>
      <c r="C213" s="50">
        <f>+'NYMEX + Fundy'!F213</f>
        <v>7.9302260638402586</v>
      </c>
      <c r="D213" s="107">
        <f>+'FGT Z3 Transco Z4 Differentials'!G213</f>
        <v>0.13488982200622512</v>
      </c>
      <c r="E213" s="51">
        <f t="shared" si="13"/>
        <v>8.0649999999999995</v>
      </c>
      <c r="F213" s="24"/>
      <c r="G213" s="8">
        <f t="shared" si="14"/>
        <v>0.25030766707667074</v>
      </c>
      <c r="H213" s="7">
        <f t="shared" si="15"/>
        <v>8.3153076670766701</v>
      </c>
    </row>
    <row r="214" spans="1:8" x14ac:dyDescent="0.25">
      <c r="A214" s="4" t="s">
        <v>19</v>
      </c>
      <c r="B214" s="28">
        <v>2036</v>
      </c>
      <c r="C214" s="50">
        <f>+'NYMEX + Fundy'!F214</f>
        <v>7.9867673009790616</v>
      </c>
      <c r="D214" s="107">
        <f>+'FGT Z3 Transco Z4 Differentials'!G214</f>
        <v>0.1499770593643186</v>
      </c>
      <c r="E214" s="51">
        <f t="shared" si="13"/>
        <v>8.1370000000000005</v>
      </c>
      <c r="F214" s="24"/>
      <c r="G214" s="8">
        <f t="shared" si="14"/>
        <v>0.25210840508405086</v>
      </c>
      <c r="H214" s="7">
        <f t="shared" si="15"/>
        <v>8.3891084050840519</v>
      </c>
    </row>
    <row r="215" spans="1:8" x14ac:dyDescent="0.25">
      <c r="A215" s="4" t="s">
        <v>20</v>
      </c>
      <c r="B215" s="28">
        <v>2036</v>
      </c>
      <c r="C215" s="50">
        <f>+'NYMEX + Fundy'!F215</f>
        <v>7.947984512824446</v>
      </c>
      <c r="D215" s="107">
        <f>+'FGT Z3 Transco Z4 Differentials'!G215</f>
        <v>8.889048576354952E-2</v>
      </c>
      <c r="E215" s="51">
        <f t="shared" si="13"/>
        <v>8.0370000000000008</v>
      </c>
      <c r="F215" s="24"/>
      <c r="G215" s="8">
        <f t="shared" si="14"/>
        <v>0.24960738007380076</v>
      </c>
      <c r="H215" s="7">
        <f t="shared" si="15"/>
        <v>8.2866073800738018</v>
      </c>
    </row>
    <row r="216" spans="1:8" x14ac:dyDescent="0.25">
      <c r="A216" s="4" t="s">
        <v>21</v>
      </c>
      <c r="B216" s="28">
        <v>2036</v>
      </c>
      <c r="C216" s="50">
        <f>+'NYMEX + Fundy'!F216</f>
        <v>7.8956043428131215</v>
      </c>
      <c r="D216" s="107">
        <f>+'FGT Z3 Transco Z4 Differentials'!G216</f>
        <v>7.5747699737548579E-2</v>
      </c>
      <c r="E216" s="51">
        <f t="shared" si="13"/>
        <v>7.9710000000000001</v>
      </c>
      <c r="F216" s="24"/>
      <c r="G216" s="8">
        <f t="shared" si="14"/>
        <v>0.2479567035670357</v>
      </c>
      <c r="H216" s="7">
        <f t="shared" si="15"/>
        <v>8.2189567035670361</v>
      </c>
    </row>
    <row r="217" spans="1:8" x14ac:dyDescent="0.25">
      <c r="A217" s="4" t="s">
        <v>22</v>
      </c>
      <c r="B217" s="28">
        <v>2036</v>
      </c>
      <c r="C217" s="50">
        <f>+'NYMEX + Fundy'!F217</f>
        <v>8.0024602728924048</v>
      </c>
      <c r="D217" s="107">
        <f>+'FGT Z3 Transco Z4 Differentials'!G217</f>
        <v>5.0761799812317321E-2</v>
      </c>
      <c r="E217" s="51">
        <f t="shared" si="13"/>
        <v>8.0530000000000008</v>
      </c>
      <c r="F217" s="24"/>
      <c r="G217" s="8">
        <f t="shared" si="14"/>
        <v>0.25000754407544079</v>
      </c>
      <c r="H217" s="7">
        <f t="shared" si="15"/>
        <v>8.3030075440754416</v>
      </c>
    </row>
    <row r="218" spans="1:8" x14ac:dyDescent="0.25">
      <c r="A218" s="4" t="s">
        <v>23</v>
      </c>
      <c r="B218" s="28">
        <v>2036</v>
      </c>
      <c r="C218" s="50">
        <f>+'NYMEX + Fundy'!F218</f>
        <v>8.3678170231780928</v>
      </c>
      <c r="D218" s="107">
        <f>+'FGT Z3 Transco Z4 Differentials'!G218</f>
        <v>6.4080438613891566E-2</v>
      </c>
      <c r="E218" s="51">
        <f t="shared" si="13"/>
        <v>8.4320000000000004</v>
      </c>
      <c r="F218" s="24"/>
      <c r="G218" s="8">
        <f t="shared" si="14"/>
        <v>0.25948642886428863</v>
      </c>
      <c r="H218" s="7">
        <f t="shared" si="15"/>
        <v>8.6914864288642892</v>
      </c>
    </row>
    <row r="219" spans="1:8" x14ac:dyDescent="0.25">
      <c r="A219" s="4" t="s">
        <v>24</v>
      </c>
      <c r="B219" s="28">
        <v>2037</v>
      </c>
      <c r="C219" s="50">
        <f>+'NYMEX + Fundy'!F219</f>
        <v>8.5257697841423727</v>
      </c>
      <c r="D219" s="107">
        <f>+'FGT Z3 Transco Z4 Differentials'!G219</f>
        <v>0.10511228561401342</v>
      </c>
      <c r="E219" s="51">
        <f t="shared" si="13"/>
        <v>8.6310000000000002</v>
      </c>
      <c r="F219" s="24"/>
      <c r="G219" s="8">
        <f t="shared" si="14"/>
        <v>0.26446346863468634</v>
      </c>
      <c r="H219" s="7">
        <f t="shared" si="15"/>
        <v>8.8954634686346861</v>
      </c>
    </row>
    <row r="220" spans="1:8" x14ac:dyDescent="0.25">
      <c r="A220" s="4" t="s">
        <v>13</v>
      </c>
      <c r="B220" s="28">
        <v>2037</v>
      </c>
      <c r="C220" s="50">
        <f>+'NYMEX + Fundy'!F220</f>
        <v>8.5794081162886648</v>
      </c>
      <c r="D220" s="107">
        <f>+'FGT Z3 Transco Z4 Differentials'!G220</f>
        <v>8.1401062011718928E-2</v>
      </c>
      <c r="E220" s="51">
        <f t="shared" si="13"/>
        <v>8.6609999999999996</v>
      </c>
      <c r="F220" s="24"/>
      <c r="G220" s="8">
        <f t="shared" si="14"/>
        <v>0.26521377613776137</v>
      </c>
      <c r="H220" s="7">
        <f t="shared" si="15"/>
        <v>8.9262137761377609</v>
      </c>
    </row>
    <row r="221" spans="1:8" x14ac:dyDescent="0.25">
      <c r="A221" s="4" t="s">
        <v>14</v>
      </c>
      <c r="B221" s="28">
        <v>2037</v>
      </c>
      <c r="C221" s="50">
        <f>+'NYMEX + Fundy'!F221</f>
        <v>8.4525082120264727</v>
      </c>
      <c r="D221" s="107">
        <f>+'FGT Z3 Transco Z4 Differentials'!G221</f>
        <v>2.4467401504516317E-2</v>
      </c>
      <c r="E221" s="51">
        <f t="shared" si="13"/>
        <v>8.4770000000000003</v>
      </c>
      <c r="F221" s="24"/>
      <c r="G221" s="8">
        <f t="shared" si="14"/>
        <v>0.26061189011890123</v>
      </c>
      <c r="H221" s="7">
        <f t="shared" si="15"/>
        <v>8.7376118901189024</v>
      </c>
    </row>
    <row r="222" spans="1:8" x14ac:dyDescent="0.25">
      <c r="A222" s="4" t="s">
        <v>15</v>
      </c>
      <c r="B222" s="28">
        <v>2037</v>
      </c>
      <c r="C222" s="50">
        <f>+'NYMEX + Fundy'!F222</f>
        <v>8.2085137956443255</v>
      </c>
      <c r="D222" s="107">
        <f>+'FGT Z3 Transco Z4 Differentials'!G222</f>
        <v>2.0709218978882227E-2</v>
      </c>
      <c r="E222" s="51">
        <f t="shared" si="13"/>
        <v>8.2289999999999992</v>
      </c>
      <c r="F222" s="24"/>
      <c r="G222" s="8">
        <f t="shared" si="14"/>
        <v>0.25440934809348092</v>
      </c>
      <c r="H222" s="7">
        <f t="shared" si="15"/>
        <v>8.4834093480934794</v>
      </c>
    </row>
    <row r="223" spans="1:8" x14ac:dyDescent="0.25">
      <c r="A223" s="4" t="s">
        <v>16</v>
      </c>
      <c r="B223" s="28">
        <v>2037</v>
      </c>
      <c r="C223" s="50">
        <f>+'NYMEX + Fundy'!F223</f>
        <v>8.2593108476116441</v>
      </c>
      <c r="D223" s="107">
        <f>+'FGT Z3 Transco Z4 Differentials'!G223</f>
        <v>5.467709064483639E-2</v>
      </c>
      <c r="E223" s="51">
        <f t="shared" si="13"/>
        <v>8.3140000000000001</v>
      </c>
      <c r="F223" s="24"/>
      <c r="G223" s="8">
        <f t="shared" si="14"/>
        <v>0.25653521935219359</v>
      </c>
      <c r="H223" s="7">
        <f t="shared" si="15"/>
        <v>8.5705352193521929</v>
      </c>
    </row>
    <row r="224" spans="1:8" x14ac:dyDescent="0.25">
      <c r="A224" s="4" t="s">
        <v>17</v>
      </c>
      <c r="B224" s="28">
        <v>2037</v>
      </c>
      <c r="C224" s="50">
        <f>+'NYMEX + Fundy'!F224</f>
        <v>8.341725964346983</v>
      </c>
      <c r="D224" s="107">
        <f>+'FGT Z3 Transco Z4 Differentials'!G224</f>
        <v>0.11058588981628414</v>
      </c>
      <c r="E224" s="51">
        <f t="shared" si="13"/>
        <v>8.452</v>
      </c>
      <c r="F224" s="24"/>
      <c r="G224" s="8">
        <f t="shared" si="14"/>
        <v>0.25998663386633869</v>
      </c>
      <c r="H224" s="7">
        <f t="shared" si="15"/>
        <v>8.7119866338663385</v>
      </c>
    </row>
    <row r="225" spans="1:8" x14ac:dyDescent="0.25">
      <c r="A225" s="4" t="s">
        <v>18</v>
      </c>
      <c r="B225" s="28">
        <v>2037</v>
      </c>
      <c r="C225" s="50">
        <f>+'NYMEX + Fundy'!F225</f>
        <v>8.6993051575671263</v>
      </c>
      <c r="D225" s="107">
        <f>+'FGT Z3 Transco Z4 Differentials'!G225</f>
        <v>0.14703248023986859</v>
      </c>
      <c r="E225" s="51">
        <f t="shared" si="13"/>
        <v>8.8460000000000001</v>
      </c>
      <c r="F225" s="24"/>
      <c r="G225" s="8">
        <f t="shared" si="14"/>
        <v>0.26984067240672405</v>
      </c>
      <c r="H225" s="7">
        <f t="shared" si="15"/>
        <v>9.1158406724067245</v>
      </c>
    </row>
    <row r="226" spans="1:8" x14ac:dyDescent="0.25">
      <c r="A226" s="4" t="s">
        <v>19</v>
      </c>
      <c r="B226" s="28">
        <v>2037</v>
      </c>
      <c r="C226" s="50">
        <f>+'NYMEX + Fundy'!F226</f>
        <v>8.757020650652164</v>
      </c>
      <c r="D226" s="107">
        <f>+'FGT Z3 Transco Z4 Differentials'!G226</f>
        <v>0.14650139331817602</v>
      </c>
      <c r="E226" s="51">
        <f t="shared" si="13"/>
        <v>8.9039999999999999</v>
      </c>
      <c r="F226" s="24"/>
      <c r="G226" s="8">
        <f t="shared" si="14"/>
        <v>0.27129126691266914</v>
      </c>
      <c r="H226" s="7">
        <f t="shared" si="15"/>
        <v>9.1752912669126694</v>
      </c>
    </row>
    <row r="227" spans="1:8" x14ac:dyDescent="0.25">
      <c r="A227" s="4" t="s">
        <v>20</v>
      </c>
      <c r="B227" s="28">
        <v>2037</v>
      </c>
      <c r="C227" s="50">
        <f>+'NYMEX + Fundy'!F227</f>
        <v>8.6362849265736692</v>
      </c>
      <c r="D227" s="107">
        <f>+'FGT Z3 Transco Z4 Differentials'!G227</f>
        <v>9.5530920028686239E-2</v>
      </c>
      <c r="E227" s="51">
        <f t="shared" si="13"/>
        <v>8.7319999999999993</v>
      </c>
      <c r="F227" s="24"/>
      <c r="G227" s="8">
        <f t="shared" si="14"/>
        <v>0.26698950389503895</v>
      </c>
      <c r="H227" s="7">
        <f t="shared" si="15"/>
        <v>8.9989895038950376</v>
      </c>
    </row>
    <row r="228" spans="1:8" x14ac:dyDescent="0.25">
      <c r="A228" s="4" t="s">
        <v>21</v>
      </c>
      <c r="B228" s="28">
        <v>2037</v>
      </c>
      <c r="C228" s="50">
        <f>+'NYMEX + Fundy'!F228</f>
        <v>8.5424050436412635</v>
      </c>
      <c r="D228" s="107">
        <f>+'FGT Z3 Transco Z4 Differentials'!G228</f>
        <v>7.4025840759277095E-2</v>
      </c>
      <c r="E228" s="51">
        <f t="shared" si="13"/>
        <v>8.6159999999999997</v>
      </c>
      <c r="F228" s="24"/>
      <c r="G228" s="8">
        <f t="shared" si="14"/>
        <v>0.26408831488314888</v>
      </c>
      <c r="H228" s="7">
        <f t="shared" si="15"/>
        <v>8.8800883148831478</v>
      </c>
    </row>
    <row r="229" spans="1:8" x14ac:dyDescent="0.25">
      <c r="A229" s="4" t="s">
        <v>22</v>
      </c>
      <c r="B229" s="28">
        <v>2037</v>
      </c>
      <c r="C229" s="50">
        <f>+'NYMEX + Fundy'!F229</f>
        <v>8.6502269901503581</v>
      </c>
      <c r="D229" s="107">
        <f>+'FGT Z3 Transco Z4 Differentials'!G229</f>
        <v>5.1600079536438415E-2</v>
      </c>
      <c r="E229" s="51">
        <f t="shared" si="13"/>
        <v>8.702</v>
      </c>
      <c r="F229" s="24"/>
      <c r="G229" s="8">
        <f t="shared" si="14"/>
        <v>0.26623919639196392</v>
      </c>
      <c r="H229" s="7">
        <f t="shared" si="15"/>
        <v>8.9682391963919645</v>
      </c>
    </row>
    <row r="230" spans="1:8" x14ac:dyDescent="0.25">
      <c r="A230" s="4" t="s">
        <v>23</v>
      </c>
      <c r="B230" s="28">
        <v>2037</v>
      </c>
      <c r="C230" s="50">
        <f>+'NYMEX + Fundy'!F230</f>
        <v>9.0111512268154943</v>
      </c>
      <c r="D230" s="107">
        <f>+'FGT Z3 Transco Z4 Differentials'!G230</f>
        <v>7.7847681045532191E-2</v>
      </c>
      <c r="E230" s="51">
        <f t="shared" si="13"/>
        <v>9.0890000000000004</v>
      </c>
      <c r="F230" s="24"/>
      <c r="G230" s="8">
        <f t="shared" si="14"/>
        <v>0.27591816318163187</v>
      </c>
      <c r="H230" s="7">
        <f t="shared" si="15"/>
        <v>9.3649181631816329</v>
      </c>
    </row>
    <row r="231" spans="1:8" x14ac:dyDescent="0.25">
      <c r="A231" s="4" t="s">
        <v>24</v>
      </c>
      <c r="B231" s="28">
        <v>2038</v>
      </c>
      <c r="C231" s="50">
        <f>+'NYMEX + Fundy'!F231</f>
        <v>9.1745012519991551</v>
      </c>
      <c r="D231" s="107">
        <f>+'FGT Z3 Transco Z4 Differentials'!G231</f>
        <v>0.11103889465332006</v>
      </c>
      <c r="E231" s="51">
        <f t="shared" si="13"/>
        <v>9.2859999999999996</v>
      </c>
      <c r="F231" s="24"/>
      <c r="G231" s="8">
        <f t="shared" si="14"/>
        <v>0.28084518245182455</v>
      </c>
      <c r="H231" s="7">
        <f t="shared" si="15"/>
        <v>9.566845182451825</v>
      </c>
    </row>
    <row r="232" spans="1:8" x14ac:dyDescent="0.25">
      <c r="A232" s="4" t="s">
        <v>13</v>
      </c>
      <c r="B232" s="28">
        <v>2038</v>
      </c>
      <c r="C232" s="50">
        <f>+'NYMEX + Fundy'!F232</f>
        <v>9.2306925827292741</v>
      </c>
      <c r="D232" s="107">
        <f>+'FGT Z3 Transco Z4 Differentials'!G232</f>
        <v>8.8355255126953303E-2</v>
      </c>
      <c r="E232" s="51">
        <f t="shared" si="13"/>
        <v>9.3190000000000008</v>
      </c>
      <c r="F232" s="24"/>
      <c r="G232" s="8">
        <f t="shared" si="14"/>
        <v>0.28167052070520709</v>
      </c>
      <c r="H232" s="7">
        <f t="shared" si="15"/>
        <v>9.6006705207052079</v>
      </c>
    </row>
    <row r="233" spans="1:8" x14ac:dyDescent="0.25">
      <c r="A233" s="4" t="s">
        <v>14</v>
      </c>
      <c r="B233" s="28">
        <v>2038</v>
      </c>
      <c r="C233" s="50">
        <f>+'NYMEX + Fundy'!F233</f>
        <v>9.0895715491807039</v>
      </c>
      <c r="D233" s="107">
        <f>+'FGT Z3 Transco Z4 Differentials'!G233</f>
        <v>2.5646619796752645E-2</v>
      </c>
      <c r="E233" s="51">
        <f t="shared" si="13"/>
        <v>9.1150000000000002</v>
      </c>
      <c r="F233" s="24"/>
      <c r="G233" s="8">
        <f t="shared" si="14"/>
        <v>0.27656842968429685</v>
      </c>
      <c r="H233" s="7">
        <f t="shared" si="15"/>
        <v>9.3915684296842965</v>
      </c>
    </row>
    <row r="234" spans="1:8" x14ac:dyDescent="0.25">
      <c r="A234" s="4" t="s">
        <v>15</v>
      </c>
      <c r="B234" s="28">
        <v>2038</v>
      </c>
      <c r="C234" s="50">
        <f>+'NYMEX + Fundy'!F234</f>
        <v>8.7789957771913691</v>
      </c>
      <c r="D234" s="107">
        <f>+'FGT Z3 Transco Z4 Differentials'!G234</f>
        <v>4.3953123092651758E-2</v>
      </c>
      <c r="E234" s="51">
        <f t="shared" si="13"/>
        <v>8.8230000000000004</v>
      </c>
      <c r="F234" s="24"/>
      <c r="G234" s="8">
        <f t="shared" si="14"/>
        <v>0.26926543665436653</v>
      </c>
      <c r="H234" s="7">
        <f t="shared" si="15"/>
        <v>9.0922654366543672</v>
      </c>
    </row>
    <row r="235" spans="1:8" x14ac:dyDescent="0.25">
      <c r="A235" s="4" t="s">
        <v>16</v>
      </c>
      <c r="B235" s="28">
        <v>2038</v>
      </c>
      <c r="C235" s="50">
        <f>+'NYMEX + Fundy'!F235</f>
        <v>8.832899127995919</v>
      </c>
      <c r="D235" s="107">
        <f>+'FGT Z3 Transco Z4 Differentials'!G235</f>
        <v>6.0381016731262172E-2</v>
      </c>
      <c r="E235" s="51">
        <f t="shared" si="13"/>
        <v>8.8930000000000007</v>
      </c>
      <c r="F235" s="24"/>
      <c r="G235" s="8">
        <f t="shared" si="14"/>
        <v>0.27101615416154168</v>
      </c>
      <c r="H235" s="7">
        <f t="shared" si="15"/>
        <v>9.1640161541615424</v>
      </c>
    </row>
    <row r="236" spans="1:8" x14ac:dyDescent="0.25">
      <c r="A236" s="4" t="s">
        <v>17</v>
      </c>
      <c r="B236" s="28">
        <v>2038</v>
      </c>
      <c r="C236" s="50">
        <f>+'NYMEX + Fundy'!F236</f>
        <v>8.8971515973009989</v>
      </c>
      <c r="D236" s="107">
        <f>+'FGT Z3 Transco Z4 Differentials'!G236</f>
        <v>0.1175987339019775</v>
      </c>
      <c r="E236" s="51">
        <f t="shared" si="13"/>
        <v>9.0150000000000006</v>
      </c>
      <c r="F236" s="24"/>
      <c r="G236" s="8">
        <f t="shared" si="14"/>
        <v>0.27406740467404678</v>
      </c>
      <c r="H236" s="7">
        <f t="shared" si="15"/>
        <v>9.2890674046740465</v>
      </c>
    </row>
    <row r="237" spans="1:8" x14ac:dyDescent="0.25">
      <c r="A237" s="4" t="s">
        <v>18</v>
      </c>
      <c r="B237" s="28">
        <v>2038</v>
      </c>
      <c r="C237" s="50">
        <f>+'NYMEX + Fundy'!F237</f>
        <v>9.1491388404986687</v>
      </c>
      <c r="D237" s="107">
        <f>+'FGT Z3 Transco Z4 Differentials'!G237</f>
        <v>0.15193484306335403</v>
      </c>
      <c r="E237" s="51">
        <f t="shared" si="13"/>
        <v>9.3010000000000002</v>
      </c>
      <c r="F237" s="24"/>
      <c r="G237" s="8">
        <f t="shared" si="14"/>
        <v>0.28122033620336206</v>
      </c>
      <c r="H237" s="7">
        <f t="shared" si="15"/>
        <v>9.5822203362033616</v>
      </c>
    </row>
    <row r="238" spans="1:8" x14ac:dyDescent="0.25">
      <c r="A238" s="4" t="s">
        <v>19</v>
      </c>
      <c r="B238" s="28">
        <v>2038</v>
      </c>
      <c r="C238" s="50">
        <f>+'NYMEX + Fundy'!F238</f>
        <v>9.2140956267575813</v>
      </c>
      <c r="D238" s="107">
        <f>+'FGT Z3 Transco Z4 Differentials'!G238</f>
        <v>0.14471992969512915</v>
      </c>
      <c r="E238" s="51">
        <f t="shared" si="13"/>
        <v>9.359</v>
      </c>
      <c r="F238" s="24"/>
      <c r="G238" s="8">
        <f t="shared" si="14"/>
        <v>0.2826709307093071</v>
      </c>
      <c r="H238" s="7">
        <f t="shared" si="15"/>
        <v>9.6416709307093065</v>
      </c>
    </row>
    <row r="239" spans="1:8" x14ac:dyDescent="0.25">
      <c r="A239" s="4" t="s">
        <v>20</v>
      </c>
      <c r="B239" s="28">
        <v>2038</v>
      </c>
      <c r="C239" s="50">
        <f>+'NYMEX + Fundy'!F239</f>
        <v>9.0068206081518412</v>
      </c>
      <c r="D239" s="107">
        <f>+'FGT Z3 Transco Z4 Differentials'!G239</f>
        <v>0.10371535301208468</v>
      </c>
      <c r="E239" s="51">
        <f t="shared" si="13"/>
        <v>9.1110000000000007</v>
      </c>
      <c r="F239" s="24"/>
      <c r="G239" s="8">
        <f t="shared" si="14"/>
        <v>0.27646838868388685</v>
      </c>
      <c r="H239" s="7">
        <f t="shared" si="15"/>
        <v>9.387468388683887</v>
      </c>
    </row>
    <row r="240" spans="1:8" x14ac:dyDescent="0.25">
      <c r="A240" s="4" t="s">
        <v>21</v>
      </c>
      <c r="B240" s="28">
        <v>2038</v>
      </c>
      <c r="C240" s="50">
        <f>+'NYMEX + Fundy'!F240</f>
        <v>8.9159301155273045</v>
      </c>
      <c r="D240" s="107">
        <f>+'FGT Z3 Transco Z4 Differentials'!G240</f>
        <v>6.3998908996581783E-2</v>
      </c>
      <c r="E240" s="51">
        <f t="shared" si="13"/>
        <v>8.98</v>
      </c>
      <c r="F240" s="24"/>
      <c r="G240" s="8">
        <f t="shared" si="14"/>
        <v>0.27319204592045926</v>
      </c>
      <c r="H240" s="7">
        <f t="shared" si="15"/>
        <v>9.2531920459204589</v>
      </c>
    </row>
    <row r="241" spans="1:8" x14ac:dyDescent="0.25">
      <c r="A241" s="4" t="s">
        <v>22</v>
      </c>
      <c r="B241" s="28">
        <v>2038</v>
      </c>
      <c r="C241" s="50">
        <f>+'NYMEX + Fundy'!F241</f>
        <v>9.0635006200288473</v>
      </c>
      <c r="D241" s="107">
        <f>+'FGT Z3 Transco Z4 Differentials'!G241</f>
        <v>7.3449711799622008E-2</v>
      </c>
      <c r="E241" s="51">
        <f t="shared" si="13"/>
        <v>9.1370000000000005</v>
      </c>
      <c r="F241" s="24"/>
      <c r="G241" s="8">
        <f t="shared" si="14"/>
        <v>0.27711865518655188</v>
      </c>
      <c r="H241" s="7">
        <f t="shared" si="15"/>
        <v>9.4141186551865523</v>
      </c>
    </row>
    <row r="242" spans="1:8" x14ac:dyDescent="0.25">
      <c r="A242" s="4" t="s">
        <v>23</v>
      </c>
      <c r="B242" s="28">
        <v>2038</v>
      </c>
      <c r="C242" s="50">
        <f>+'NYMEX + Fundy'!F242</f>
        <v>9.3883223576012433</v>
      </c>
      <c r="D242" s="107">
        <f>+'FGT Z3 Transco Z4 Differentials'!G242</f>
        <v>0.10013695716857907</v>
      </c>
      <c r="E242" s="51">
        <f t="shared" si="13"/>
        <v>9.4879999999999995</v>
      </c>
      <c r="F242" s="24"/>
      <c r="G242" s="8">
        <f t="shared" si="14"/>
        <v>0.28589725297252977</v>
      </c>
      <c r="H242" s="7">
        <f t="shared" si="15"/>
        <v>9.7738972529725299</v>
      </c>
    </row>
    <row r="243" spans="1:8" x14ac:dyDescent="0.25">
      <c r="A243" s="230" t="s">
        <v>24</v>
      </c>
      <c r="B243" s="237">
        <v>2039</v>
      </c>
      <c r="C243" s="50">
        <f>+'NYMEX + Fundy'!F243</f>
        <v>9.4050154756070423</v>
      </c>
      <c r="D243" s="107">
        <f>+'FGT Z3 Transco Z4 Differentials'!G243</f>
        <v>0.11861917495727514</v>
      </c>
      <c r="E243" s="51">
        <f t="shared" ref="E243:E306" si="16">ROUND(C243+D243,3)</f>
        <v>9.5239999999999991</v>
      </c>
      <c r="F243" s="24"/>
      <c r="G243" s="8">
        <f t="shared" ref="G243:G306" si="17">(E243/$L$6)*$L$5+($L$7*$L$8^(B243-$L$4))</f>
        <v>0.28679762197621972</v>
      </c>
      <c r="H243" s="7">
        <f t="shared" ref="H243:H306" si="18">+E243+G243</f>
        <v>9.810797621976219</v>
      </c>
    </row>
    <row r="244" spans="1:8" x14ac:dyDescent="0.25">
      <c r="A244" s="230" t="s">
        <v>13</v>
      </c>
      <c r="B244" s="237">
        <v>2039</v>
      </c>
      <c r="C244" s="50">
        <f>+'NYMEX + Fundy'!F244</f>
        <v>9.4626878251269151</v>
      </c>
      <c r="D244" s="107">
        <f>+'FGT Z3 Transco Z4 Differentials'!G244</f>
        <v>0.10145397186279315</v>
      </c>
      <c r="E244" s="51">
        <f t="shared" si="16"/>
        <v>9.5640000000000001</v>
      </c>
      <c r="F244" s="24"/>
      <c r="G244" s="8">
        <f t="shared" si="17"/>
        <v>0.28779803198031984</v>
      </c>
      <c r="H244" s="7">
        <f t="shared" si="18"/>
        <v>9.8517980319803193</v>
      </c>
    </row>
    <row r="245" spans="1:8" x14ac:dyDescent="0.25">
      <c r="A245" s="230" t="s">
        <v>14</v>
      </c>
      <c r="B245" s="237">
        <v>2039</v>
      </c>
      <c r="C245" s="50">
        <f>+'NYMEX + Fundy'!F245</f>
        <v>9.2369798417408315</v>
      </c>
      <c r="D245" s="107">
        <f>+'FGT Z3 Transco Z4 Differentials'!G245</f>
        <v>3.2298498153686239E-2</v>
      </c>
      <c r="E245" s="51">
        <f t="shared" si="16"/>
        <v>9.2690000000000001</v>
      </c>
      <c r="F245" s="24"/>
      <c r="G245" s="8">
        <f t="shared" si="17"/>
        <v>0.280420008200082</v>
      </c>
      <c r="H245" s="7">
        <f t="shared" si="18"/>
        <v>9.549420008200082</v>
      </c>
    </row>
    <row r="246" spans="1:8" x14ac:dyDescent="0.25">
      <c r="A246" s="230" t="s">
        <v>15</v>
      </c>
      <c r="B246" s="237">
        <v>2039</v>
      </c>
      <c r="C246" s="50">
        <f>+'NYMEX + Fundy'!F246</f>
        <v>8.6442806959500533</v>
      </c>
      <c r="D246" s="107">
        <f>+'FGT Z3 Transco Z4 Differentials'!G246</f>
        <v>4.1172685623169336E-2</v>
      </c>
      <c r="E246" s="51">
        <f t="shared" si="16"/>
        <v>8.6850000000000005</v>
      </c>
      <c r="F246" s="24"/>
      <c r="G246" s="8">
        <f t="shared" si="17"/>
        <v>0.26581402214022143</v>
      </c>
      <c r="H246" s="7">
        <f t="shared" si="18"/>
        <v>8.9508140221402215</v>
      </c>
    </row>
    <row r="247" spans="1:8" x14ac:dyDescent="0.25">
      <c r="A247" s="230" t="s">
        <v>16</v>
      </c>
      <c r="B247" s="237">
        <v>2039</v>
      </c>
      <c r="C247" s="50">
        <f>+'NYMEX + Fundy'!F247</f>
        <v>8.6937310630198912</v>
      </c>
      <c r="D247" s="107">
        <f>+'FGT Z3 Transco Z4 Differentials'!G247</f>
        <v>5.2455983161926234E-2</v>
      </c>
      <c r="E247" s="51">
        <f t="shared" si="16"/>
        <v>8.7460000000000004</v>
      </c>
      <c r="F247" s="24"/>
      <c r="G247" s="8">
        <f t="shared" si="17"/>
        <v>0.26733964739647398</v>
      </c>
      <c r="H247" s="7">
        <f t="shared" si="18"/>
        <v>9.0133396473964744</v>
      </c>
    </row>
    <row r="248" spans="1:8" x14ac:dyDescent="0.25">
      <c r="A248" s="230" t="s">
        <v>17</v>
      </c>
      <c r="B248" s="237">
        <v>2039</v>
      </c>
      <c r="C248" s="50">
        <f>+'NYMEX + Fundy'!F248</f>
        <v>8.7499733813490987</v>
      </c>
      <c r="D248" s="107">
        <f>+'FGT Z3 Transco Z4 Differentials'!G248</f>
        <v>0.11465426445007321</v>
      </c>
      <c r="E248" s="51">
        <f t="shared" si="16"/>
        <v>8.8650000000000002</v>
      </c>
      <c r="F248" s="24"/>
      <c r="G248" s="8">
        <f t="shared" si="17"/>
        <v>0.27031586715867162</v>
      </c>
      <c r="H248" s="7">
        <f t="shared" si="18"/>
        <v>9.1353158671586723</v>
      </c>
    </row>
    <row r="249" spans="1:8" x14ac:dyDescent="0.25">
      <c r="A249" s="230" t="s">
        <v>18</v>
      </c>
      <c r="B249" s="237">
        <v>2039</v>
      </c>
      <c r="C249" s="50">
        <f>+'NYMEX + Fundy'!F249</f>
        <v>8.8380680415889277</v>
      </c>
      <c r="D249" s="107">
        <f>+'FGT Z3 Transco Z4 Differentials'!G249</f>
        <v>0.12855027198791547</v>
      </c>
      <c r="E249" s="51">
        <f t="shared" si="16"/>
        <v>8.9670000000000005</v>
      </c>
      <c r="F249" s="24"/>
      <c r="G249" s="8">
        <f t="shared" si="17"/>
        <v>0.27286691266912672</v>
      </c>
      <c r="H249" s="7">
        <f t="shared" si="18"/>
        <v>9.2398669126691271</v>
      </c>
    </row>
    <row r="250" spans="1:8" x14ac:dyDescent="0.25">
      <c r="A250" s="230" t="s">
        <v>19</v>
      </c>
      <c r="B250" s="237">
        <v>2039</v>
      </c>
      <c r="C250" s="50">
        <f>+'NYMEX + Fundy'!F250</f>
        <v>9.6031584230693383</v>
      </c>
      <c r="D250" s="107">
        <f>+'FGT Z3 Transco Z4 Differentials'!G250</f>
        <v>0.1453536462783811</v>
      </c>
      <c r="E250" s="51">
        <f t="shared" si="16"/>
        <v>9.7490000000000006</v>
      </c>
      <c r="F250" s="24"/>
      <c r="G250" s="8">
        <f t="shared" si="17"/>
        <v>0.29242492824928251</v>
      </c>
      <c r="H250" s="7">
        <f t="shared" si="18"/>
        <v>10.041424928249283</v>
      </c>
    </row>
    <row r="251" spans="1:8" x14ac:dyDescent="0.25">
      <c r="A251" s="230" t="s">
        <v>20</v>
      </c>
      <c r="B251" s="237">
        <v>2039</v>
      </c>
      <c r="C251" s="50">
        <f>+'NYMEX + Fundy'!F251</f>
        <v>9.5612875000685502</v>
      </c>
      <c r="D251" s="107">
        <f>+'FGT Z3 Transco Z4 Differentials'!G251</f>
        <v>8.7602071762084677E-2</v>
      </c>
      <c r="E251" s="51">
        <f t="shared" si="16"/>
        <v>9.6489999999999991</v>
      </c>
      <c r="F251" s="24"/>
      <c r="G251" s="8">
        <f t="shared" si="17"/>
        <v>0.28992390323903239</v>
      </c>
      <c r="H251" s="7">
        <f t="shared" si="18"/>
        <v>9.9389239032390311</v>
      </c>
    </row>
    <row r="252" spans="1:8" x14ac:dyDescent="0.25">
      <c r="A252" s="230" t="s">
        <v>21</v>
      </c>
      <c r="B252" s="237">
        <v>2039</v>
      </c>
      <c r="C252" s="50">
        <f>+'NYMEX + Fundy'!F252</f>
        <v>9.205993045024556</v>
      </c>
      <c r="D252" s="107">
        <f>+'FGT Z3 Transco Z4 Differentials'!G252</f>
        <v>8.1064434051513423E-2</v>
      </c>
      <c r="E252" s="51">
        <f t="shared" si="16"/>
        <v>9.2870000000000008</v>
      </c>
      <c r="F252" s="24"/>
      <c r="G252" s="8">
        <f t="shared" si="17"/>
        <v>0.28087019270192704</v>
      </c>
      <c r="H252" s="7">
        <f t="shared" si="18"/>
        <v>9.5678701927019283</v>
      </c>
    </row>
    <row r="253" spans="1:8" x14ac:dyDescent="0.25">
      <c r="A253" s="230" t="s">
        <v>22</v>
      </c>
      <c r="B253" s="237">
        <v>2039</v>
      </c>
      <c r="C253" s="50">
        <f>+'NYMEX + Fundy'!F253</f>
        <v>9.3098877379908931</v>
      </c>
      <c r="D253" s="107">
        <f>+'FGT Z3 Transco Z4 Differentials'!G253</f>
        <v>6.329832553863568E-2</v>
      </c>
      <c r="E253" s="51">
        <f t="shared" si="16"/>
        <v>9.3729999999999993</v>
      </c>
      <c r="F253" s="24"/>
      <c r="G253" s="8">
        <f t="shared" si="17"/>
        <v>0.28302107421074207</v>
      </c>
      <c r="H253" s="7">
        <f t="shared" si="18"/>
        <v>9.6560210742107415</v>
      </c>
    </row>
    <row r="254" spans="1:8" x14ac:dyDescent="0.25">
      <c r="A254" s="230" t="s">
        <v>23</v>
      </c>
      <c r="B254" s="237">
        <v>2039</v>
      </c>
      <c r="C254" s="50">
        <f>+'NYMEX + Fundy'!F254</f>
        <v>9.5959302147313323</v>
      </c>
      <c r="D254" s="107">
        <f>+'FGT Z3 Transco Z4 Differentials'!G254</f>
        <v>8.6642942428588832E-2</v>
      </c>
      <c r="E254" s="51">
        <f t="shared" si="16"/>
        <v>9.6829999999999998</v>
      </c>
      <c r="F254" s="24"/>
      <c r="G254" s="8">
        <f t="shared" si="17"/>
        <v>0.29077425174251742</v>
      </c>
      <c r="H254" s="7">
        <f t="shared" si="18"/>
        <v>9.9737742517425172</v>
      </c>
    </row>
    <row r="255" spans="1:8" x14ac:dyDescent="0.25">
      <c r="A255" s="230" t="s">
        <v>24</v>
      </c>
      <c r="B255" s="237">
        <v>2040</v>
      </c>
      <c r="C255" s="50">
        <f>+'NYMEX + Fundy'!F255</f>
        <v>9.8225666972875665</v>
      </c>
      <c r="D255" s="107">
        <f>+'FGT Z3 Transco Z4 Differentials'!G255</f>
        <v>9.7768764495850036E-2</v>
      </c>
      <c r="E255" s="51">
        <f t="shared" si="16"/>
        <v>9.92</v>
      </c>
      <c r="F255" s="24"/>
      <c r="G255" s="8">
        <f t="shared" si="17"/>
        <v>0.29670168101681016</v>
      </c>
      <c r="H255" s="7">
        <f t="shared" si="18"/>
        <v>10.21670168101681</v>
      </c>
    </row>
    <row r="256" spans="1:8" x14ac:dyDescent="0.25">
      <c r="A256" s="230" t="s">
        <v>13</v>
      </c>
      <c r="B256" s="237">
        <v>2040</v>
      </c>
      <c r="C256" s="50">
        <f>+'NYMEX + Fundy'!F256</f>
        <v>9.873928638597798</v>
      </c>
      <c r="D256" s="107">
        <f>+'FGT Z3 Transco Z4 Differentials'!G256</f>
        <v>6.082483291625973E-2</v>
      </c>
      <c r="E256" s="51">
        <f t="shared" si="16"/>
        <v>9.9350000000000005</v>
      </c>
      <c r="F256" s="24"/>
      <c r="G256" s="8">
        <f t="shared" si="17"/>
        <v>0.29707683476834768</v>
      </c>
      <c r="H256" s="7">
        <f t="shared" si="18"/>
        <v>10.232076834768348</v>
      </c>
    </row>
    <row r="257" spans="1:8" x14ac:dyDescent="0.25">
      <c r="A257" s="230" t="s">
        <v>14</v>
      </c>
      <c r="B257" s="237">
        <v>2040</v>
      </c>
      <c r="C257" s="50">
        <f>+'NYMEX + Fundy'!F257</f>
        <v>9.7137312358112879</v>
      </c>
      <c r="D257" s="107">
        <f>+'FGT Z3 Transco Z4 Differentials'!G257</f>
        <v>3.2880487442016992E-2</v>
      </c>
      <c r="E257" s="51">
        <f t="shared" si="16"/>
        <v>9.7469999999999999</v>
      </c>
      <c r="F257" s="24"/>
      <c r="G257" s="8">
        <f t="shared" si="17"/>
        <v>0.29237490774907748</v>
      </c>
      <c r="H257" s="7">
        <f t="shared" si="18"/>
        <v>10.039374907749078</v>
      </c>
    </row>
    <row r="258" spans="1:8" x14ac:dyDescent="0.25">
      <c r="A258" s="230" t="s">
        <v>15</v>
      </c>
      <c r="B258" s="237">
        <v>2040</v>
      </c>
      <c r="C258" s="50">
        <f>+'NYMEX + Fundy'!F258</f>
        <v>9.3918117267641446</v>
      </c>
      <c r="D258" s="107">
        <f>+'FGT Z3 Transco Z4 Differentials'!G258</f>
        <v>1.3189268112182795E-2</v>
      </c>
      <c r="E258" s="51">
        <f t="shared" si="16"/>
        <v>9.4049999999999994</v>
      </c>
      <c r="F258" s="24"/>
      <c r="G258" s="8">
        <f t="shared" si="17"/>
        <v>0.28382140221402213</v>
      </c>
      <c r="H258" s="7">
        <f t="shared" si="18"/>
        <v>9.6888214022140211</v>
      </c>
    </row>
    <row r="259" spans="1:8" x14ac:dyDescent="0.25">
      <c r="A259" s="230" t="s">
        <v>16</v>
      </c>
      <c r="B259" s="237">
        <v>2040</v>
      </c>
      <c r="C259" s="50">
        <f>+'NYMEX + Fundy'!F259</f>
        <v>9.4462429316260081</v>
      </c>
      <c r="D259" s="107">
        <f>+'FGT Z3 Transco Z4 Differentials'!G259</f>
        <v>5.7728142738342036E-2</v>
      </c>
      <c r="E259" s="51">
        <f t="shared" si="16"/>
        <v>9.5039999999999996</v>
      </c>
      <c r="F259" s="24"/>
      <c r="G259" s="8">
        <f t="shared" si="17"/>
        <v>0.28629741697416977</v>
      </c>
      <c r="H259" s="7">
        <f t="shared" si="18"/>
        <v>9.7902974169741697</v>
      </c>
    </row>
    <row r="260" spans="1:8" x14ac:dyDescent="0.25">
      <c r="A260" s="230" t="s">
        <v>17</v>
      </c>
      <c r="B260" s="237">
        <v>2040</v>
      </c>
      <c r="C260" s="50">
        <f>+'NYMEX + Fundy'!F260</f>
        <v>9.5264196411039865</v>
      </c>
      <c r="D260" s="107">
        <f>+'FGT Z3 Transco Z4 Differentials'!G260</f>
        <v>0.10776612281799292</v>
      </c>
      <c r="E260" s="51">
        <f t="shared" si="16"/>
        <v>9.6340000000000003</v>
      </c>
      <c r="F260" s="24"/>
      <c r="G260" s="8">
        <f t="shared" si="17"/>
        <v>0.28954874948749487</v>
      </c>
      <c r="H260" s="7">
        <f t="shared" si="18"/>
        <v>9.9235487494874945</v>
      </c>
    </row>
    <row r="261" spans="1:8" x14ac:dyDescent="0.25">
      <c r="A261" s="230" t="s">
        <v>18</v>
      </c>
      <c r="B261" s="237">
        <v>2040</v>
      </c>
      <c r="C261" s="50">
        <f>+'NYMEX + Fundy'!F261</f>
        <v>9.8751086881703323</v>
      </c>
      <c r="D261" s="107">
        <f>+'FGT Z3 Transco Z4 Differentials'!G261</f>
        <v>0.14448641777038596</v>
      </c>
      <c r="E261" s="51">
        <f t="shared" si="16"/>
        <v>10.02</v>
      </c>
      <c r="F261" s="24"/>
      <c r="G261" s="8">
        <f t="shared" si="17"/>
        <v>0.29920270602706023</v>
      </c>
      <c r="H261" s="7">
        <f t="shared" si="18"/>
        <v>10.31920270602706</v>
      </c>
    </row>
    <row r="262" spans="1:8" x14ac:dyDescent="0.25">
      <c r="A262" s="230" t="s">
        <v>19</v>
      </c>
      <c r="B262" s="237">
        <v>2040</v>
      </c>
      <c r="C262" s="50">
        <f>+'NYMEX + Fundy'!F262</f>
        <v>9.9354883640745051</v>
      </c>
      <c r="D262" s="107">
        <f>+'FGT Z3 Transco Z4 Differentials'!G262</f>
        <v>0.15454016208648724</v>
      </c>
      <c r="E262" s="51">
        <f t="shared" si="16"/>
        <v>10.09</v>
      </c>
      <c r="F262" s="24"/>
      <c r="G262" s="8">
        <f t="shared" si="17"/>
        <v>0.30095342353423538</v>
      </c>
      <c r="H262" s="7">
        <f t="shared" si="18"/>
        <v>10.390953423534235</v>
      </c>
    </row>
    <row r="263" spans="1:8" x14ac:dyDescent="0.25">
      <c r="A263" s="230" t="s">
        <v>20</v>
      </c>
      <c r="B263" s="237">
        <v>2040</v>
      </c>
      <c r="C263" s="50">
        <f>+'NYMEX + Fundy'!F263</f>
        <v>9.9156431073210509</v>
      </c>
      <c r="D263" s="107">
        <f>+'FGT Z3 Transco Z4 Differentials'!G263</f>
        <v>9.8129453659058008E-2</v>
      </c>
      <c r="E263" s="51">
        <f t="shared" si="16"/>
        <v>10.013999999999999</v>
      </c>
      <c r="F263" s="24"/>
      <c r="G263" s="8">
        <f t="shared" si="17"/>
        <v>0.29905264452644531</v>
      </c>
      <c r="H263" s="7">
        <f t="shared" si="18"/>
        <v>10.313052644526445</v>
      </c>
    </row>
    <row r="264" spans="1:8" x14ac:dyDescent="0.25">
      <c r="A264" s="230" t="s">
        <v>21</v>
      </c>
      <c r="B264" s="237">
        <v>2040</v>
      </c>
      <c r="C264" s="50">
        <f>+'NYMEX + Fundy'!F264</f>
        <v>9.6940349035832174</v>
      </c>
      <c r="D264" s="107">
        <f>+'FGT Z3 Transco Z4 Differentials'!G264</f>
        <v>8.6056213378906676E-2</v>
      </c>
      <c r="E264" s="51">
        <f t="shared" si="16"/>
        <v>9.7799999999999994</v>
      </c>
      <c r="F264" s="24"/>
      <c r="G264" s="8">
        <f t="shared" si="17"/>
        <v>0.29320024600245997</v>
      </c>
      <c r="H264" s="7">
        <f t="shared" si="18"/>
        <v>10.073200246002459</v>
      </c>
    </row>
    <row r="265" spans="1:8" x14ac:dyDescent="0.25">
      <c r="A265" s="230" t="s">
        <v>22</v>
      </c>
      <c r="B265" s="237">
        <v>2040</v>
      </c>
      <c r="C265" s="50">
        <f>+'NYMEX + Fundy'!F265</f>
        <v>9.7967942444240048</v>
      </c>
      <c r="D265" s="107">
        <f>+'FGT Z3 Transco Z4 Differentials'!G265</f>
        <v>6.9012036323547576E-2</v>
      </c>
      <c r="E265" s="51">
        <f t="shared" si="16"/>
        <v>9.8659999999999997</v>
      </c>
      <c r="F265" s="24"/>
      <c r="G265" s="8">
        <f t="shared" si="17"/>
        <v>0.29535112751127512</v>
      </c>
      <c r="H265" s="7">
        <f t="shared" si="18"/>
        <v>10.161351127511274</v>
      </c>
    </row>
    <row r="266" spans="1:8" x14ac:dyDescent="0.25">
      <c r="A266" s="230" t="s">
        <v>23</v>
      </c>
      <c r="B266">
        <v>2040</v>
      </c>
      <c r="C266" s="50">
        <f>+'NYMEX + Fundy'!F266</f>
        <v>10.131624800657162</v>
      </c>
      <c r="D266" s="107">
        <f>+'FGT Z3 Transco Z4 Differentials'!G266</f>
        <v>0.11135575294494604</v>
      </c>
      <c r="E266" s="51">
        <f t="shared" si="16"/>
        <v>10.243</v>
      </c>
      <c r="F266" s="24"/>
      <c r="G266" s="8">
        <f t="shared" si="17"/>
        <v>0.30477999179991799</v>
      </c>
      <c r="H266" s="7">
        <f t="shared" si="18"/>
        <v>10.547779991799919</v>
      </c>
    </row>
    <row r="267" spans="1:8" x14ac:dyDescent="0.25">
      <c r="A267" s="230" t="s">
        <v>24</v>
      </c>
      <c r="B267">
        <v>2041</v>
      </c>
      <c r="C267" s="50">
        <f>+'NYMEX + Fundy'!F267</f>
        <v>10.302503564914767</v>
      </c>
      <c r="D267" s="107">
        <f>+'FGT Z3 Transco Z4 Differentials'!G267</f>
        <v>0.11257122039794965</v>
      </c>
      <c r="E267" s="51">
        <f t="shared" si="16"/>
        <v>10.414999999999999</v>
      </c>
      <c r="F267" s="24"/>
      <c r="G267" s="8">
        <f t="shared" si="17"/>
        <v>0.30908175481754818</v>
      </c>
      <c r="H267" s="7">
        <f t="shared" si="18"/>
        <v>10.724081754817547</v>
      </c>
    </row>
    <row r="268" spans="1:8" x14ac:dyDescent="0.25">
      <c r="A268" s="230" t="s">
        <v>13</v>
      </c>
      <c r="B268">
        <v>2041</v>
      </c>
      <c r="C268" s="50">
        <f>+'NYMEX + Fundy'!F268</f>
        <v>10.341540940671099</v>
      </c>
      <c r="D268" s="107">
        <f>+'FGT Z3 Transco Z4 Differentials'!G268</f>
        <v>8.3332023620605433E-2</v>
      </c>
      <c r="E268" s="51">
        <f t="shared" si="16"/>
        <v>10.425000000000001</v>
      </c>
      <c r="F268" s="24"/>
      <c r="G268" s="8">
        <f t="shared" si="17"/>
        <v>0.30933185731857327</v>
      </c>
      <c r="H268" s="7">
        <f t="shared" si="18"/>
        <v>10.734331857318574</v>
      </c>
    </row>
    <row r="269" spans="1:8" x14ac:dyDescent="0.25">
      <c r="A269" s="230" t="s">
        <v>14</v>
      </c>
      <c r="B269">
        <v>2041</v>
      </c>
      <c r="C269" s="50">
        <f>+'NYMEX + Fundy'!F269</f>
        <v>10.121901039392499</v>
      </c>
      <c r="D269" s="107">
        <f>+'FGT Z3 Transco Z4 Differentials'!G269</f>
        <v>3.7016096115112695E-2</v>
      </c>
      <c r="E269" s="51">
        <f t="shared" si="16"/>
        <v>10.159000000000001</v>
      </c>
      <c r="F269" s="24"/>
      <c r="G269" s="8">
        <f t="shared" si="17"/>
        <v>0.30267913079130793</v>
      </c>
      <c r="H269" s="7">
        <f t="shared" si="18"/>
        <v>10.461679130791309</v>
      </c>
    </row>
    <row r="270" spans="1:8" x14ac:dyDescent="0.25">
      <c r="A270" s="230" t="s">
        <v>15</v>
      </c>
      <c r="B270">
        <v>2041</v>
      </c>
      <c r="C270" s="50">
        <f>+'NYMEX + Fundy'!F270</f>
        <v>9.7528819178344257</v>
      </c>
      <c r="D270" s="107">
        <f>+'FGT Z3 Transco Z4 Differentials'!G270</f>
        <v>4.7861528396606623E-2</v>
      </c>
      <c r="E270" s="51">
        <f t="shared" si="16"/>
        <v>9.8010000000000002</v>
      </c>
      <c r="F270" s="24"/>
      <c r="G270" s="8">
        <f t="shared" si="17"/>
        <v>0.29372546125461257</v>
      </c>
      <c r="H270" s="7">
        <f t="shared" si="18"/>
        <v>10.094725461254614</v>
      </c>
    </row>
    <row r="271" spans="1:8" x14ac:dyDescent="0.25">
      <c r="A271" s="230" t="s">
        <v>16</v>
      </c>
      <c r="B271">
        <v>2041</v>
      </c>
      <c r="C271" s="50">
        <f>+'NYMEX + Fundy'!F271</f>
        <v>9.8129613667754612</v>
      </c>
      <c r="D271" s="107">
        <f>+'FGT Z3 Transco Z4 Differentials'!G271</f>
        <v>6.0798974037170161E-2</v>
      </c>
      <c r="E271" s="51">
        <f t="shared" si="16"/>
        <v>9.8740000000000006</v>
      </c>
      <c r="F271" s="24"/>
      <c r="G271" s="8">
        <f t="shared" si="17"/>
        <v>0.29555120951209513</v>
      </c>
      <c r="H271" s="7">
        <f t="shared" si="18"/>
        <v>10.169551209512095</v>
      </c>
    </row>
    <row r="272" spans="1:8" x14ac:dyDescent="0.25">
      <c r="A272" s="230" t="s">
        <v>17</v>
      </c>
      <c r="B272">
        <v>2041</v>
      </c>
      <c r="C272" s="50">
        <f>+'NYMEX + Fundy'!F272</f>
        <v>9.9175150640209626</v>
      </c>
      <c r="D272" s="107">
        <f>+'FGT Z3 Transco Z4 Differentials'!G272</f>
        <v>0.12367388725280737</v>
      </c>
      <c r="E272" s="51">
        <f t="shared" si="16"/>
        <v>10.041</v>
      </c>
      <c r="F272" s="24"/>
      <c r="G272" s="8">
        <f t="shared" si="17"/>
        <v>0.29972792127921288</v>
      </c>
      <c r="H272" s="7">
        <f t="shared" si="18"/>
        <v>10.340727921279214</v>
      </c>
    </row>
    <row r="273" spans="1:8" x14ac:dyDescent="0.25">
      <c r="A273" s="230" t="s">
        <v>18</v>
      </c>
      <c r="B273">
        <v>2041</v>
      </c>
      <c r="C273" s="50">
        <f>+'NYMEX + Fundy'!F273</f>
        <v>10.352910771711894</v>
      </c>
      <c r="D273" s="107">
        <f>+'FGT Z3 Transco Z4 Differentials'!G273</f>
        <v>0.1660847568511965</v>
      </c>
      <c r="E273" s="51">
        <f t="shared" si="16"/>
        <v>10.519</v>
      </c>
      <c r="F273" s="24"/>
      <c r="G273" s="8">
        <f t="shared" si="17"/>
        <v>0.31168282082820831</v>
      </c>
      <c r="H273" s="7">
        <f t="shared" si="18"/>
        <v>10.830682820828208</v>
      </c>
    </row>
    <row r="274" spans="1:8" x14ac:dyDescent="0.25">
      <c r="A274" s="230" t="s">
        <v>19</v>
      </c>
      <c r="B274">
        <v>2041</v>
      </c>
      <c r="C274" s="50">
        <f>+'NYMEX + Fundy'!F274</f>
        <v>10.414541564560386</v>
      </c>
      <c r="D274" s="107">
        <f>+'FGT Z3 Transco Z4 Differentials'!G274</f>
        <v>0.15771112918853802</v>
      </c>
      <c r="E274" s="51">
        <f t="shared" si="16"/>
        <v>10.571999999999999</v>
      </c>
      <c r="F274" s="24"/>
      <c r="G274" s="8">
        <f t="shared" si="17"/>
        <v>0.31300836408364086</v>
      </c>
      <c r="H274" s="7">
        <f t="shared" si="18"/>
        <v>10.885008364083641</v>
      </c>
    </row>
    <row r="275" spans="1:8" x14ac:dyDescent="0.25">
      <c r="A275" s="230" t="s">
        <v>20</v>
      </c>
      <c r="B275">
        <v>2041</v>
      </c>
      <c r="C275" s="50">
        <f>+'NYMEX + Fundy'!F275</f>
        <v>10.417928139707723</v>
      </c>
      <c r="D275" s="107">
        <f>+'FGT Z3 Transco Z4 Differentials'!G275</f>
        <v>0.11630314826965371</v>
      </c>
      <c r="E275" s="51">
        <f t="shared" si="16"/>
        <v>10.534000000000001</v>
      </c>
      <c r="F275" s="24"/>
      <c r="G275" s="8">
        <f t="shared" si="17"/>
        <v>0.31205797457974582</v>
      </c>
      <c r="H275" s="7">
        <f t="shared" si="18"/>
        <v>10.846057974579747</v>
      </c>
    </row>
    <row r="276" spans="1:8" x14ac:dyDescent="0.25">
      <c r="A276" s="230" t="s">
        <v>21</v>
      </c>
      <c r="B276">
        <v>2041</v>
      </c>
      <c r="C276" s="50">
        <f>+'NYMEX + Fundy'!F276</f>
        <v>10.075451049956355</v>
      </c>
      <c r="D276" s="107">
        <f>+'FGT Z3 Transco Z4 Differentials'!G276</f>
        <v>6.1214904785156676E-2</v>
      </c>
      <c r="E276" s="51">
        <f t="shared" si="16"/>
        <v>10.137</v>
      </c>
      <c r="F276" s="24"/>
      <c r="G276" s="8">
        <f t="shared" si="17"/>
        <v>0.3021289052890529</v>
      </c>
      <c r="H276" s="7">
        <f t="shared" si="18"/>
        <v>10.439128905289053</v>
      </c>
    </row>
    <row r="277" spans="1:8" x14ac:dyDescent="0.25">
      <c r="A277" s="230" t="s">
        <v>22</v>
      </c>
      <c r="B277">
        <v>2041</v>
      </c>
      <c r="C277" s="50">
        <f>+'NYMEX + Fundy'!F277</f>
        <v>10.261083256095409</v>
      </c>
      <c r="D277" s="107">
        <f>+'FGT Z3 Transco Z4 Differentials'!G277</f>
        <v>7.7181210517883514E-2</v>
      </c>
      <c r="E277" s="51">
        <f t="shared" si="16"/>
        <v>10.337999999999999</v>
      </c>
      <c r="F277" s="24"/>
      <c r="G277" s="8">
        <f t="shared" si="17"/>
        <v>0.30715596555965563</v>
      </c>
      <c r="H277" s="7">
        <f t="shared" si="18"/>
        <v>10.645155965559654</v>
      </c>
    </row>
    <row r="278" spans="1:8" x14ac:dyDescent="0.25">
      <c r="A278" s="230" t="s">
        <v>23</v>
      </c>
      <c r="B278">
        <v>2041</v>
      </c>
      <c r="C278" s="50">
        <f>+'NYMEX + Fundy'!F278</f>
        <v>10.551082768807163</v>
      </c>
      <c r="D278" s="107">
        <f>+'FGT Z3 Transco Z4 Differentials'!G278</f>
        <v>0.12728497505187963</v>
      </c>
      <c r="E278" s="51">
        <f t="shared" si="16"/>
        <v>10.678000000000001</v>
      </c>
      <c r="F278" s="24"/>
      <c r="G278" s="8">
        <f t="shared" si="17"/>
        <v>0.31565945059450595</v>
      </c>
      <c r="H278" s="7">
        <f t="shared" si="18"/>
        <v>10.993659450594507</v>
      </c>
    </row>
    <row r="279" spans="1:8" x14ac:dyDescent="0.25">
      <c r="A279" s="230" t="s">
        <v>24</v>
      </c>
      <c r="B279">
        <v>2042</v>
      </c>
      <c r="C279" s="50">
        <f>+'NYMEX + Fundy'!F279</f>
        <v>10.687218244738844</v>
      </c>
      <c r="D279" s="107">
        <f>+'FGT Z3 Transco Z4 Differentials'!G279</f>
        <v>0.12025306701660199</v>
      </c>
      <c r="E279" s="51">
        <f t="shared" si="16"/>
        <v>10.807</v>
      </c>
      <c r="F279" s="24"/>
      <c r="G279" s="8">
        <f t="shared" si="17"/>
        <v>0.31888577285772857</v>
      </c>
      <c r="H279" s="7">
        <f t="shared" si="18"/>
        <v>11.125885772857728</v>
      </c>
    </row>
    <row r="280" spans="1:8" x14ac:dyDescent="0.25">
      <c r="A280" s="230" t="s">
        <v>13</v>
      </c>
      <c r="B280">
        <v>2042</v>
      </c>
      <c r="C280" s="50">
        <f>+'NYMEX + Fundy'!F280</f>
        <v>10.731143900843126</v>
      </c>
      <c r="D280" s="107">
        <f>+'FGT Z3 Transco Z4 Differentials'!G280</f>
        <v>8.88049221038818E-2</v>
      </c>
      <c r="E280" s="51">
        <f t="shared" si="16"/>
        <v>10.82</v>
      </c>
      <c r="F280" s="24"/>
      <c r="G280" s="8">
        <f t="shared" si="17"/>
        <v>0.31921090610906111</v>
      </c>
      <c r="H280" s="7">
        <f t="shared" si="18"/>
        <v>11.139210906109062</v>
      </c>
    </row>
    <row r="281" spans="1:8" x14ac:dyDescent="0.25">
      <c r="A281" s="230" t="s">
        <v>14</v>
      </c>
      <c r="B281">
        <v>2042</v>
      </c>
      <c r="C281" s="50">
        <f>+'NYMEX + Fundy'!F281</f>
        <v>10.504022632476827</v>
      </c>
      <c r="D281" s="107">
        <f>+'FGT Z3 Transco Z4 Differentials'!G281</f>
        <v>3.325695037841836E-2</v>
      </c>
      <c r="E281" s="51">
        <f t="shared" si="16"/>
        <v>10.537000000000001</v>
      </c>
      <c r="F281" s="24"/>
      <c r="G281" s="8">
        <f t="shared" si="17"/>
        <v>0.31213300533005339</v>
      </c>
      <c r="H281" s="7">
        <f t="shared" si="18"/>
        <v>10.849133005330055</v>
      </c>
    </row>
    <row r="282" spans="1:8" x14ac:dyDescent="0.25">
      <c r="A282" s="230" t="s">
        <v>15</v>
      </c>
      <c r="B282">
        <v>2042</v>
      </c>
      <c r="C282" s="50">
        <f>+'NYMEX + Fundy'!F282</f>
        <v>10.209601628389869</v>
      </c>
      <c r="D282" s="107">
        <f>+'FGT Z3 Transco Z4 Differentials'!G282</f>
        <v>4.5052719116211115E-2</v>
      </c>
      <c r="E282" s="51">
        <f t="shared" si="16"/>
        <v>10.255000000000001</v>
      </c>
      <c r="F282" s="24"/>
      <c r="G282" s="8">
        <f t="shared" si="17"/>
        <v>0.30508011480114805</v>
      </c>
      <c r="H282" s="7">
        <f t="shared" si="18"/>
        <v>10.560080114801149</v>
      </c>
    </row>
    <row r="283" spans="1:8" x14ac:dyDescent="0.25">
      <c r="A283" s="230" t="s">
        <v>16</v>
      </c>
      <c r="B283">
        <v>2042</v>
      </c>
      <c r="C283" s="50">
        <f>+'NYMEX + Fundy'!F283</f>
        <v>10.272884891627958</v>
      </c>
      <c r="D283" s="107">
        <f>+'FGT Z3 Transco Z4 Differentials'!G283</f>
        <v>6.3057990074157466E-2</v>
      </c>
      <c r="E283" s="51">
        <f t="shared" si="16"/>
        <v>10.336</v>
      </c>
      <c r="F283" s="24"/>
      <c r="G283" s="8">
        <f t="shared" si="17"/>
        <v>0.30710594505945066</v>
      </c>
      <c r="H283" s="7">
        <f t="shared" si="18"/>
        <v>10.643105945059451</v>
      </c>
    </row>
    <row r="284" spans="1:8" x14ac:dyDescent="0.25">
      <c r="A284" s="230" t="s">
        <v>17</v>
      </c>
      <c r="B284">
        <v>2042</v>
      </c>
      <c r="C284" s="50">
        <f>+'NYMEX + Fundy'!F284</f>
        <v>10.373228848118206</v>
      </c>
      <c r="D284" s="107">
        <f>+'FGT Z3 Transco Z4 Differentials'!G284</f>
        <v>0.13398501396179174</v>
      </c>
      <c r="E284" s="51">
        <f t="shared" si="16"/>
        <v>10.507</v>
      </c>
      <c r="F284" s="24"/>
      <c r="G284" s="8">
        <f t="shared" si="17"/>
        <v>0.31138269782697825</v>
      </c>
      <c r="H284" s="7">
        <f t="shared" si="18"/>
        <v>10.818382697826978</v>
      </c>
    </row>
    <row r="285" spans="1:8" x14ac:dyDescent="0.25">
      <c r="A285" s="230" t="s">
        <v>18</v>
      </c>
      <c r="B285">
        <v>2042</v>
      </c>
      <c r="C285" s="50">
        <f>+'NYMEX + Fundy'!F285</f>
        <v>10.902252558531439</v>
      </c>
      <c r="D285" s="107">
        <f>+'FGT Z3 Transco Z4 Differentials'!G285</f>
        <v>0.16767405509948752</v>
      </c>
      <c r="E285" s="51">
        <f t="shared" si="16"/>
        <v>11.07</v>
      </c>
      <c r="F285" s="24"/>
      <c r="G285" s="8">
        <f t="shared" si="17"/>
        <v>0.32546346863468634</v>
      </c>
      <c r="H285" s="7">
        <f t="shared" si="18"/>
        <v>11.395463468634686</v>
      </c>
    </row>
    <row r="286" spans="1:8" x14ac:dyDescent="0.25">
      <c r="A286" s="230" t="s">
        <v>19</v>
      </c>
      <c r="B286">
        <v>2042</v>
      </c>
      <c r="C286" s="50">
        <f>+'NYMEX + Fundy'!F286</f>
        <v>10.970971486362219</v>
      </c>
      <c r="D286" s="107">
        <f>+'FGT Z3 Transco Z4 Differentials'!G286</f>
        <v>0.17106686115264935</v>
      </c>
      <c r="E286" s="51">
        <f t="shared" si="16"/>
        <v>11.141999999999999</v>
      </c>
      <c r="F286" s="24"/>
      <c r="G286" s="8">
        <f t="shared" si="17"/>
        <v>0.32726420664206646</v>
      </c>
      <c r="H286" s="7">
        <f t="shared" si="18"/>
        <v>11.469264206642066</v>
      </c>
    </row>
    <row r="287" spans="1:8" x14ac:dyDescent="0.25">
      <c r="A287" s="230" t="s">
        <v>20</v>
      </c>
      <c r="B287">
        <v>2042</v>
      </c>
      <c r="C287" s="50">
        <f>+'NYMEX + Fundy'!F287</f>
        <v>10.934664423101401</v>
      </c>
      <c r="D287" s="107">
        <f>+'FGT Z3 Transco Z4 Differentials'!G287</f>
        <v>0.12012547492980996</v>
      </c>
      <c r="E287" s="51">
        <f t="shared" si="16"/>
        <v>11.055</v>
      </c>
      <c r="F287" s="24"/>
      <c r="G287" s="8">
        <f t="shared" si="17"/>
        <v>0.32508831488314882</v>
      </c>
      <c r="H287" s="7">
        <f t="shared" si="18"/>
        <v>11.380088314883148</v>
      </c>
    </row>
    <row r="288" spans="1:8" x14ac:dyDescent="0.25">
      <c r="A288" s="230" t="s">
        <v>21</v>
      </c>
      <c r="B288">
        <v>2042</v>
      </c>
      <c r="C288" s="50">
        <f>+'NYMEX + Fundy'!F288</f>
        <v>10.559753714709771</v>
      </c>
      <c r="D288" s="107">
        <f>+'FGT Z3 Transco Z4 Differentials'!G288</f>
        <v>7.9931478500366637E-2</v>
      </c>
      <c r="E288" s="51">
        <f t="shared" si="16"/>
        <v>10.64</v>
      </c>
      <c r="F288" s="24"/>
      <c r="G288" s="8">
        <f t="shared" si="17"/>
        <v>0.31470906109061092</v>
      </c>
      <c r="H288" s="7">
        <f t="shared" si="18"/>
        <v>10.954709061090611</v>
      </c>
    </row>
    <row r="289" spans="1:8" x14ac:dyDescent="0.25">
      <c r="A289" s="230" t="s">
        <v>22</v>
      </c>
      <c r="B289">
        <v>2042</v>
      </c>
      <c r="C289" s="50">
        <f>+'NYMEX + Fundy'!F289</f>
        <v>10.618207682313718</v>
      </c>
      <c r="D289" s="107">
        <f>+'FGT Z3 Transco Z4 Differentials'!G289</f>
        <v>7.4822773933410858E-2</v>
      </c>
      <c r="E289" s="51">
        <f t="shared" si="16"/>
        <v>10.693</v>
      </c>
      <c r="F289" s="24"/>
      <c r="G289" s="8">
        <f t="shared" si="17"/>
        <v>0.31603460434604347</v>
      </c>
      <c r="H289" s="7">
        <f t="shared" si="18"/>
        <v>11.009034604346043</v>
      </c>
    </row>
    <row r="290" spans="1:8" x14ac:dyDescent="0.25">
      <c r="A290" s="230" t="s">
        <v>23</v>
      </c>
      <c r="B290">
        <v>2042</v>
      </c>
      <c r="C290" s="50">
        <f>+'NYMEX + Fundy'!F290</f>
        <v>10.953754939146327</v>
      </c>
      <c r="D290" s="107">
        <f>+'FGT Z3 Transco Z4 Differentials'!G290</f>
        <v>0.10158798217773413</v>
      </c>
      <c r="E290" s="51">
        <f t="shared" si="16"/>
        <v>11.055</v>
      </c>
      <c r="F290" s="24"/>
      <c r="G290" s="8">
        <f t="shared" si="17"/>
        <v>0.32508831488314882</v>
      </c>
      <c r="H290" s="7">
        <f t="shared" si="18"/>
        <v>11.380088314883148</v>
      </c>
    </row>
    <row r="291" spans="1:8" x14ac:dyDescent="0.25">
      <c r="A291" s="230" t="s">
        <v>24</v>
      </c>
      <c r="B291">
        <v>2043</v>
      </c>
      <c r="C291" s="50">
        <f>+'NYMEX + Fundy'!F291</f>
        <v>11.15522012003523</v>
      </c>
      <c r="D291" s="107">
        <f>+'FGT Z3 Transco Z4 Differentials'!G291</f>
        <v>0.10469649314880414</v>
      </c>
      <c r="E291" s="51">
        <f t="shared" si="16"/>
        <v>11.26</v>
      </c>
      <c r="F291" s="24"/>
      <c r="G291" s="8">
        <f t="shared" si="17"/>
        <v>0.3302154161541615</v>
      </c>
      <c r="H291" s="7">
        <f t="shared" si="18"/>
        <v>11.590215416154161</v>
      </c>
    </row>
    <row r="292" spans="1:8" x14ac:dyDescent="0.25">
      <c r="A292" s="230" t="s">
        <v>13</v>
      </c>
      <c r="B292">
        <v>2043</v>
      </c>
      <c r="C292" s="50">
        <f>+'NYMEX + Fundy'!F292</f>
        <v>11.19055533096056</v>
      </c>
      <c r="D292" s="107">
        <f>+'FGT Z3 Transco Z4 Differentials'!G292</f>
        <v>5.8371505737304652E-2</v>
      </c>
      <c r="E292" s="51">
        <f t="shared" si="16"/>
        <v>11.249000000000001</v>
      </c>
      <c r="F292" s="24"/>
      <c r="G292" s="8">
        <f t="shared" si="17"/>
        <v>0.32994030340303404</v>
      </c>
      <c r="H292" s="7">
        <f t="shared" si="18"/>
        <v>11.578940303403035</v>
      </c>
    </row>
    <row r="293" spans="1:8" x14ac:dyDescent="0.25">
      <c r="A293" s="230" t="s">
        <v>14</v>
      </c>
      <c r="B293">
        <v>2043</v>
      </c>
      <c r="C293" s="50">
        <f>+'NYMEX + Fundy'!F293</f>
        <v>10.971971058437274</v>
      </c>
      <c r="D293" s="107">
        <f>+'FGT Z3 Transco Z4 Differentials'!G293</f>
        <v>3.5077276229858789E-2</v>
      </c>
      <c r="E293" s="51">
        <f t="shared" si="16"/>
        <v>11.007</v>
      </c>
      <c r="F293" s="24"/>
      <c r="G293" s="8">
        <f t="shared" si="17"/>
        <v>0.32388782287822881</v>
      </c>
      <c r="H293" s="7">
        <f t="shared" si="18"/>
        <v>11.330887822878228</v>
      </c>
    </row>
    <row r="294" spans="1:8" x14ac:dyDescent="0.25">
      <c r="A294" s="230" t="s">
        <v>15</v>
      </c>
      <c r="B294">
        <v>2043</v>
      </c>
      <c r="C294" s="50">
        <f>+'NYMEX + Fundy'!F294</f>
        <v>10.591477706922436</v>
      </c>
      <c r="D294" s="107">
        <f>+'FGT Z3 Transco Z4 Differentials'!G294</f>
        <v>2.829165458679217E-2</v>
      </c>
      <c r="E294" s="51">
        <f t="shared" si="16"/>
        <v>10.62</v>
      </c>
      <c r="F294" s="24"/>
      <c r="G294" s="8">
        <f t="shared" si="17"/>
        <v>0.31420885608856086</v>
      </c>
      <c r="H294" s="7">
        <f t="shared" si="18"/>
        <v>10.93420885608856</v>
      </c>
    </row>
    <row r="295" spans="1:8" x14ac:dyDescent="0.25">
      <c r="A295" s="230" t="s">
        <v>16</v>
      </c>
      <c r="B295">
        <v>2043</v>
      </c>
      <c r="C295" s="50">
        <f>+'NYMEX + Fundy'!F295</f>
        <v>10.656428721106053</v>
      </c>
      <c r="D295" s="107">
        <f>+'FGT Z3 Transco Z4 Differentials'!G295</f>
        <v>5.0242037773132076E-2</v>
      </c>
      <c r="E295" s="51">
        <f t="shared" si="16"/>
        <v>10.707000000000001</v>
      </c>
      <c r="F295" s="24"/>
      <c r="G295" s="8">
        <f t="shared" si="17"/>
        <v>0.3163847478474785</v>
      </c>
      <c r="H295" s="7">
        <f t="shared" si="18"/>
        <v>11.02338474784748</v>
      </c>
    </row>
    <row r="296" spans="1:8" x14ac:dyDescent="0.25">
      <c r="A296" s="230" t="s">
        <v>17</v>
      </c>
      <c r="B296">
        <v>2043</v>
      </c>
      <c r="C296" s="50">
        <f>+'NYMEX + Fundy'!F296</f>
        <v>10.736738676195705</v>
      </c>
      <c r="D296" s="107">
        <f>+'FGT Z3 Transco Z4 Differentials'!G296</f>
        <v>0.10605666160583471</v>
      </c>
      <c r="E296" s="51">
        <f t="shared" si="16"/>
        <v>10.843</v>
      </c>
      <c r="F296" s="24"/>
      <c r="G296" s="8">
        <f t="shared" si="17"/>
        <v>0.31978614186141863</v>
      </c>
      <c r="H296" s="7">
        <f t="shared" si="18"/>
        <v>11.162786141861419</v>
      </c>
    </row>
    <row r="297" spans="1:8" x14ac:dyDescent="0.25">
      <c r="A297" s="230" t="s">
        <v>18</v>
      </c>
      <c r="B297">
        <v>2043</v>
      </c>
      <c r="C297" s="50">
        <f>+'NYMEX + Fundy'!F297</f>
        <v>11.261347069150698</v>
      </c>
      <c r="D297" s="107">
        <f>+'FGT Z3 Transco Z4 Differentials'!G297</f>
        <v>0.16425751686096213</v>
      </c>
      <c r="E297" s="51">
        <f t="shared" si="16"/>
        <v>11.426</v>
      </c>
      <c r="F297" s="24"/>
      <c r="G297" s="8">
        <f t="shared" si="17"/>
        <v>0.33436711767117666</v>
      </c>
      <c r="H297" s="7">
        <f t="shared" si="18"/>
        <v>11.760367117671176</v>
      </c>
    </row>
    <row r="298" spans="1:8" x14ac:dyDescent="0.25">
      <c r="A298" s="230" t="s">
        <v>19</v>
      </c>
      <c r="B298">
        <v>2043</v>
      </c>
      <c r="C298" s="50">
        <f>+'NYMEX + Fundy'!F298</f>
        <v>11.328582630787313</v>
      </c>
      <c r="D298" s="107">
        <f>+'FGT Z3 Transco Z4 Differentials'!G298</f>
        <v>0.15594325542449994</v>
      </c>
      <c r="E298" s="51">
        <f t="shared" si="16"/>
        <v>11.484999999999999</v>
      </c>
      <c r="F298" s="24"/>
      <c r="G298" s="8">
        <f t="shared" si="17"/>
        <v>0.33584272242722424</v>
      </c>
      <c r="H298" s="7">
        <f t="shared" si="18"/>
        <v>11.820842722427223</v>
      </c>
    </row>
    <row r="299" spans="1:8" x14ac:dyDescent="0.25">
      <c r="A299" s="230" t="s">
        <v>20</v>
      </c>
      <c r="B299">
        <v>2043</v>
      </c>
      <c r="C299" s="50">
        <f>+'NYMEX + Fundy'!F299</f>
        <v>11.36530055565413</v>
      </c>
      <c r="D299" s="107">
        <f>+'FGT Z3 Transco Z4 Differentials'!G299</f>
        <v>9.074610710144082E-2</v>
      </c>
      <c r="E299" s="51">
        <f t="shared" si="16"/>
        <v>11.456</v>
      </c>
      <c r="F299" s="24"/>
      <c r="G299" s="8">
        <f t="shared" si="17"/>
        <v>0.33511742517425169</v>
      </c>
      <c r="H299" s="7">
        <f t="shared" si="18"/>
        <v>11.791117425174251</v>
      </c>
    </row>
    <row r="300" spans="1:8" x14ac:dyDescent="0.25">
      <c r="A300" s="230" t="s">
        <v>21</v>
      </c>
      <c r="B300">
        <v>2043</v>
      </c>
      <c r="C300" s="50">
        <f>+'NYMEX + Fundy'!F300</f>
        <v>10.941701900916998</v>
      </c>
      <c r="D300" s="107">
        <f>+'FGT Z3 Transco Z4 Differentials'!G300</f>
        <v>7.651851654052777E-2</v>
      </c>
      <c r="E300" s="51">
        <f t="shared" si="16"/>
        <v>11.018000000000001</v>
      </c>
      <c r="F300" s="24"/>
      <c r="G300" s="8">
        <f t="shared" si="17"/>
        <v>0.32416293562935627</v>
      </c>
      <c r="H300" s="7">
        <f t="shared" si="18"/>
        <v>11.342162935629357</v>
      </c>
    </row>
    <row r="301" spans="1:8" x14ac:dyDescent="0.25">
      <c r="A301" s="230" t="s">
        <v>22</v>
      </c>
      <c r="B301">
        <v>2043</v>
      </c>
      <c r="C301" s="50">
        <f>+'NYMEX + Fundy'!F301</f>
        <v>11.036458731902657</v>
      </c>
      <c r="D301" s="107">
        <f>+'FGT Z3 Transco Z4 Differentials'!G301</f>
        <v>6.6321005821228241E-2</v>
      </c>
      <c r="E301" s="51">
        <f t="shared" si="16"/>
        <v>11.103</v>
      </c>
      <c r="F301" s="24"/>
      <c r="G301" s="8">
        <f t="shared" si="17"/>
        <v>0.32628880688806894</v>
      </c>
      <c r="H301" s="7">
        <f t="shared" si="18"/>
        <v>11.429288806888069</v>
      </c>
    </row>
    <row r="302" spans="1:8" x14ac:dyDescent="0.25">
      <c r="A302" s="230" t="s">
        <v>23</v>
      </c>
      <c r="B302">
        <v>2043</v>
      </c>
      <c r="C302" s="50">
        <f>+'NYMEX + Fundy'!F302</f>
        <v>11.393691502376512</v>
      </c>
      <c r="D302" s="107">
        <f>+'FGT Z3 Transco Z4 Differentials'!G302</f>
        <v>9.6973628997802486E-2</v>
      </c>
      <c r="E302" s="51">
        <f t="shared" si="16"/>
        <v>11.491</v>
      </c>
      <c r="F302" s="24"/>
      <c r="G302" s="8">
        <f t="shared" si="17"/>
        <v>0.33599278392783927</v>
      </c>
      <c r="H302" s="7">
        <f t="shared" si="18"/>
        <v>11.826992783927839</v>
      </c>
    </row>
    <row r="303" spans="1:8" x14ac:dyDescent="0.25">
      <c r="A303" s="230" t="s">
        <v>24</v>
      </c>
      <c r="B303">
        <v>2044</v>
      </c>
      <c r="C303" s="50">
        <f>+'NYMEX + Fundy'!F303</f>
        <v>11.211795736912853</v>
      </c>
      <c r="D303" s="107">
        <f>+'FGT Z3 Transco Z4 Differentials'!G303</f>
        <v>9.9091033935546413E-2</v>
      </c>
      <c r="E303" s="51">
        <f t="shared" si="16"/>
        <v>11.311</v>
      </c>
      <c r="F303" s="24"/>
      <c r="G303" s="8">
        <f t="shared" si="17"/>
        <v>0.33149093890938908</v>
      </c>
      <c r="H303" s="7">
        <f t="shared" si="18"/>
        <v>11.64249093890939</v>
      </c>
    </row>
    <row r="304" spans="1:8" x14ac:dyDescent="0.25">
      <c r="A304" s="230" t="s">
        <v>13</v>
      </c>
      <c r="B304">
        <v>2044</v>
      </c>
      <c r="C304" s="50">
        <f>+'NYMEX + Fundy'!F304</f>
        <v>11.26058072703634</v>
      </c>
      <c r="D304" s="107">
        <f>+'FGT Z3 Transco Z4 Differentials'!G304</f>
        <v>5.9327087402343714E-2</v>
      </c>
      <c r="E304" s="51">
        <f t="shared" si="16"/>
        <v>11.32</v>
      </c>
      <c r="F304" s="24"/>
      <c r="G304" s="8">
        <f t="shared" si="17"/>
        <v>0.33171603116031168</v>
      </c>
      <c r="H304" s="7">
        <f t="shared" si="18"/>
        <v>11.651716031160312</v>
      </c>
    </row>
    <row r="305" spans="1:8" x14ac:dyDescent="0.25">
      <c r="A305" s="230" t="s">
        <v>14</v>
      </c>
      <c r="B305">
        <v>2044</v>
      </c>
      <c r="C305" s="50">
        <f>+'NYMEX + Fundy'!F305</f>
        <v>11.024923134598675</v>
      </c>
      <c r="D305" s="107">
        <f>+'FGT Z3 Transco Z4 Differentials'!G305</f>
        <v>2.525681495666543E-2</v>
      </c>
      <c r="E305" s="51">
        <f t="shared" si="16"/>
        <v>11.05</v>
      </c>
      <c r="F305" s="24"/>
      <c r="G305" s="8">
        <f t="shared" si="17"/>
        <v>0.32496326363263639</v>
      </c>
      <c r="H305" s="7">
        <f t="shared" si="18"/>
        <v>11.374963263632637</v>
      </c>
    </row>
    <row r="306" spans="1:8" x14ac:dyDescent="0.25">
      <c r="A306" s="230" t="s">
        <v>15</v>
      </c>
      <c r="B306">
        <v>2044</v>
      </c>
      <c r="C306" s="50">
        <f>+'NYMEX + Fundy'!F306</f>
        <v>10.823863213838036</v>
      </c>
      <c r="D306" s="107">
        <f>+'FGT Z3 Transco Z4 Differentials'!G306</f>
        <v>2.9026222229004084E-2</v>
      </c>
      <c r="E306" s="51">
        <f t="shared" si="16"/>
        <v>10.853</v>
      </c>
      <c r="F306" s="24"/>
      <c r="G306" s="8">
        <f t="shared" si="17"/>
        <v>0.3200362443624436</v>
      </c>
      <c r="H306" s="7">
        <f t="shared" si="18"/>
        <v>11.173036244362443</v>
      </c>
    </row>
    <row r="307" spans="1:8" x14ac:dyDescent="0.25">
      <c r="A307" s="230" t="s">
        <v>16</v>
      </c>
      <c r="B307">
        <v>2044</v>
      </c>
      <c r="C307" s="50">
        <f>+'NYMEX + Fundy'!F307</f>
        <v>10.886563899019746</v>
      </c>
      <c r="D307" s="107">
        <f>+'FGT Z3 Transco Z4 Differentials'!G307</f>
        <v>3.9527506828307857E-2</v>
      </c>
      <c r="E307" s="51">
        <f t="shared" ref="E307:E370" si="19">ROUND(C307+D307,3)</f>
        <v>10.926</v>
      </c>
      <c r="F307" s="24"/>
      <c r="G307" s="8">
        <f t="shared" ref="G307:G370" si="20">(E307/$L$6)*$L$5+($L$7*$L$8^(B307-$L$4))</f>
        <v>0.32186199261992621</v>
      </c>
      <c r="H307" s="7">
        <f t="shared" ref="H307:H370" si="21">+E307+G307</f>
        <v>11.247861992619926</v>
      </c>
    </row>
    <row r="308" spans="1:8" x14ac:dyDescent="0.25">
      <c r="A308" s="230" t="s">
        <v>17</v>
      </c>
      <c r="B308">
        <v>2044</v>
      </c>
      <c r="C308" s="50">
        <f>+'NYMEX + Fundy'!F308</f>
        <v>10.951933641390045</v>
      </c>
      <c r="D308" s="107">
        <f>+'FGT Z3 Transco Z4 Differentials'!G308</f>
        <v>0.1050774765014646</v>
      </c>
      <c r="E308" s="51">
        <f t="shared" si="19"/>
        <v>11.057</v>
      </c>
      <c r="F308" s="24"/>
      <c r="G308" s="8">
        <f t="shared" si="20"/>
        <v>0.3251383353833539</v>
      </c>
      <c r="H308" s="7">
        <f t="shared" si="21"/>
        <v>11.382138335383354</v>
      </c>
    </row>
    <row r="309" spans="1:8" x14ac:dyDescent="0.25">
      <c r="A309" s="230" t="s">
        <v>18</v>
      </c>
      <c r="B309">
        <v>2044</v>
      </c>
      <c r="C309" s="50">
        <f>+'NYMEX + Fundy'!F309</f>
        <v>11.45458415809003</v>
      </c>
      <c r="D309" s="107">
        <f>+'FGT Z3 Transco Z4 Differentials'!G309</f>
        <v>0.16027807235717795</v>
      </c>
      <c r="E309" s="51">
        <f t="shared" si="19"/>
        <v>11.615</v>
      </c>
      <c r="F309" s="24"/>
      <c r="G309" s="8">
        <f t="shared" si="20"/>
        <v>0.33909405494054945</v>
      </c>
      <c r="H309" s="7">
        <f t="shared" si="21"/>
        <v>11.954094054940549</v>
      </c>
    </row>
    <row r="310" spans="1:8" x14ac:dyDescent="0.25">
      <c r="A310" s="230" t="s">
        <v>19</v>
      </c>
      <c r="B310">
        <v>2044</v>
      </c>
      <c r="C310" s="50">
        <f>+'NYMEX + Fundy'!F310</f>
        <v>11.525216246208151</v>
      </c>
      <c r="D310" s="107">
        <f>+'FGT Z3 Transco Z4 Differentials'!G310</f>
        <v>0.16218815326690716</v>
      </c>
      <c r="E310" s="51">
        <f t="shared" si="19"/>
        <v>11.686999999999999</v>
      </c>
      <c r="F310" s="24"/>
      <c r="G310" s="8">
        <f t="shared" si="20"/>
        <v>0.34089479294792946</v>
      </c>
      <c r="H310" s="7">
        <f t="shared" si="21"/>
        <v>12.027894792947929</v>
      </c>
    </row>
    <row r="311" spans="1:8" x14ac:dyDescent="0.25">
      <c r="A311" s="230" t="s">
        <v>20</v>
      </c>
      <c r="B311">
        <v>2044</v>
      </c>
      <c r="C311" s="50">
        <f>+'NYMEX + Fundy'!F311</f>
        <v>11.504115397732766</v>
      </c>
      <c r="D311" s="107">
        <f>+'FGT Z3 Transco Z4 Differentials'!G311</f>
        <v>8.0082836151122549E-2</v>
      </c>
      <c r="E311" s="51">
        <f t="shared" si="19"/>
        <v>11.584</v>
      </c>
      <c r="F311" s="24"/>
      <c r="G311" s="8">
        <f t="shared" si="20"/>
        <v>0.33831873718737182</v>
      </c>
      <c r="H311" s="7">
        <f t="shared" si="21"/>
        <v>11.922318737187371</v>
      </c>
    </row>
    <row r="312" spans="1:8" x14ac:dyDescent="0.25">
      <c r="A312" s="230" t="s">
        <v>21</v>
      </c>
      <c r="B312">
        <v>2044</v>
      </c>
      <c r="C312" s="50">
        <f>+'NYMEX + Fundy'!F312</f>
        <v>11.213050922885847</v>
      </c>
      <c r="D312" s="107">
        <f>+'FGT Z3 Transco Z4 Differentials'!G312</f>
        <v>4.5027236938476989E-2</v>
      </c>
      <c r="E312" s="51">
        <f t="shared" si="19"/>
        <v>11.257999999999999</v>
      </c>
      <c r="F312" s="24"/>
      <c r="G312" s="8">
        <f t="shared" si="20"/>
        <v>0.33016539565395653</v>
      </c>
      <c r="H312" s="7">
        <f t="shared" si="21"/>
        <v>11.588165395653956</v>
      </c>
    </row>
    <row r="313" spans="1:8" x14ac:dyDescent="0.25">
      <c r="A313" s="230" t="s">
        <v>22</v>
      </c>
      <c r="B313">
        <v>2044</v>
      </c>
      <c r="C313" s="50">
        <f>+'NYMEX + Fundy'!F313</f>
        <v>11.387418842163832</v>
      </c>
      <c r="D313" s="107">
        <f>+'FGT Z3 Transco Z4 Differentials'!G313</f>
        <v>6.0011019706725399E-2</v>
      </c>
      <c r="E313" s="51">
        <f t="shared" si="19"/>
        <v>11.446999999999999</v>
      </c>
      <c r="F313" s="24"/>
      <c r="G313" s="8">
        <f t="shared" si="20"/>
        <v>0.33489233292332921</v>
      </c>
      <c r="H313" s="7">
        <f t="shared" si="21"/>
        <v>11.781892332923329</v>
      </c>
    </row>
    <row r="314" spans="1:8" x14ac:dyDescent="0.25">
      <c r="A314" s="230" t="s">
        <v>23</v>
      </c>
      <c r="B314">
        <v>2044</v>
      </c>
      <c r="C314" s="50">
        <f>+'NYMEX + Fundy'!F314</f>
        <v>11.740490647754074</v>
      </c>
      <c r="D314" s="107">
        <f>+'FGT Z3 Transco Z4 Differentials'!G314</f>
        <v>9.892317771911685E-2</v>
      </c>
      <c r="E314" s="51">
        <f t="shared" si="19"/>
        <v>11.839</v>
      </c>
      <c r="F314" s="24"/>
      <c r="G314" s="8">
        <f t="shared" si="20"/>
        <v>0.3446963509635097</v>
      </c>
      <c r="H314" s="7">
        <f t="shared" si="21"/>
        <v>12.18369635096351</v>
      </c>
    </row>
    <row r="315" spans="1:8" x14ac:dyDescent="0.25">
      <c r="A315" s="230" t="s">
        <v>24</v>
      </c>
      <c r="B315">
        <v>2045</v>
      </c>
      <c r="C315" s="50">
        <f>+'NYMEX + Fundy'!F315</f>
        <v>11.803018806014043</v>
      </c>
      <c r="D315" s="107">
        <f>+'FGT Z3 Transco Z4 Differentials'!G315</f>
        <v>0.10672352790832562</v>
      </c>
      <c r="E315" s="51">
        <f t="shared" si="19"/>
        <v>11.91</v>
      </c>
      <c r="F315" s="24"/>
      <c r="G315" s="8">
        <f t="shared" si="20"/>
        <v>0.34647207872078722</v>
      </c>
      <c r="H315" s="7">
        <f t="shared" si="21"/>
        <v>12.256472078720787</v>
      </c>
    </row>
    <row r="316" spans="1:8" x14ac:dyDescent="0.25">
      <c r="A316" s="230" t="s">
        <v>13</v>
      </c>
      <c r="B316">
        <v>2045</v>
      </c>
      <c r="C316" s="50">
        <f>+'NYMEX + Fundy'!F316</f>
        <v>11.872839193682813</v>
      </c>
      <c r="D316" s="107">
        <f>+'FGT Z3 Transco Z4 Differentials'!G316</f>
        <v>5.5658063888550657E-2</v>
      </c>
      <c r="E316" s="51">
        <f t="shared" si="19"/>
        <v>11.928000000000001</v>
      </c>
      <c r="F316" s="24"/>
      <c r="G316" s="8">
        <f t="shared" si="20"/>
        <v>0.34692226322263231</v>
      </c>
      <c r="H316" s="7">
        <f t="shared" si="21"/>
        <v>12.274922263222633</v>
      </c>
    </row>
    <row r="317" spans="1:8" x14ac:dyDescent="0.25">
      <c r="A317" s="230" t="s">
        <v>14</v>
      </c>
      <c r="B317">
        <v>2045</v>
      </c>
      <c r="C317" s="50">
        <f>+'NYMEX + Fundy'!F317</f>
        <v>11.682506199419013</v>
      </c>
      <c r="D317" s="107">
        <f>+'FGT Z3 Transco Z4 Differentials'!G317</f>
        <v>3.1349840164184073E-2</v>
      </c>
      <c r="E317" s="51">
        <f t="shared" si="19"/>
        <v>11.714</v>
      </c>
      <c r="F317" s="24"/>
      <c r="G317" s="8">
        <f t="shared" si="20"/>
        <v>0.34157006970069703</v>
      </c>
      <c r="H317" s="7">
        <f t="shared" si="21"/>
        <v>12.055570069700698</v>
      </c>
    </row>
    <row r="318" spans="1:8" x14ac:dyDescent="0.25">
      <c r="A318" s="230" t="s">
        <v>15</v>
      </c>
      <c r="B318">
        <v>2045</v>
      </c>
      <c r="C318" s="50">
        <f>+'NYMEX + Fundy'!F318</f>
        <v>11.414034607266915</v>
      </c>
      <c r="D318" s="107">
        <f>+'FGT Z3 Transco Z4 Differentials'!G318</f>
        <v>2.5786113739012961E-2</v>
      </c>
      <c r="E318" s="51">
        <f t="shared" si="19"/>
        <v>11.44</v>
      </c>
      <c r="F318" s="24"/>
      <c r="G318" s="8">
        <f t="shared" si="20"/>
        <v>0.33471726117261169</v>
      </c>
      <c r="H318" s="7">
        <f t="shared" si="21"/>
        <v>11.774717261172611</v>
      </c>
    </row>
    <row r="319" spans="1:8" x14ac:dyDescent="0.25">
      <c r="A319" s="230" t="s">
        <v>16</v>
      </c>
      <c r="B319">
        <v>2045</v>
      </c>
      <c r="C319" s="50">
        <f>+'NYMEX + Fundy'!F319</f>
        <v>11.473616538317154</v>
      </c>
      <c r="D319" s="107">
        <f>+'FGT Z3 Transco Z4 Differentials'!G319</f>
        <v>4.1907401084900542E-2</v>
      </c>
      <c r="E319" s="51">
        <f t="shared" si="19"/>
        <v>11.516</v>
      </c>
      <c r="F319" s="24"/>
      <c r="G319" s="8">
        <f t="shared" si="20"/>
        <v>0.33661804018040187</v>
      </c>
      <c r="H319" s="7">
        <f t="shared" si="21"/>
        <v>11.852618040180403</v>
      </c>
    </row>
    <row r="320" spans="1:8" x14ac:dyDescent="0.25">
      <c r="A320" s="230" t="s">
        <v>17</v>
      </c>
      <c r="B320">
        <v>2045</v>
      </c>
      <c r="C320" s="50">
        <f>+'NYMEX + Fundy'!F320</f>
        <v>11.544581358549628</v>
      </c>
      <c r="D320" s="107">
        <f>+'FGT Z3 Transco Z4 Differentials'!G320</f>
        <v>0.1093222808837897</v>
      </c>
      <c r="E320" s="51">
        <f t="shared" si="19"/>
        <v>11.654</v>
      </c>
      <c r="F320" s="24"/>
      <c r="G320" s="8">
        <f t="shared" si="20"/>
        <v>0.34006945469454697</v>
      </c>
      <c r="H320" s="7">
        <f t="shared" si="21"/>
        <v>11.994069454694547</v>
      </c>
    </row>
    <row r="321" spans="1:8" x14ac:dyDescent="0.25">
      <c r="A321" s="230" t="s">
        <v>18</v>
      </c>
      <c r="B321">
        <v>2045</v>
      </c>
      <c r="C321" s="50">
        <f>+'NYMEX + Fundy'!F321</f>
        <v>12.077905507043786</v>
      </c>
      <c r="D321" s="107">
        <f>+'FGT Z3 Transco Z4 Differentials'!G321</f>
        <v>0.15688919067382834</v>
      </c>
      <c r="E321" s="51">
        <f t="shared" si="19"/>
        <v>12.234999999999999</v>
      </c>
      <c r="F321" s="24"/>
      <c r="G321" s="8">
        <f t="shared" si="20"/>
        <v>0.35460041000410003</v>
      </c>
      <c r="H321" s="7">
        <f t="shared" si="21"/>
        <v>12.589600410004099</v>
      </c>
    </row>
    <row r="322" spans="1:8" x14ac:dyDescent="0.25">
      <c r="A322" s="230" t="s">
        <v>19</v>
      </c>
      <c r="B322">
        <v>2045</v>
      </c>
      <c r="C322" s="50">
        <f>+'NYMEX + Fundy'!F322</f>
        <v>12.153559500402409</v>
      </c>
      <c r="D322" s="107">
        <f>+'FGT Z3 Transco Z4 Differentials'!G322</f>
        <v>0.16941986560821576</v>
      </c>
      <c r="E322" s="51">
        <f t="shared" si="19"/>
        <v>12.323</v>
      </c>
      <c r="F322" s="24"/>
      <c r="G322" s="8">
        <f t="shared" si="20"/>
        <v>0.35680131201312015</v>
      </c>
      <c r="H322" s="7">
        <f t="shared" si="21"/>
        <v>12.679801312013121</v>
      </c>
    </row>
    <row r="323" spans="1:8" x14ac:dyDescent="0.25">
      <c r="A323" s="230" t="s">
        <v>20</v>
      </c>
      <c r="B323">
        <v>2045</v>
      </c>
      <c r="C323" s="50">
        <f>+'NYMEX + Fundy'!F323</f>
        <v>12.174955102950907</v>
      </c>
      <c r="D323" s="107">
        <f>+'FGT Z3 Transco Z4 Differentials'!G323</f>
        <v>8.4536495208739737E-2</v>
      </c>
      <c r="E323" s="51">
        <f t="shared" si="19"/>
        <v>12.259</v>
      </c>
      <c r="F323" s="24"/>
      <c r="G323" s="8">
        <f t="shared" si="20"/>
        <v>0.35520065600656014</v>
      </c>
      <c r="H323" s="7">
        <f t="shared" si="21"/>
        <v>12.61420065600656</v>
      </c>
    </row>
    <row r="324" spans="1:8" x14ac:dyDescent="0.25">
      <c r="A324" s="230" t="s">
        <v>21</v>
      </c>
      <c r="B324">
        <v>2045</v>
      </c>
      <c r="C324" s="50">
        <f>+'NYMEX + Fundy'!F324</f>
        <v>11.813322985351585</v>
      </c>
      <c r="D324" s="107">
        <f>+'FGT Z3 Transco Z4 Differentials'!G324</f>
        <v>6.2247734069824645E-2</v>
      </c>
      <c r="E324" s="51">
        <f t="shared" si="19"/>
        <v>11.875999999999999</v>
      </c>
      <c r="F324" s="24"/>
      <c r="G324" s="8">
        <f t="shared" si="20"/>
        <v>0.34562173021730225</v>
      </c>
      <c r="H324" s="7">
        <f t="shared" si="21"/>
        <v>12.221621730217302</v>
      </c>
    </row>
    <row r="325" spans="1:8" x14ac:dyDescent="0.25">
      <c r="A325" s="230" t="s">
        <v>22</v>
      </c>
      <c r="B325">
        <v>2045</v>
      </c>
      <c r="C325" s="50">
        <f>+'NYMEX + Fundy'!F325</f>
        <v>12.004886137464757</v>
      </c>
      <c r="D325" s="107">
        <f>+'FGT Z3 Transco Z4 Differentials'!G325</f>
        <v>6.1739554405212616E-2</v>
      </c>
      <c r="E325" s="51">
        <f t="shared" si="19"/>
        <v>12.067</v>
      </c>
      <c r="F325" s="24"/>
      <c r="G325" s="8">
        <f t="shared" si="20"/>
        <v>0.3503986879868799</v>
      </c>
      <c r="H325" s="7">
        <f t="shared" si="21"/>
        <v>12.41739868798688</v>
      </c>
    </row>
    <row r="326" spans="1:8" x14ac:dyDescent="0.25">
      <c r="A326" s="230" t="s">
        <v>23</v>
      </c>
      <c r="B326">
        <v>2045</v>
      </c>
      <c r="C326" s="50">
        <f>+'NYMEX + Fundy'!F326</f>
        <v>12.361846226995052</v>
      </c>
      <c r="D326" s="107">
        <f>+'FGT Z3 Transco Z4 Differentials'!G326</f>
        <v>9.6096963882446929E-2</v>
      </c>
      <c r="E326" s="51">
        <f t="shared" si="19"/>
        <v>12.458</v>
      </c>
      <c r="F326" s="24"/>
      <c r="G326" s="8">
        <f t="shared" si="20"/>
        <v>0.3601776957769578</v>
      </c>
      <c r="H326" s="7">
        <f t="shared" si="21"/>
        <v>12.818177695776958</v>
      </c>
    </row>
    <row r="327" spans="1:8" x14ac:dyDescent="0.25">
      <c r="A327" s="230" t="s">
        <v>24</v>
      </c>
      <c r="B327">
        <v>2046</v>
      </c>
      <c r="C327" s="50">
        <f>+'NYMEX + Fundy'!F327</f>
        <v>12.608435071195768</v>
      </c>
      <c r="D327" s="107">
        <f>+'FGT Z3 Transco Z4 Differentials'!G327</f>
        <v>0.11499331474304242</v>
      </c>
      <c r="E327" s="51">
        <f t="shared" si="19"/>
        <v>12.723000000000001</v>
      </c>
      <c r="F327" s="24"/>
      <c r="G327" s="8">
        <f t="shared" si="20"/>
        <v>0.36680541205412054</v>
      </c>
      <c r="H327" s="7">
        <f t="shared" si="21"/>
        <v>13.089805412054121</v>
      </c>
    </row>
    <row r="328" spans="1:8" x14ac:dyDescent="0.25">
      <c r="A328" s="230" t="s">
        <v>13</v>
      </c>
      <c r="B328">
        <v>2046</v>
      </c>
      <c r="C328" s="50">
        <f>+'NYMEX + Fundy'!F328</f>
        <v>12.646533865166331</v>
      </c>
      <c r="D328" s="107">
        <f>+'FGT Z3 Transco Z4 Differentials'!G328</f>
        <v>6.1846456527710814E-2</v>
      </c>
      <c r="E328" s="51">
        <f t="shared" si="19"/>
        <v>12.708</v>
      </c>
      <c r="F328" s="24"/>
      <c r="G328" s="8">
        <f t="shared" si="20"/>
        <v>0.36643025830258302</v>
      </c>
      <c r="H328" s="7">
        <f t="shared" si="21"/>
        <v>13.074430258302582</v>
      </c>
    </row>
    <row r="329" spans="1:8" x14ac:dyDescent="0.25">
      <c r="A329" s="230" t="s">
        <v>14</v>
      </c>
      <c r="B329">
        <v>2046</v>
      </c>
      <c r="C329" s="50">
        <f>+'NYMEX + Fundy'!F329</f>
        <v>12.351701728913952</v>
      </c>
      <c r="D329" s="107">
        <f>+'FGT Z3 Transco Z4 Differentials'!G329</f>
        <v>2.2335710525512198E-2</v>
      </c>
      <c r="E329" s="51">
        <f t="shared" si="19"/>
        <v>12.374000000000001</v>
      </c>
      <c r="F329" s="24"/>
      <c r="G329" s="8">
        <f t="shared" si="20"/>
        <v>0.35807683476834773</v>
      </c>
      <c r="H329" s="7">
        <f t="shared" si="21"/>
        <v>12.732076834768348</v>
      </c>
    </row>
    <row r="330" spans="1:8" x14ac:dyDescent="0.25">
      <c r="A330" s="230" t="s">
        <v>15</v>
      </c>
      <c r="B330">
        <v>2046</v>
      </c>
      <c r="C330" s="50">
        <f>+'NYMEX + Fundy'!F330</f>
        <v>12.006630873466733</v>
      </c>
      <c r="D330" s="107">
        <f>+'FGT Z3 Transco Z4 Differentials'!G330</f>
        <v>1.8366765975951438E-2</v>
      </c>
      <c r="E330" s="51">
        <f t="shared" si="19"/>
        <v>12.025</v>
      </c>
      <c r="F330" s="24"/>
      <c r="G330" s="8">
        <f t="shared" si="20"/>
        <v>0.34934825748257481</v>
      </c>
      <c r="H330" s="7">
        <f t="shared" si="21"/>
        <v>12.374348257482575</v>
      </c>
    </row>
    <row r="331" spans="1:8" x14ac:dyDescent="0.25">
      <c r="A331" s="230" t="s">
        <v>16</v>
      </c>
      <c r="B331">
        <v>2046</v>
      </c>
      <c r="C331" s="50">
        <f>+'NYMEX + Fundy'!F331</f>
        <v>12.059349730129833</v>
      </c>
      <c r="D331" s="107">
        <f>+'FGT Z3 Transco Z4 Differentials'!G331</f>
        <v>4.3158144950867339E-2</v>
      </c>
      <c r="E331" s="51">
        <f t="shared" si="19"/>
        <v>12.103</v>
      </c>
      <c r="F331" s="24"/>
      <c r="G331" s="8">
        <f t="shared" si="20"/>
        <v>0.35129905699056996</v>
      </c>
      <c r="H331" s="7">
        <f t="shared" si="21"/>
        <v>12.454299056990569</v>
      </c>
    </row>
    <row r="332" spans="1:8" x14ac:dyDescent="0.25">
      <c r="A332" s="230" t="s">
        <v>17</v>
      </c>
      <c r="B332">
        <v>2046</v>
      </c>
      <c r="C332" s="50">
        <f>+'NYMEX + Fundy'!F332</f>
        <v>12.131512748649763</v>
      </c>
      <c r="D332" s="107">
        <f>+'FGT Z3 Transco Z4 Differentials'!G332</f>
        <v>0.10977432250976626</v>
      </c>
      <c r="E332" s="51">
        <f t="shared" si="19"/>
        <v>12.241</v>
      </c>
      <c r="F332" s="24"/>
      <c r="G332" s="8">
        <f t="shared" si="20"/>
        <v>0.35475047150471506</v>
      </c>
      <c r="H332" s="7">
        <f t="shared" si="21"/>
        <v>12.595750471504715</v>
      </c>
    </row>
    <row r="333" spans="1:8" x14ac:dyDescent="0.25">
      <c r="A333" s="230" t="s">
        <v>18</v>
      </c>
      <c r="B333">
        <v>2046</v>
      </c>
      <c r="C333" s="50">
        <f>+'NYMEX + Fundy'!F333</f>
        <v>12.749398725604902</v>
      </c>
      <c r="D333" s="107">
        <f>+'FGT Z3 Transco Z4 Differentials'!G333</f>
        <v>0.15825008392334006</v>
      </c>
      <c r="E333" s="51">
        <f t="shared" si="19"/>
        <v>12.907999999999999</v>
      </c>
      <c r="F333" s="24"/>
      <c r="G333" s="8">
        <f t="shared" si="20"/>
        <v>0.37143230832308327</v>
      </c>
      <c r="H333" s="7">
        <f t="shared" si="21"/>
        <v>13.279432308323083</v>
      </c>
    </row>
    <row r="334" spans="1:8" x14ac:dyDescent="0.25">
      <c r="A334" s="230" t="s">
        <v>19</v>
      </c>
      <c r="B334">
        <v>2046</v>
      </c>
      <c r="C334" s="50">
        <f>+'NYMEX + Fundy'!F334</f>
        <v>12.830501538702281</v>
      </c>
      <c r="D334" s="107">
        <f>+'FGT Z3 Transco Z4 Differentials'!G334</f>
        <v>0.17629156589508099</v>
      </c>
      <c r="E334" s="51">
        <f t="shared" si="19"/>
        <v>13.007</v>
      </c>
      <c r="F334" s="24"/>
      <c r="G334" s="8">
        <f t="shared" si="20"/>
        <v>0.37390832308323085</v>
      </c>
      <c r="H334" s="7">
        <f t="shared" si="21"/>
        <v>13.380908323083231</v>
      </c>
    </row>
    <row r="335" spans="1:8" x14ac:dyDescent="0.25">
      <c r="A335" s="230" t="s">
        <v>20</v>
      </c>
      <c r="B335">
        <v>2046</v>
      </c>
      <c r="C335" s="50">
        <f>+'NYMEX + Fundy'!F335</f>
        <v>12.789047605493121</v>
      </c>
      <c r="D335" s="107">
        <f>+'FGT Z3 Transco Z4 Differentials'!G335</f>
        <v>8.1395092010497549E-2</v>
      </c>
      <c r="E335" s="51">
        <f t="shared" si="19"/>
        <v>12.87</v>
      </c>
      <c r="F335" s="24"/>
      <c r="G335" s="8">
        <f t="shared" si="20"/>
        <v>0.37048191881918813</v>
      </c>
      <c r="H335" s="7">
        <f t="shared" si="21"/>
        <v>13.240481918819187</v>
      </c>
    </row>
    <row r="336" spans="1:8" x14ac:dyDescent="0.25">
      <c r="A336" s="230" t="s">
        <v>21</v>
      </c>
      <c r="B336">
        <v>2046</v>
      </c>
      <c r="C336" s="50">
        <f>+'NYMEX + Fundy'!F336</f>
        <v>12.384559204333037</v>
      </c>
      <c r="D336" s="107">
        <f>+'FGT Z3 Transco Z4 Differentials'!G336</f>
        <v>6.2016468048096129E-2</v>
      </c>
      <c r="E336" s="51">
        <f t="shared" si="19"/>
        <v>12.446999999999999</v>
      </c>
      <c r="F336" s="24"/>
      <c r="G336" s="8">
        <f t="shared" si="20"/>
        <v>0.35990258302583022</v>
      </c>
      <c r="H336" s="7">
        <f t="shared" si="21"/>
        <v>12.806902583025829</v>
      </c>
    </row>
    <row r="337" spans="1:8" x14ac:dyDescent="0.25">
      <c r="A337" s="230" t="s">
        <v>22</v>
      </c>
      <c r="B337">
        <v>2046</v>
      </c>
      <c r="C337" s="50">
        <f>+'NYMEX + Fundy'!F337</f>
        <v>12.498662912013842</v>
      </c>
      <c r="D337" s="107">
        <f>+'FGT Z3 Transco Z4 Differentials'!G337</f>
        <v>6.4184775352478241E-2</v>
      </c>
      <c r="E337" s="51">
        <f t="shared" si="19"/>
        <v>12.563000000000001</v>
      </c>
      <c r="F337" s="24"/>
      <c r="G337" s="8">
        <f t="shared" si="20"/>
        <v>0.36280377203772041</v>
      </c>
      <c r="H337" s="7">
        <f t="shared" si="21"/>
        <v>12.925803772037721</v>
      </c>
    </row>
    <row r="338" spans="1:8" x14ac:dyDescent="0.25">
      <c r="A338" s="230" t="s">
        <v>23</v>
      </c>
      <c r="B338">
        <v>2046</v>
      </c>
      <c r="C338" s="50">
        <f>+'NYMEX + Fundy'!F338</f>
        <v>12.825980213329371</v>
      </c>
      <c r="D338" s="107">
        <f>+'FGT Z3 Transco Z4 Differentials'!G338</f>
        <v>0.10318562507629458</v>
      </c>
      <c r="E338" s="51">
        <f t="shared" si="19"/>
        <v>12.929</v>
      </c>
      <c r="F338" s="24"/>
      <c r="G338" s="8">
        <f t="shared" si="20"/>
        <v>0.37195752357523582</v>
      </c>
      <c r="H338" s="7">
        <f t="shared" si="21"/>
        <v>13.300957523575237</v>
      </c>
    </row>
    <row r="339" spans="1:8" x14ac:dyDescent="0.25">
      <c r="A339" s="230" t="s">
        <v>24</v>
      </c>
      <c r="B339">
        <v>2047</v>
      </c>
      <c r="C339" s="50">
        <f>+'NYMEX + Fundy'!F339</f>
        <v>13.168050794247891</v>
      </c>
      <c r="D339" s="107">
        <f>+'FGT Z3 Transco Z4 Differentials'!G339</f>
        <v>0.12569735527038617</v>
      </c>
      <c r="E339" s="51">
        <f t="shared" si="19"/>
        <v>13.294</v>
      </c>
      <c r="F339" s="24"/>
      <c r="G339" s="8">
        <f t="shared" si="20"/>
        <v>0.38108626486264863</v>
      </c>
      <c r="H339" s="7">
        <f t="shared" si="21"/>
        <v>13.675086264862649</v>
      </c>
    </row>
    <row r="340" spans="1:8" x14ac:dyDescent="0.25">
      <c r="A340" s="230" t="s">
        <v>13</v>
      </c>
      <c r="B340">
        <v>2047</v>
      </c>
      <c r="C340" s="50">
        <f>+'NYMEX + Fundy'!F340</f>
        <v>13.189963048310661</v>
      </c>
      <c r="D340" s="107">
        <f>+'FGT Z3 Transco Z4 Differentials'!G340</f>
        <v>5.8411321640015501E-2</v>
      </c>
      <c r="E340" s="51">
        <f t="shared" si="19"/>
        <v>13.247999999999999</v>
      </c>
      <c r="F340" s="24"/>
      <c r="G340" s="8">
        <f t="shared" si="20"/>
        <v>0.37993579335793359</v>
      </c>
      <c r="H340" s="7">
        <f t="shared" si="21"/>
        <v>13.627935793357933</v>
      </c>
    </row>
    <row r="341" spans="1:8" x14ac:dyDescent="0.25">
      <c r="A341" s="230" t="s">
        <v>14</v>
      </c>
      <c r="B341">
        <v>2047</v>
      </c>
      <c r="C341" s="50">
        <f>+'NYMEX + Fundy'!F341</f>
        <v>12.721125089267675</v>
      </c>
      <c r="D341" s="107">
        <f>+'FGT Z3 Transco Z4 Differentials'!G341</f>
        <v>1.8734159469603995E-2</v>
      </c>
      <c r="E341" s="51">
        <f t="shared" si="19"/>
        <v>12.74</v>
      </c>
      <c r="F341" s="24"/>
      <c r="G341" s="8">
        <f t="shared" si="20"/>
        <v>0.36723058630586314</v>
      </c>
      <c r="H341" s="7">
        <f t="shared" si="21"/>
        <v>13.107230586305864</v>
      </c>
    </row>
    <row r="342" spans="1:8" x14ac:dyDescent="0.25">
      <c r="A342" s="230" t="s">
        <v>15</v>
      </c>
      <c r="B342">
        <v>2047</v>
      </c>
      <c r="C342" s="50">
        <f>+'NYMEX + Fundy'!F342</f>
        <v>12.424496451610967</v>
      </c>
      <c r="D342" s="107">
        <f>+'FGT Z3 Transco Z4 Differentials'!G342</f>
        <v>2.2204351425170188E-2</v>
      </c>
      <c r="E342" s="51">
        <f t="shared" si="19"/>
        <v>12.446999999999999</v>
      </c>
      <c r="F342" s="24"/>
      <c r="G342" s="8">
        <f t="shared" si="20"/>
        <v>0.35990258302583022</v>
      </c>
      <c r="H342" s="7">
        <f t="shared" si="21"/>
        <v>12.806902583025829</v>
      </c>
    </row>
    <row r="343" spans="1:8" x14ac:dyDescent="0.25">
      <c r="A343" s="230" t="s">
        <v>16</v>
      </c>
      <c r="B343">
        <v>2047</v>
      </c>
      <c r="C343" s="50">
        <f>+'NYMEX + Fundy'!F343</f>
        <v>12.474671373447675</v>
      </c>
      <c r="D343" s="107">
        <f>+'FGT Z3 Transco Z4 Differentials'!G343</f>
        <v>3.9069743156433745E-2</v>
      </c>
      <c r="E343" s="51">
        <f t="shared" si="19"/>
        <v>12.513999999999999</v>
      </c>
      <c r="F343" s="24"/>
      <c r="G343" s="8">
        <f t="shared" si="20"/>
        <v>0.3615782697826978</v>
      </c>
      <c r="H343" s="7">
        <f t="shared" si="21"/>
        <v>12.875578269782697</v>
      </c>
    </row>
    <row r="344" spans="1:8" x14ac:dyDescent="0.25">
      <c r="A344" s="230" t="s">
        <v>17</v>
      </c>
      <c r="B344">
        <v>2047</v>
      </c>
      <c r="C344" s="50">
        <f>+'NYMEX + Fundy'!F344</f>
        <v>12.547548100202045</v>
      </c>
      <c r="D344" s="107">
        <f>+'FGT Z3 Transco Z4 Differentials'!G344</f>
        <v>0.12344190597534244</v>
      </c>
      <c r="E344" s="51">
        <f t="shared" si="19"/>
        <v>12.670999999999999</v>
      </c>
      <c r="F344" s="24"/>
      <c r="G344" s="8">
        <f t="shared" si="20"/>
        <v>0.36550487904879048</v>
      </c>
      <c r="H344" s="7">
        <f t="shared" si="21"/>
        <v>13.03650487904879</v>
      </c>
    </row>
    <row r="345" spans="1:8" x14ac:dyDescent="0.25">
      <c r="A345" s="230" t="s">
        <v>18</v>
      </c>
      <c r="B345">
        <v>2047</v>
      </c>
      <c r="C345" s="50">
        <f>+'NYMEX + Fundy'!F345</f>
        <v>13.162627437439372</v>
      </c>
      <c r="D345" s="107">
        <f>+'FGT Z3 Transco Z4 Differentials'!G345</f>
        <v>0.16465782165527365</v>
      </c>
      <c r="E345" s="51">
        <f t="shared" si="19"/>
        <v>13.327</v>
      </c>
      <c r="F345" s="24"/>
      <c r="G345" s="8">
        <f t="shared" si="20"/>
        <v>0.38191160311603112</v>
      </c>
      <c r="H345" s="7">
        <f t="shared" si="21"/>
        <v>13.708911603116031</v>
      </c>
    </row>
    <row r="346" spans="1:8" x14ac:dyDescent="0.25">
      <c r="A346" s="230" t="s">
        <v>19</v>
      </c>
      <c r="B346">
        <v>2047</v>
      </c>
      <c r="C346" s="50">
        <f>+'NYMEX + Fundy'!F346</f>
        <v>13.244527813758188</v>
      </c>
      <c r="D346" s="107">
        <f>+'FGT Z3 Transco Z4 Differentials'!G346</f>
        <v>0.18249378681182904</v>
      </c>
      <c r="E346" s="51">
        <f t="shared" si="19"/>
        <v>13.427</v>
      </c>
      <c r="F346" s="24"/>
      <c r="G346" s="8">
        <f t="shared" si="20"/>
        <v>0.3844126281262813</v>
      </c>
      <c r="H346" s="7">
        <f t="shared" si="21"/>
        <v>13.811412628126281</v>
      </c>
    </row>
    <row r="347" spans="1:8" x14ac:dyDescent="0.25">
      <c r="A347" s="230" t="s">
        <v>20</v>
      </c>
      <c r="B347">
        <v>2047</v>
      </c>
      <c r="C347" s="50">
        <f>+'NYMEX + Fundy'!F347</f>
        <v>13.239388340403114</v>
      </c>
      <c r="D347" s="107">
        <f>+'FGT Z3 Transco Z4 Differentials'!G347</f>
        <v>8.7755622863769034E-2</v>
      </c>
      <c r="E347" s="51">
        <f t="shared" si="19"/>
        <v>13.327</v>
      </c>
      <c r="F347" s="24"/>
      <c r="G347" s="8">
        <f t="shared" si="20"/>
        <v>0.38191160311603112</v>
      </c>
      <c r="H347" s="7">
        <f t="shared" si="21"/>
        <v>13.708911603116031</v>
      </c>
    </row>
    <row r="348" spans="1:8" x14ac:dyDescent="0.25">
      <c r="A348" s="230" t="s">
        <v>21</v>
      </c>
      <c r="B348">
        <v>2047</v>
      </c>
      <c r="C348" s="50">
        <f>+'NYMEX + Fundy'!F348</f>
        <v>13.002589619119544</v>
      </c>
      <c r="D348" s="107">
        <f>+'FGT Z3 Transco Z4 Differentials'!G348</f>
        <v>5.1999549865723083E-2</v>
      </c>
      <c r="E348" s="51">
        <f t="shared" si="19"/>
        <v>13.055</v>
      </c>
      <c r="F348" s="24"/>
      <c r="G348" s="8">
        <f t="shared" si="20"/>
        <v>0.37510881508815086</v>
      </c>
      <c r="H348" s="7">
        <f t="shared" si="21"/>
        <v>13.43010881508815</v>
      </c>
    </row>
    <row r="349" spans="1:8" x14ac:dyDescent="0.25">
      <c r="A349" s="230" t="s">
        <v>22</v>
      </c>
      <c r="B349">
        <v>2047</v>
      </c>
      <c r="C349" s="50">
        <f>+'NYMEX + Fundy'!F349</f>
        <v>13.118152363066361</v>
      </c>
      <c r="D349" s="107">
        <f>+'FGT Z3 Transco Z4 Differentials'!G349</f>
        <v>5.1508059501648162E-2</v>
      </c>
      <c r="E349" s="51">
        <f t="shared" si="19"/>
        <v>13.17</v>
      </c>
      <c r="F349" s="24"/>
      <c r="G349" s="8">
        <f t="shared" si="20"/>
        <v>0.37798499384993856</v>
      </c>
      <c r="H349" s="7">
        <f t="shared" si="21"/>
        <v>13.547984993849939</v>
      </c>
    </row>
    <row r="350" spans="1:8" x14ac:dyDescent="0.25">
      <c r="A350" s="230" t="s">
        <v>23</v>
      </c>
      <c r="B350">
        <v>2047</v>
      </c>
      <c r="C350" s="50">
        <f>+'NYMEX + Fundy'!F350</f>
        <v>13.170231669736594</v>
      </c>
      <c r="D350" s="107">
        <f>+'FGT Z3 Transco Z4 Differentials'!G350</f>
        <v>9.3085260391235991E-2</v>
      </c>
      <c r="E350" s="51">
        <f t="shared" si="19"/>
        <v>13.263</v>
      </c>
      <c r="F350" s="24"/>
      <c r="G350" s="8">
        <f t="shared" si="20"/>
        <v>0.38031094710947111</v>
      </c>
      <c r="H350" s="7">
        <f t="shared" si="21"/>
        <v>13.643310947109471</v>
      </c>
    </row>
    <row r="351" spans="1:8" x14ac:dyDescent="0.25">
      <c r="A351" s="230" t="s">
        <v>24</v>
      </c>
      <c r="B351">
        <v>2048</v>
      </c>
      <c r="C351" s="50">
        <f>+'NYMEX + Fundy'!F351</f>
        <v>13.310703800183264</v>
      </c>
      <c r="D351" s="107">
        <f>+'FGT Z3 Transco Z4 Differentials'!G351</f>
        <v>0.10921071052551312</v>
      </c>
      <c r="E351" s="51">
        <f t="shared" si="19"/>
        <v>13.42</v>
      </c>
      <c r="F351" s="24"/>
      <c r="G351" s="8">
        <f t="shared" si="20"/>
        <v>0.38423755637556378</v>
      </c>
      <c r="H351" s="7">
        <f t="shared" si="21"/>
        <v>13.804237556375563</v>
      </c>
    </row>
    <row r="352" spans="1:8" x14ac:dyDescent="0.25">
      <c r="A352" s="230" t="s">
        <v>13</v>
      </c>
      <c r="B352">
        <v>2048</v>
      </c>
      <c r="C352" s="50">
        <f>+'NYMEX + Fundy'!F352</f>
        <v>13.374822027034835</v>
      </c>
      <c r="D352" s="107">
        <f>+'FGT Z3 Transco Z4 Differentials'!G352</f>
        <v>3.6072454452515501E-2</v>
      </c>
      <c r="E352" s="51">
        <f t="shared" si="19"/>
        <v>13.411</v>
      </c>
      <c r="F352" s="24"/>
      <c r="G352" s="8">
        <f t="shared" si="20"/>
        <v>0.3840124641246413</v>
      </c>
      <c r="H352" s="7">
        <f t="shared" si="21"/>
        <v>13.795012464124641</v>
      </c>
    </row>
    <row r="353" spans="1:8" x14ac:dyDescent="0.25">
      <c r="A353" s="230" t="s">
        <v>14</v>
      </c>
      <c r="B353">
        <v>2048</v>
      </c>
      <c r="C353" s="50">
        <f>+'NYMEX + Fundy'!F353</f>
        <v>13.073359685313665</v>
      </c>
      <c r="D353" s="107">
        <f>+'FGT Z3 Transco Z4 Differentials'!G353</f>
        <v>6.6949748992914948E-3</v>
      </c>
      <c r="E353" s="51">
        <f t="shared" si="19"/>
        <v>13.08</v>
      </c>
      <c r="F353" s="24"/>
      <c r="G353" s="8">
        <f t="shared" si="20"/>
        <v>0.37573407134071346</v>
      </c>
      <c r="H353" s="7">
        <f t="shared" si="21"/>
        <v>13.455734071340714</v>
      </c>
    </row>
    <row r="354" spans="1:8" x14ac:dyDescent="0.25">
      <c r="A354" s="230" t="s">
        <v>15</v>
      </c>
      <c r="B354">
        <v>2048</v>
      </c>
      <c r="C354" s="50">
        <f>+'NYMEX + Fundy'!F354</f>
        <v>12.883744693569632</v>
      </c>
      <c r="D354" s="107">
        <f>+'FGT Z3 Transco Z4 Differentials'!G354</f>
        <v>2.203078269958425E-2</v>
      </c>
      <c r="E354" s="51">
        <f t="shared" si="19"/>
        <v>12.906000000000001</v>
      </c>
      <c r="F354" s="24"/>
      <c r="G354" s="8">
        <f t="shared" si="20"/>
        <v>0.3713822878228783</v>
      </c>
      <c r="H354" s="7">
        <f t="shared" si="21"/>
        <v>13.27738228782288</v>
      </c>
    </row>
    <row r="355" spans="1:8" x14ac:dyDescent="0.25">
      <c r="A355" s="230" t="s">
        <v>16</v>
      </c>
      <c r="B355">
        <v>2048</v>
      </c>
      <c r="C355" s="50">
        <f>+'NYMEX + Fundy'!F355</f>
        <v>12.956603478595456</v>
      </c>
      <c r="D355" s="107">
        <f>+'FGT Z3 Transco Z4 Differentials'!G355</f>
        <v>3.2331557273865386E-2</v>
      </c>
      <c r="E355" s="51">
        <f t="shared" si="19"/>
        <v>12.989000000000001</v>
      </c>
      <c r="F355" s="24"/>
      <c r="G355" s="8">
        <f t="shared" si="20"/>
        <v>0.37345813858138588</v>
      </c>
      <c r="H355" s="7">
        <f t="shared" si="21"/>
        <v>13.362458138581387</v>
      </c>
    </row>
    <row r="356" spans="1:8" x14ac:dyDescent="0.25">
      <c r="A356" s="230" t="s">
        <v>17</v>
      </c>
      <c r="B356">
        <v>2048</v>
      </c>
      <c r="C356" s="50">
        <f>+'NYMEX + Fundy'!F356</f>
        <v>13.090714514488131</v>
      </c>
      <c r="D356" s="107">
        <f>+'FGT Z3 Transco Z4 Differentials'!G356</f>
        <v>9.8811359405518218E-2</v>
      </c>
      <c r="E356" s="51">
        <f t="shared" si="19"/>
        <v>13.19</v>
      </c>
      <c r="F356" s="24"/>
      <c r="G356" s="8">
        <f t="shared" si="20"/>
        <v>0.3784851988519885</v>
      </c>
      <c r="H356" s="7">
        <f t="shared" si="21"/>
        <v>13.568485198851988</v>
      </c>
    </row>
    <row r="357" spans="1:8" x14ac:dyDescent="0.25">
      <c r="A357" s="230" t="s">
        <v>18</v>
      </c>
      <c r="B357">
        <v>2048</v>
      </c>
      <c r="C357" s="50">
        <f>+'NYMEX + Fundy'!F357</f>
        <v>13.883618193882002</v>
      </c>
      <c r="D357" s="107">
        <f>+'FGT Z3 Transco Z4 Differentials'!G357</f>
        <v>0.13576244354248068</v>
      </c>
      <c r="E357" s="51">
        <f t="shared" si="19"/>
        <v>14.019</v>
      </c>
      <c r="F357" s="24"/>
      <c r="G357" s="8">
        <f t="shared" si="20"/>
        <v>0.39921869618696193</v>
      </c>
      <c r="H357" s="7">
        <f t="shared" si="21"/>
        <v>14.418218696186962</v>
      </c>
    </row>
    <row r="358" spans="1:8" x14ac:dyDescent="0.25">
      <c r="A358" s="230" t="s">
        <v>19</v>
      </c>
      <c r="B358">
        <v>2048</v>
      </c>
      <c r="C358" s="50">
        <f>+'NYMEX + Fundy'!F358</f>
        <v>13.981196578925355</v>
      </c>
      <c r="D358" s="107">
        <f>+'FGT Z3 Transco Z4 Differentials'!G358</f>
        <v>0.18092642307281537</v>
      </c>
      <c r="E358" s="51">
        <f t="shared" si="19"/>
        <v>14.162000000000001</v>
      </c>
      <c r="F358" s="24"/>
      <c r="G358" s="8">
        <f t="shared" si="20"/>
        <v>0.40279516195161957</v>
      </c>
      <c r="H358" s="7">
        <f t="shared" si="21"/>
        <v>14.56479516195162</v>
      </c>
    </row>
    <row r="359" spans="1:8" x14ac:dyDescent="0.25">
      <c r="A359" s="230" t="s">
        <v>20</v>
      </c>
      <c r="B359">
        <v>2048</v>
      </c>
      <c r="C359" s="50">
        <f>+'NYMEX + Fundy'!F359</f>
        <v>14.007800086433102</v>
      </c>
      <c r="D359" s="107">
        <f>+'FGT Z3 Transco Z4 Differentials'!G359</f>
        <v>7.2050991058349112E-2</v>
      </c>
      <c r="E359" s="51">
        <f t="shared" si="19"/>
        <v>14.08</v>
      </c>
      <c r="F359" s="24"/>
      <c r="G359" s="8">
        <f t="shared" si="20"/>
        <v>0.40074432144321448</v>
      </c>
      <c r="H359" s="7">
        <f t="shared" si="21"/>
        <v>14.480744321443215</v>
      </c>
    </row>
    <row r="360" spans="1:8" x14ac:dyDescent="0.25">
      <c r="A360" s="230" t="s">
        <v>21</v>
      </c>
      <c r="B360">
        <v>2048</v>
      </c>
      <c r="C360" s="50">
        <f>+'NYMEX + Fundy'!F360</f>
        <v>13.435493356901162</v>
      </c>
      <c r="D360" s="107">
        <f>+'FGT Z3 Transco Z4 Differentials'!G360</f>
        <v>5.8311443328857848E-2</v>
      </c>
      <c r="E360" s="51">
        <f t="shared" si="19"/>
        <v>13.494</v>
      </c>
      <c r="F360" s="24"/>
      <c r="G360" s="8">
        <f t="shared" si="20"/>
        <v>0.38608831488314888</v>
      </c>
      <c r="H360" s="7">
        <f t="shared" si="21"/>
        <v>13.88008831488315</v>
      </c>
    </row>
    <row r="361" spans="1:8" x14ac:dyDescent="0.25">
      <c r="A361" s="230" t="s">
        <v>22</v>
      </c>
      <c r="B361">
        <v>2048</v>
      </c>
      <c r="C361" s="50">
        <f>+'NYMEX + Fundy'!F361</f>
        <v>13.645760015927539</v>
      </c>
      <c r="D361" s="107">
        <f>+'FGT Z3 Transco Z4 Differentials'!G361</f>
        <v>4.6481242179870819E-2</v>
      </c>
      <c r="E361" s="51">
        <f t="shared" si="19"/>
        <v>13.692</v>
      </c>
      <c r="F361" s="24"/>
      <c r="G361" s="8">
        <f t="shared" si="20"/>
        <v>0.39104034440344404</v>
      </c>
      <c r="H361" s="7">
        <f t="shared" si="21"/>
        <v>14.083040344403445</v>
      </c>
    </row>
    <row r="362" spans="1:8" x14ac:dyDescent="0.25">
      <c r="A362" s="230" t="s">
        <v>23</v>
      </c>
      <c r="B362">
        <v>2048</v>
      </c>
      <c r="C362" s="50">
        <f>+'NYMEX + Fundy'!F362</f>
        <v>14.036893679866402</v>
      </c>
      <c r="D362" s="107">
        <f>+'FGT Z3 Transco Z4 Differentials'!G362</f>
        <v>6.1498613357544585E-2</v>
      </c>
      <c r="E362" s="51">
        <f t="shared" si="19"/>
        <v>14.098000000000001</v>
      </c>
      <c r="F362" s="24"/>
      <c r="G362" s="8">
        <f t="shared" si="20"/>
        <v>0.40119450594505945</v>
      </c>
      <c r="H362" s="7">
        <f t="shared" si="21"/>
        <v>14.499194505945059</v>
      </c>
    </row>
    <row r="363" spans="1:8" x14ac:dyDescent="0.25">
      <c r="A363" s="230" t="s">
        <v>24</v>
      </c>
      <c r="B363">
        <v>2049</v>
      </c>
      <c r="C363" s="50">
        <f>+'NYMEX + Fundy'!F363</f>
        <v>14.140047770180161</v>
      </c>
      <c r="D363" s="107">
        <f>+'FGT Z3 Transco Z4 Differentials'!G363</f>
        <v>8.4517698287964294E-2</v>
      </c>
      <c r="E363" s="51">
        <f t="shared" si="19"/>
        <v>14.225</v>
      </c>
      <c r="F363" s="24"/>
      <c r="G363" s="8">
        <f t="shared" si="20"/>
        <v>0.4043708077080771</v>
      </c>
      <c r="H363" s="7">
        <f t="shared" si="21"/>
        <v>14.629370807708076</v>
      </c>
    </row>
    <row r="364" spans="1:8" x14ac:dyDescent="0.25">
      <c r="A364" s="230" t="s">
        <v>13</v>
      </c>
      <c r="B364">
        <v>2049</v>
      </c>
      <c r="C364" s="50">
        <f>+'NYMEX + Fundy'!F364</f>
        <v>14.155151646124585</v>
      </c>
      <c r="D364" s="107">
        <f>+'FGT Z3 Transco Z4 Differentials'!G364</f>
        <v>3.1342945098877806E-2</v>
      </c>
      <c r="E364" s="51">
        <f t="shared" si="19"/>
        <v>14.186</v>
      </c>
      <c r="F364" s="24"/>
      <c r="G364" s="8">
        <f t="shared" si="20"/>
        <v>0.40339540795407958</v>
      </c>
      <c r="H364" s="7">
        <f t="shared" si="21"/>
        <v>14.589395407954079</v>
      </c>
    </row>
    <row r="365" spans="1:8" x14ac:dyDescent="0.25">
      <c r="A365" s="230" t="s">
        <v>14</v>
      </c>
      <c r="B365">
        <v>2049</v>
      </c>
      <c r="C365" s="50">
        <f>+'NYMEX + Fundy'!F365</f>
        <v>14.064916775839464</v>
      </c>
      <c r="D365" s="107">
        <f>+'FGT Z3 Transco Z4 Differentials'!G365</f>
        <v>6.579341888427237E-3</v>
      </c>
      <c r="E365" s="51">
        <f t="shared" si="19"/>
        <v>14.071</v>
      </c>
      <c r="F365" s="24"/>
      <c r="G365" s="8">
        <f t="shared" si="20"/>
        <v>0.40051922919229199</v>
      </c>
      <c r="H365" s="7">
        <f t="shared" si="21"/>
        <v>14.471519229192292</v>
      </c>
    </row>
    <row r="366" spans="1:8" x14ac:dyDescent="0.25">
      <c r="A366" s="230" t="s">
        <v>15</v>
      </c>
      <c r="B366">
        <v>2049</v>
      </c>
      <c r="C366" s="50">
        <f>+'NYMEX + Fundy'!F366</f>
        <v>13.908043307274221</v>
      </c>
      <c r="D366" s="107">
        <f>+'FGT Z3 Transco Z4 Differentials'!G366</f>
        <v>1.8588972091674094E-2</v>
      </c>
      <c r="E366" s="51">
        <f t="shared" si="19"/>
        <v>13.927</v>
      </c>
      <c r="F366" s="24"/>
      <c r="G366" s="8">
        <f t="shared" si="20"/>
        <v>0.39691775317753175</v>
      </c>
      <c r="H366" s="7">
        <f t="shared" si="21"/>
        <v>14.323917753177531</v>
      </c>
    </row>
    <row r="367" spans="1:8" x14ac:dyDescent="0.25">
      <c r="A367" s="230" t="s">
        <v>16</v>
      </c>
      <c r="B367">
        <v>2049</v>
      </c>
      <c r="C367" s="50">
        <f>+'NYMEX + Fundy'!F367</f>
        <v>13.378745459584348</v>
      </c>
      <c r="D367" s="107">
        <f>+'FGT Z3 Transco Z4 Differentials'!G367</f>
        <v>3.2512516975403472E-2</v>
      </c>
      <c r="E367" s="51">
        <f t="shared" si="19"/>
        <v>13.411</v>
      </c>
      <c r="F367" s="24"/>
      <c r="G367" s="8">
        <f t="shared" si="20"/>
        <v>0.3840124641246413</v>
      </c>
      <c r="H367" s="7">
        <f t="shared" si="21"/>
        <v>13.795012464124641</v>
      </c>
    </row>
    <row r="368" spans="1:8" x14ac:dyDescent="0.25">
      <c r="A368" s="230" t="s">
        <v>17</v>
      </c>
      <c r="B368">
        <v>2049</v>
      </c>
      <c r="C368" s="50">
        <f>+'NYMEX + Fundy'!F368</f>
        <v>13.45432585003689</v>
      </c>
      <c r="D368" s="107">
        <f>+'FGT Z3 Transco Z4 Differentials'!G368</f>
        <v>8.8818283081055327E-2</v>
      </c>
      <c r="E368" s="51">
        <f t="shared" si="19"/>
        <v>13.542999999999999</v>
      </c>
      <c r="F368" s="24"/>
      <c r="G368" s="8">
        <f t="shared" si="20"/>
        <v>0.38731381713817137</v>
      </c>
      <c r="H368" s="7">
        <f t="shared" si="21"/>
        <v>13.93031381713817</v>
      </c>
    </row>
    <row r="369" spans="1:8" x14ac:dyDescent="0.25">
      <c r="A369" s="230" t="s">
        <v>18</v>
      </c>
      <c r="B369">
        <v>2049</v>
      </c>
      <c r="C369" s="50">
        <f>+'NYMEX + Fundy'!F369</f>
        <v>13.774554805257416</v>
      </c>
      <c r="D369" s="107">
        <f>+'FGT Z3 Transco Z4 Differentials'!G369</f>
        <v>0.12424682617187521</v>
      </c>
      <c r="E369" s="51">
        <f t="shared" si="19"/>
        <v>13.898999999999999</v>
      </c>
      <c r="F369" s="24"/>
      <c r="G369" s="8">
        <f t="shared" si="20"/>
        <v>0.39621746617466169</v>
      </c>
      <c r="H369" s="7">
        <f t="shared" si="21"/>
        <v>14.295217466174661</v>
      </c>
    </row>
    <row r="370" spans="1:8" x14ac:dyDescent="0.25">
      <c r="A370" s="230" t="s">
        <v>19</v>
      </c>
      <c r="B370">
        <v>2049</v>
      </c>
      <c r="C370" s="50">
        <f>+'NYMEX + Fundy'!F370</f>
        <v>13.852123252681556</v>
      </c>
      <c r="D370" s="107">
        <f>+'FGT Z3 Transco Z4 Differentials'!G370</f>
        <v>0.15083942890167279</v>
      </c>
      <c r="E370" s="51">
        <f t="shared" si="19"/>
        <v>14.003</v>
      </c>
      <c r="F370" s="24"/>
      <c r="G370" s="8">
        <f t="shared" si="20"/>
        <v>0.39881853218532193</v>
      </c>
      <c r="H370" s="7">
        <f t="shared" si="21"/>
        <v>14.401818532185322</v>
      </c>
    </row>
    <row r="371" spans="1:8" x14ac:dyDescent="0.25">
      <c r="A371" s="230" t="s">
        <v>20</v>
      </c>
      <c r="B371">
        <v>2049</v>
      </c>
      <c r="C371" s="50">
        <f>+'NYMEX + Fundy'!F371</f>
        <v>13.604386949727887</v>
      </c>
      <c r="D371" s="107">
        <f>+'FGT Z3 Transco Z4 Differentials'!G371</f>
        <v>7.1456613540648917E-2</v>
      </c>
      <c r="E371" s="51">
        <f t="shared" ref="E371:E386" si="22">ROUND(C371+D371,3)</f>
        <v>13.676</v>
      </c>
      <c r="F371" s="24"/>
      <c r="G371" s="8">
        <f t="shared" ref="G371:G386" si="23">(E371/$L$6)*$L$5+($L$7*$L$8^(B371-$L$4))</f>
        <v>0.39064018040180404</v>
      </c>
      <c r="H371" s="7">
        <f t="shared" ref="H371:H386" si="24">+E371+G371</f>
        <v>14.066640180401805</v>
      </c>
    </row>
    <row r="372" spans="1:8" x14ac:dyDescent="0.25">
      <c r="A372" s="230" t="s">
        <v>21</v>
      </c>
      <c r="B372">
        <v>2049</v>
      </c>
      <c r="C372" s="50">
        <f>+'NYMEX + Fundy'!F372</f>
        <v>13.358357459159269</v>
      </c>
      <c r="D372" s="107">
        <f>+'FGT Z3 Transco Z4 Differentials'!G372</f>
        <v>5.7730178833008239E-2</v>
      </c>
      <c r="E372" s="51">
        <f t="shared" si="22"/>
        <v>13.416</v>
      </c>
      <c r="F372" s="24"/>
      <c r="G372" s="8">
        <f t="shared" si="23"/>
        <v>0.38413751537515373</v>
      </c>
      <c r="H372" s="7">
        <f t="shared" si="24"/>
        <v>13.800137515375154</v>
      </c>
    </row>
    <row r="373" spans="1:8" x14ac:dyDescent="0.25">
      <c r="A373" s="230" t="s">
        <v>22</v>
      </c>
      <c r="B373">
        <v>2049</v>
      </c>
      <c r="C373" s="50">
        <f>+'NYMEX + Fundy'!F373</f>
        <v>13.874212113225303</v>
      </c>
      <c r="D373" s="107">
        <f>+'FGT Z3 Transco Z4 Differentials'!G373</f>
        <v>4.589401721954367E-2</v>
      </c>
      <c r="E373" s="51">
        <f t="shared" si="22"/>
        <v>13.92</v>
      </c>
      <c r="F373" s="24"/>
      <c r="G373" s="8">
        <f t="shared" si="23"/>
        <v>0.39674268142681435</v>
      </c>
      <c r="H373" s="7">
        <f t="shared" si="24"/>
        <v>14.316742681426815</v>
      </c>
    </row>
    <row r="374" spans="1:8" x14ac:dyDescent="0.25">
      <c r="A374" s="230" t="s">
        <v>23</v>
      </c>
      <c r="B374">
        <v>2049</v>
      </c>
      <c r="C374" s="50">
        <f>+'NYMEX + Fundy'!F374</f>
        <v>14.437171515372206</v>
      </c>
      <c r="D374" s="107">
        <f>+'FGT Z3 Transco Z4 Differentials'!G374</f>
        <v>6.1855287551880522E-2</v>
      </c>
      <c r="E374" s="51">
        <f t="shared" si="22"/>
        <v>14.499000000000001</v>
      </c>
      <c r="F374" s="24"/>
      <c r="G374" s="8">
        <f t="shared" si="23"/>
        <v>0.41122361623616244</v>
      </c>
      <c r="H374" s="7">
        <f t="shared" si="24"/>
        <v>14.910223616236163</v>
      </c>
    </row>
    <row r="375" spans="1:8" x14ac:dyDescent="0.25">
      <c r="A375" s="230" t="s">
        <v>24</v>
      </c>
      <c r="B375">
        <v>2050</v>
      </c>
      <c r="C375" s="50">
        <f>+'NYMEX + Fundy'!F375</f>
        <v>14.706323350560192</v>
      </c>
      <c r="D375" s="107">
        <f>+'FGT Z3 Transco Z4 Differentials'!G375</f>
        <v>8.5822324752808044E-2</v>
      </c>
      <c r="E375" s="51">
        <f t="shared" si="22"/>
        <v>14.792</v>
      </c>
      <c r="F375" s="24"/>
      <c r="G375" s="8">
        <f t="shared" si="23"/>
        <v>0.41855161951619524</v>
      </c>
      <c r="H375" s="7">
        <f t="shared" si="24"/>
        <v>15.210551619516195</v>
      </c>
    </row>
    <row r="376" spans="1:8" x14ac:dyDescent="0.25">
      <c r="A376" s="230" t="s">
        <v>13</v>
      </c>
      <c r="B376">
        <v>2050</v>
      </c>
      <c r="C376" s="50">
        <f>+'NYMEX + Fundy'!F376</f>
        <v>14.747838313800877</v>
      </c>
      <c r="D376" s="107">
        <f>+'FGT Z3 Transco Z4 Differentials'!G376</f>
        <v>3.2705268859864134E-2</v>
      </c>
      <c r="E376" s="51">
        <f t="shared" si="22"/>
        <v>14.781000000000001</v>
      </c>
      <c r="F376" s="24"/>
      <c r="G376" s="8">
        <f t="shared" si="23"/>
        <v>0.41827650676506767</v>
      </c>
      <c r="H376" s="7">
        <f t="shared" si="24"/>
        <v>15.199276506765068</v>
      </c>
    </row>
    <row r="377" spans="1:8" x14ac:dyDescent="0.25">
      <c r="A377" s="230" t="s">
        <v>14</v>
      </c>
      <c r="B377">
        <v>2050</v>
      </c>
      <c r="C377" s="50">
        <f>+'NYMEX + Fundy'!F377</f>
        <v>14.300690547484054</v>
      </c>
      <c r="D377" s="107">
        <f>+'FGT Z3 Transco Z4 Differentials'!G377</f>
        <v>5.8097267150873932E-3</v>
      </c>
      <c r="E377" s="51">
        <f t="shared" si="22"/>
        <v>14.307</v>
      </c>
      <c r="F377" s="24"/>
      <c r="G377" s="8">
        <f t="shared" si="23"/>
        <v>0.40642164821648219</v>
      </c>
      <c r="H377" s="7">
        <f t="shared" si="24"/>
        <v>14.713421648216482</v>
      </c>
    </row>
    <row r="378" spans="1:8" x14ac:dyDescent="0.25">
      <c r="A378" s="230" t="s">
        <v>15</v>
      </c>
      <c r="B378">
        <v>2050</v>
      </c>
      <c r="C378" s="50">
        <f>+'NYMEX + Fundy'!F378</f>
        <v>13.590424233506502</v>
      </c>
      <c r="D378" s="107">
        <f>+'FGT Z3 Transco Z4 Differentials'!G378</f>
        <v>2.2681665420531516E-2</v>
      </c>
      <c r="E378" s="51">
        <f t="shared" si="22"/>
        <v>13.613</v>
      </c>
      <c r="F378" s="24"/>
      <c r="G378" s="8">
        <f t="shared" si="23"/>
        <v>0.3890645346453464</v>
      </c>
      <c r="H378" s="7">
        <f t="shared" si="24"/>
        <v>14.002064534645346</v>
      </c>
    </row>
    <row r="379" spans="1:8" x14ac:dyDescent="0.25">
      <c r="A379" s="230" t="s">
        <v>16</v>
      </c>
      <c r="B379">
        <v>2050</v>
      </c>
      <c r="C379" s="50">
        <f>+'NYMEX + Fundy'!F379</f>
        <v>13.655196862344242</v>
      </c>
      <c r="D379" s="107">
        <f>+'FGT Z3 Transco Z4 Differentials'!G379</f>
        <v>3.1800599098206206E-2</v>
      </c>
      <c r="E379" s="51">
        <f t="shared" si="22"/>
        <v>13.686999999999999</v>
      </c>
      <c r="F379" s="24"/>
      <c r="G379" s="8">
        <f t="shared" si="23"/>
        <v>0.3909152931529315</v>
      </c>
      <c r="H379" s="7">
        <f t="shared" si="24"/>
        <v>14.07791529315293</v>
      </c>
    </row>
    <row r="380" spans="1:8" x14ac:dyDescent="0.25">
      <c r="A380" s="230" t="s">
        <v>17</v>
      </c>
      <c r="B380">
        <v>2050</v>
      </c>
      <c r="C380" s="50">
        <f>+'NYMEX + Fundy'!F380</f>
        <v>13.729861687296046</v>
      </c>
      <c r="D380" s="107">
        <f>+'FGT Z3 Transco Z4 Differentials'!G380</f>
        <v>9.6567840576172514E-2</v>
      </c>
      <c r="E380" s="51">
        <f t="shared" si="22"/>
        <v>13.826000000000001</v>
      </c>
      <c r="F380" s="24"/>
      <c r="G380" s="8">
        <f t="shared" si="23"/>
        <v>0.3943917179171792</v>
      </c>
      <c r="H380" s="7">
        <f t="shared" si="24"/>
        <v>14.220391717917179</v>
      </c>
    </row>
    <row r="381" spans="1:8" x14ac:dyDescent="0.25">
      <c r="A381" s="230" t="s">
        <v>18</v>
      </c>
      <c r="B381">
        <v>2050</v>
      </c>
      <c r="C381" s="50">
        <f>+'NYMEX + Fundy'!F381</f>
        <v>14.159819463931557</v>
      </c>
      <c r="D381" s="107">
        <f>+'FGT Z3 Transco Z4 Differentials'!G381</f>
        <v>0.12440942764282248</v>
      </c>
      <c r="E381" s="51">
        <f t="shared" si="22"/>
        <v>14.284000000000001</v>
      </c>
      <c r="F381" s="24"/>
      <c r="G381" s="8">
        <f t="shared" si="23"/>
        <v>0.40584641246412467</v>
      </c>
      <c r="H381" s="7">
        <f t="shared" si="24"/>
        <v>14.689846412464126</v>
      </c>
    </row>
    <row r="382" spans="1:8" x14ac:dyDescent="0.25">
      <c r="A382" s="230" t="s">
        <v>19</v>
      </c>
      <c r="B382">
        <v>2050</v>
      </c>
      <c r="C382" s="50">
        <f>+'NYMEX + Fundy'!F382</f>
        <v>14.246069404265358</v>
      </c>
      <c r="D382" s="107">
        <f>+'FGT Z3 Transco Z4 Differentials'!G382</f>
        <v>0.15750370502471966</v>
      </c>
      <c r="E382" s="51">
        <f t="shared" si="22"/>
        <v>14.404</v>
      </c>
      <c r="F382" s="24"/>
      <c r="G382" s="8">
        <f t="shared" si="23"/>
        <v>0.4088476424764248</v>
      </c>
      <c r="H382" s="7">
        <f t="shared" si="24"/>
        <v>14.812847642476425</v>
      </c>
    </row>
    <row r="383" spans="1:8" x14ac:dyDescent="0.25">
      <c r="A383" s="230" t="s">
        <v>20</v>
      </c>
      <c r="B383">
        <v>2050</v>
      </c>
      <c r="C383" s="50">
        <f>+'NYMEX + Fundy'!F383</f>
        <v>14.20548908924027</v>
      </c>
      <c r="D383" s="107">
        <f>+'FGT Z3 Transco Z4 Differentials'!G383</f>
        <v>7.2488965988158682E-2</v>
      </c>
      <c r="E383" s="51">
        <f t="shared" si="22"/>
        <v>14.278</v>
      </c>
      <c r="F383" s="24"/>
      <c r="G383" s="8">
        <f t="shared" si="23"/>
        <v>0.40569635096350964</v>
      </c>
      <c r="H383" s="7">
        <f t="shared" si="24"/>
        <v>14.68369635096351</v>
      </c>
    </row>
    <row r="384" spans="1:8" x14ac:dyDescent="0.25">
      <c r="A384" s="230" t="s">
        <v>21</v>
      </c>
      <c r="B384">
        <v>2050</v>
      </c>
      <c r="C384" s="50">
        <f>+'NYMEX + Fundy'!F384</f>
        <v>13.74680896994073</v>
      </c>
      <c r="D384" s="107">
        <f>+'FGT Z3 Transco Z4 Differentials'!G384</f>
        <v>6.3185195922851989E-2</v>
      </c>
      <c r="E384" s="51">
        <f t="shared" si="22"/>
        <v>13.81</v>
      </c>
      <c r="F384" s="24"/>
      <c r="G384" s="8">
        <f t="shared" si="23"/>
        <v>0.39399155391553919</v>
      </c>
      <c r="H384" s="7">
        <f t="shared" si="24"/>
        <v>14.203991553915539</v>
      </c>
    </row>
    <row r="385" spans="1:8" x14ac:dyDescent="0.25">
      <c r="A385" s="230" t="s">
        <v>22</v>
      </c>
      <c r="B385">
        <v>2050</v>
      </c>
      <c r="C385" s="50">
        <f>+'NYMEX + Fundy'!F385</f>
        <v>14.122615942459573</v>
      </c>
      <c r="D385" s="107">
        <f>+'FGT Z3 Transco Z4 Differentials'!G385</f>
        <v>4.7372212409973358E-2</v>
      </c>
      <c r="E385" s="51">
        <f t="shared" si="22"/>
        <v>14.17</v>
      </c>
      <c r="F385" s="24"/>
      <c r="G385" s="8">
        <f t="shared" si="23"/>
        <v>0.40299524395243957</v>
      </c>
      <c r="H385" s="7">
        <f t="shared" si="24"/>
        <v>14.572995243952439</v>
      </c>
    </row>
    <row r="386" spans="1:8" x14ac:dyDescent="0.25">
      <c r="A386" s="230" t="s">
        <v>23</v>
      </c>
      <c r="B386">
        <v>2050</v>
      </c>
      <c r="C386" s="50">
        <f>+'NYMEX + Fundy'!F386</f>
        <v>14.596637859968949</v>
      </c>
      <c r="D386" s="107">
        <f>+'FGT Z3 Transco Z4 Differentials'!G386</f>
        <v>6.5495462417603179E-2</v>
      </c>
      <c r="E386" s="51">
        <f t="shared" si="22"/>
        <v>14.662000000000001</v>
      </c>
      <c r="F386" s="24"/>
      <c r="G386" s="8">
        <f t="shared" si="23"/>
        <v>0.41530028700287003</v>
      </c>
      <c r="H386" s="7">
        <f t="shared" si="24"/>
        <v>15.077300287002871</v>
      </c>
    </row>
  </sheetData>
  <printOptions horizontalCentered="1"/>
  <pageMargins left="0.25" right="0.25" top="0.5" bottom="0.25" header="0.5" footer="0"/>
  <pageSetup scale="84" orientation="portrait" horizontalDpi="4294967292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sContributor xmlns="417179de-1aef-4fb7-b8d1-f008f0bb9930">
      <UserInfo>
        <DisplayName>Landis, Chuck</DisplayName>
        <AccountId>35</AccountId>
        <AccountType/>
      </UserInfo>
    </ResContributor>
    <BAMGroup xmlns="417179de-1aef-4fb7-b8d1-f008f0bb9930">320</BAMGroup>
    <Reviewer xmlns="417179de-1aef-4fb7-b8d1-f008f0bb9930">
      <UserInfo>
        <DisplayName>Quinto, Michael T</DisplayName>
        <AccountId>209</AccountId>
        <AccountType/>
      </UserInfo>
    </Reviewer>
    <ArticleStartDate xmlns="http://schemas.microsoft.com/sharepoint/v3" xsi:nil="true"/>
    <_Contributor xmlns="http://schemas.microsoft.com/sharepoint/v3/fields" xsi:nil="true"/>
    <ReconfirmDate xmlns="417179de-1aef-4fb7-b8d1-f008f0bb9930">2019-10-16T04:00:00+00:00</ReconfirmDate>
    <DataElementName xmlns="417179de-1aef-4fb7-b8d1-f008f0bb9930">635</DataElementName>
    <CheckInComment xmlns="http://schemas.microsoft.com/sharepoint/v3" xsi:nil="true"/>
    <ReconfirmComment xmlns="417179de-1aef-4fb7-b8d1-f008f0bb9930" xsi:nil="true"/>
    <User xmlns="88339514-d8ac-4dc4-a2b0-40b9e23d81d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sPlan Library" ma:contentTypeID="0x0101003A6D801E9737284CBD691BDB92F62570009BCFCA6227A2814581426531CE40E4CD" ma:contentTypeVersion="24" ma:contentTypeDescription="Create a new document." ma:contentTypeScope="" ma:versionID="9090c66caff08d5416942b4a19c11251">
  <xsd:schema xmlns:xsd="http://www.w3.org/2001/XMLSchema" xmlns:xs="http://www.w3.org/2001/XMLSchema" xmlns:p="http://schemas.microsoft.com/office/2006/metadata/properties" xmlns:ns1="http://schemas.microsoft.com/sharepoint/v3" xmlns:ns2="417179de-1aef-4fb7-b8d1-f008f0bb9930" xmlns:ns3="http://schemas.microsoft.com/sharepoint/v3/fields" xmlns:ns4="88339514-d8ac-4dc4-a2b0-40b9e23d81d5" xmlns:ns5="0542398d-9c2a-4983-a4af-2d4beb646bc2" targetNamespace="http://schemas.microsoft.com/office/2006/metadata/properties" ma:root="true" ma:fieldsID="eac9e88a214c4037b2595f91856e56e9" ns1:_="" ns2:_="" ns3:_="" ns4:_="" ns5:_="">
    <xsd:import namespace="http://schemas.microsoft.com/sharepoint/v3"/>
    <xsd:import namespace="417179de-1aef-4fb7-b8d1-f008f0bb9930"/>
    <xsd:import namespace="http://schemas.microsoft.com/sharepoint/v3/fields"/>
    <xsd:import namespace="88339514-d8ac-4dc4-a2b0-40b9e23d81d5"/>
    <xsd:import namespace="0542398d-9c2a-4983-a4af-2d4beb646bc2"/>
    <xsd:element name="properties">
      <xsd:complexType>
        <xsd:sequence>
          <xsd:element name="documentManagement">
            <xsd:complexType>
              <xsd:all>
                <xsd:element ref="ns2:BAMGroup"/>
                <xsd:element ref="ns2:DataElementName"/>
                <xsd:element ref="ns1:ArticleStartDate" minOccurs="0"/>
                <xsd:element ref="ns1:CheckInComment" minOccurs="0"/>
                <xsd:element ref="ns2:Reviewer" minOccurs="0"/>
                <xsd:element ref="ns2:ReconfirmComment" minOccurs="0"/>
                <xsd:element ref="ns2:ReconfirmDate" minOccurs="0"/>
                <xsd:element ref="ns3:_Contributor" minOccurs="0"/>
                <xsd:element ref="ns2:ResContributor" minOccurs="0"/>
                <xsd:element ref="ns4:User" minOccurs="0"/>
                <xsd:element ref="ns5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rticleStartDate" ma:index="4" nillable="true" ma:displayName="Article Date" ma:format="DateOnly" ma:internalName="ArticleStartDate">
      <xsd:simpleType>
        <xsd:restriction base="dms:DateTime"/>
      </xsd:simpleType>
    </xsd:element>
    <xsd:element name="CheckInComment" ma:index="5" nillable="true" ma:displayName="Check In Comment" ma:internalName="CheckInComment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7179de-1aef-4fb7-b8d1-f008f0bb9930" elementFormDefault="qualified">
    <xsd:import namespace="http://schemas.microsoft.com/office/2006/documentManagement/types"/>
    <xsd:import namespace="http://schemas.microsoft.com/office/infopath/2007/PartnerControls"/>
    <xsd:element name="BAMGroup" ma:index="2" ma:displayName="BAM Group" ma:list="{6d3a2bbe-6f91-4e4c-8dce-2a65056025cc}" ma:internalName="BAMGroup0" ma:showField="Title" ma:web="417179de-1aef-4fb7-b8d1-f008f0bb9930">
      <xsd:simpleType>
        <xsd:restriction base="dms:Lookup"/>
      </xsd:simpleType>
    </xsd:element>
    <xsd:element name="DataElementName" ma:index="3" ma:displayName="Data Element Name" ma:list="{fcd54dc0-72d7-4428-968f-beece96d0a05}" ma:internalName="DataElementName" ma:showField="Title" ma:web="417179de-1aef-4fb7-b8d1-f008f0bb9930">
      <xsd:simpleType>
        <xsd:restriction base="dms:Lookup"/>
      </xsd:simpleType>
    </xsd:element>
    <xsd:element name="Reviewer" ma:index="6" nillable="true" ma:displayName="Approver" ma:list="UserInfo" ma:SharePointGroup="0" ma:internalName="Review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confirmComment" ma:index="7" nillable="true" ma:displayName="Reconfirm Comment" ma:internalName="ReconfirmComment">
      <xsd:simpleType>
        <xsd:restriction base="dms:Note">
          <xsd:maxLength value="255"/>
        </xsd:restriction>
      </xsd:simpleType>
    </xsd:element>
    <xsd:element name="ReconfirmDate" ma:index="8" nillable="true" ma:displayName="Reconfirm Date" ma:default="[today]" ma:format="DateOnly" ma:internalName="ReconfirmDate">
      <xsd:simpleType>
        <xsd:restriction base="dms:DateTime"/>
      </xsd:simpleType>
    </xsd:element>
    <xsd:element name="ResContributor" ma:index="11" nillable="true" ma:displayName="Resource Contributor" ma:list="UserInfo" ma:SharePointGroup="0" ma:internalName="ResContribu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9" nillable="true" ma:displayName="Contributor" ma:description="One or more people or organizations that contributed to this resource" ma:internalName="_Contributor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339514-d8ac-4dc4-a2b0-40b9e23d81d5" elementFormDefault="qualified">
    <xsd:import namespace="http://schemas.microsoft.com/office/2006/documentManagement/types"/>
    <xsd:import namespace="http://schemas.microsoft.com/office/infopath/2007/PartnerControls"/>
    <xsd:element name="User" ma:index="24" nillable="true" ma:displayName="User" ma:format="Dropdown" ma:internalName="User">
      <xsd:simpleType>
        <xsd:restriction base="dms:Choice">
          <xsd:enumeration value="FOF"/>
          <xsd:enumeration value="FAC"/>
          <xsd:enumeration value="FOF/FAC"/>
          <xsd:enumeration value="GFF"/>
          <xsd:enumeration value="IRP"/>
          <xsd:enumeration value="Engineering Screening (ES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42398d-9c2a-4983-a4af-2d4beb646bc2" elementFormDefault="qualified">
    <xsd:import namespace="http://schemas.microsoft.com/office/2006/documentManagement/types"/>
    <xsd:import namespace="http://schemas.microsoft.com/office/infopath/2007/PartnerControls"/>
    <xsd:element name="SharedWithUsers" ma:index="2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10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3BBD5D-64AB-4CEE-B34C-64DCDBA4E387}">
  <ds:schemaRefs>
    <ds:schemaRef ds:uri="http://purl.org/dc/terms/"/>
    <ds:schemaRef ds:uri="88339514-d8ac-4dc4-a2b0-40b9e23d81d5"/>
    <ds:schemaRef ds:uri="0542398d-9c2a-4983-a4af-2d4beb646bc2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http://schemas.microsoft.com/sharepoint/v3/fields"/>
    <ds:schemaRef ds:uri="417179de-1aef-4fb7-b8d1-f008f0bb993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924B5D1-EC7A-4C1F-A9B1-7008C4D373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530CCB-F3D2-408B-949F-EBAAE6A7A4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17179de-1aef-4fb7-b8d1-f008f0bb9930"/>
    <ds:schemaRef ds:uri="http://schemas.microsoft.com/sharepoint/v3/fields"/>
    <ds:schemaRef ds:uri="88339514-d8ac-4dc4-a2b0-40b9e23d81d5"/>
    <ds:schemaRef ds:uri="0542398d-9c2a-4983-a4af-2d4beb646b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Nat Gas $ - Dispatch</vt:lpstr>
      <vt:lpstr>NYMEX + Fundy</vt:lpstr>
      <vt:lpstr>FGT Z3 Transco Z4 Differentials</vt:lpstr>
      <vt:lpstr>Fundamental Prices</vt:lpstr>
      <vt:lpstr>ST Burns</vt:lpstr>
      <vt:lpstr>LT Burns</vt:lpstr>
      <vt:lpstr>FTU</vt:lpstr>
      <vt:lpstr>Elba-Cypress-FGT Firm Var</vt:lpstr>
      <vt:lpstr>FGT Firm Var</vt:lpstr>
      <vt:lpstr>FGT IT Rate</vt:lpstr>
      <vt:lpstr>FGT Firm Var UofF</vt:lpstr>
      <vt:lpstr>Gulfstream Firm Var</vt:lpstr>
      <vt:lpstr>Gulfstream SESH</vt:lpstr>
      <vt:lpstr>Gulfstream IT Rate</vt:lpstr>
      <vt:lpstr>Sabal Trail</vt:lpstr>
      <vt:lpstr>Notes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Florida Fundamental Natural Gas Prices CERA</dc:title>
  <dc:creator/>
  <dc:description/>
  <cp:lastModifiedBy/>
  <dcterms:created xsi:type="dcterms:W3CDTF">2019-10-16T12:27:27Z</dcterms:created>
  <dcterms:modified xsi:type="dcterms:W3CDTF">2020-04-27T21:26:44Z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0x0101003A6D801E9737284CBD691BDB92F62570009BCFCA6227A2814581426531CE40E4CD</vt:lpwstr>
  </property>
  <property fmtid="{D5CDD505-2E9C-101B-9397-08002B2CF9AE}" pid="3" name="Order">
    <vt:r8>148200</vt:r8>
  </property>
  <property fmtid="{D5CDD505-2E9C-101B-9397-08002B2CF9AE}" pid="4" name="User">
    <vt:lpwstr/>
  </property>
  <property fmtid="{D5CDD505-2E9C-101B-9397-08002B2CF9AE}" pid="5" name="xd_ProgID">
    <vt:lpwstr/>
  </property>
  <property fmtid="{D5CDD505-2E9C-101B-9397-08002B2CF9AE}" pid="6" name="BAMGroup0">
    <vt:lpwstr>320</vt:lpwstr>
  </property>
  <property fmtid="{D5CDD505-2E9C-101B-9397-08002B2CF9AE}" pid="7" name="TemplateUrl">
    <vt:lpwstr/>
  </property>
  <property fmtid="{D5CDD505-2E9C-101B-9397-08002B2CF9AE}" pid="8" name="WorkflowChangePath">
    <vt:lpwstr>15094e9d-8b82-4956-9b26-758af6f6a106,2;15094e9d-8b82-4956-9b26-758af6f6a106,2;15094e9d-8b82-4956-9b26-758af6f6a106,2;15094e9d-8b82-4956-9b26-758af6f6a106,2;8012f710-4614-4df5-9545-b9c06c05c6d3,2;</vt:lpwstr>
  </property>
</Properties>
</file>