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defaultThemeVersion="166925"/>
  <xr:revisionPtr revIDLastSave="0" documentId="13_ncr:1_{788A18E6-E9D8-412F-8B93-C629029DDD6A}" xr6:coauthVersionLast="47" xr6:coauthVersionMax="47" xr10:uidLastSave="{00000000-0000-0000-0000-000000000000}"/>
  <bookViews>
    <workbookView xWindow="6945" yWindow="1125" windowWidth="21600" windowHeight="11385" xr2:uid="{FA9081F8-8671-4470-99A9-36FA42D3B24D}"/>
  </bookViews>
  <sheets>
    <sheet name="SPP 2022 Capital Camp Proposals" sheetId="1" r:id="rId1"/>
    <sheet name="Team 3 Cost Analysi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2" l="1"/>
  <c r="I15" i="2" s="1"/>
  <c r="M21" i="2"/>
  <c r="M19" i="2"/>
  <c r="K17" i="2"/>
  <c r="J17" i="2"/>
  <c r="I17" i="2"/>
  <c r="H17" i="2"/>
  <c r="G17" i="2"/>
  <c r="F17" i="2"/>
  <c r="E17" i="2"/>
  <c r="D17" i="2"/>
  <c r="C17" i="2"/>
  <c r="B17" i="2"/>
  <c r="K16" i="2"/>
  <c r="J16" i="2"/>
  <c r="I16" i="2"/>
  <c r="H16" i="2"/>
  <c r="G16" i="2"/>
  <c r="F16" i="2"/>
  <c r="E16" i="2"/>
  <c r="D16" i="2"/>
  <c r="C16" i="2"/>
  <c r="B16" i="2"/>
  <c r="M9" i="2"/>
  <c r="M8" i="2"/>
  <c r="M7" i="2"/>
  <c r="K6" i="2"/>
  <c r="K18" i="2" s="1"/>
  <c r="K25" i="2" s="1"/>
  <c r="K26" i="2" s="1"/>
  <c r="J6" i="2"/>
  <c r="J18" i="2" s="1"/>
  <c r="I6" i="2"/>
  <c r="I18" i="2" s="1"/>
  <c r="H6" i="2"/>
  <c r="H18" i="2" s="1"/>
  <c r="G6" i="2"/>
  <c r="G18" i="2" s="1"/>
  <c r="F6" i="2"/>
  <c r="F18" i="2" s="1"/>
  <c r="E6" i="2"/>
  <c r="E18" i="2" s="1"/>
  <c r="D6" i="2"/>
  <c r="D18" i="2" s="1"/>
  <c r="D25" i="2" s="1"/>
  <c r="D26" i="2" s="1"/>
  <c r="C6" i="2"/>
  <c r="C18" i="2" s="1"/>
  <c r="C25" i="2" s="1"/>
  <c r="C26" i="2" s="1"/>
  <c r="B6" i="2"/>
  <c r="B18" i="2" s="1"/>
  <c r="M5" i="2"/>
  <c r="M4" i="2"/>
  <c r="B3" i="2"/>
  <c r="F15" i="2" l="1"/>
  <c r="F23" i="2" s="1"/>
  <c r="G15" i="2"/>
  <c r="G23" i="2" s="1"/>
  <c r="J15" i="2"/>
  <c r="J23" i="2" s="1"/>
  <c r="B15" i="2"/>
  <c r="B23" i="2" s="1"/>
  <c r="C15" i="2"/>
  <c r="C23" i="2" s="1"/>
  <c r="C28" i="2" s="1"/>
  <c r="K15" i="2"/>
  <c r="K23" i="2" s="1"/>
  <c r="K28" i="2" s="1"/>
  <c r="D15" i="2"/>
  <c r="H15" i="2"/>
  <c r="H23" i="2" s="1"/>
  <c r="M16" i="2"/>
  <c r="E15" i="2"/>
  <c r="E23" i="2" s="1"/>
  <c r="M17" i="2"/>
  <c r="I23" i="2"/>
  <c r="I25" i="2"/>
  <c r="I26" i="2" s="1"/>
  <c r="B25" i="2"/>
  <c r="B26" i="2" s="1"/>
  <c r="M18" i="2"/>
  <c r="J25" i="2"/>
  <c r="J26" i="2" s="1"/>
  <c r="E25" i="2"/>
  <c r="E26" i="2" s="1"/>
  <c r="F25" i="2"/>
  <c r="F26" i="2" s="1"/>
  <c r="G25" i="2"/>
  <c r="G26" i="2" s="1"/>
  <c r="M3" i="2"/>
  <c r="H25" i="2"/>
  <c r="H26" i="2" s="1"/>
  <c r="M6" i="2"/>
  <c r="F28" i="2" l="1"/>
  <c r="J28" i="2"/>
  <c r="M15" i="2"/>
  <c r="M23" i="2" s="1"/>
  <c r="G28" i="2"/>
  <c r="E28" i="2"/>
  <c r="D23" i="2"/>
  <c r="D28" i="2" s="1"/>
  <c r="M25" i="2"/>
  <c r="H28" i="2"/>
  <c r="B28" i="2"/>
  <c r="I28" i="2"/>
  <c r="M28" i="2" l="1"/>
  <c r="U3" i="1" l="1"/>
  <c r="U4" i="1"/>
  <c r="U5" i="1"/>
  <c r="U6" i="1"/>
  <c r="K7" i="1"/>
  <c r="K9" i="1" s="1"/>
  <c r="L7" i="1"/>
  <c r="L9" i="1" s="1"/>
  <c r="M7" i="1"/>
  <c r="M9" i="1" s="1"/>
  <c r="N7" i="1"/>
  <c r="N9" i="1" s="1"/>
  <c r="O7" i="1"/>
  <c r="O9" i="1" s="1"/>
  <c r="P7" i="1"/>
  <c r="P9" i="1" s="1"/>
  <c r="Q7" i="1"/>
  <c r="Q9" i="1" s="1"/>
  <c r="R7" i="1"/>
  <c r="R9" i="1" s="1"/>
  <c r="S7" i="1"/>
  <c r="S9" i="1" s="1"/>
  <c r="T7" i="1"/>
  <c r="T9" i="1" s="1"/>
  <c r="U8" i="1"/>
  <c r="U7" i="1" l="1"/>
  <c r="U9" i="1" s="1"/>
</calcChain>
</file>

<file path=xl/sharedStrings.xml><?xml version="1.0" encoding="utf-8"?>
<sst xmlns="http://schemas.openxmlformats.org/spreadsheetml/2006/main" count="93" uniqueCount="76">
  <si>
    <t xml:space="preserve">New Total </t>
  </si>
  <si>
    <t>SPP Base</t>
  </si>
  <si>
    <t xml:space="preserve">Total </t>
  </si>
  <si>
    <t>Include in Summary</t>
  </si>
  <si>
    <t>AMI</t>
  </si>
  <si>
    <t>Out</t>
  </si>
  <si>
    <t>SPP (Only in 2022)</t>
  </si>
  <si>
    <t xml:space="preserve">Application liscenses perpertual </t>
  </si>
  <si>
    <t>RIVA Meter Grid Edge Applications (SPP Portion)</t>
  </si>
  <si>
    <t>Team #7</t>
  </si>
  <si>
    <t>Updated with time-line from Team #5 presentation</t>
  </si>
  <si>
    <t>RF &amp; Control</t>
  </si>
  <si>
    <t>Partial</t>
  </si>
  <si>
    <t>SPP Funding &amp; Grid Mod (80/20)</t>
  </si>
  <si>
    <t>Development cost for PLTE Core System, Remote Towers, &amp; Celluar Device Equipment</t>
  </si>
  <si>
    <t>Implement PLTE Solution</t>
  </si>
  <si>
    <t>Team #5</t>
  </si>
  <si>
    <t>Grid Mod</t>
  </si>
  <si>
    <t>In</t>
  </si>
  <si>
    <t>SPP Funding</t>
  </si>
  <si>
    <t>Staffing to support the expected volumetric increases in distribution field SCADA devices to support ADMS, Grid Modernization and Storm Protection Plan (SPP)</t>
  </si>
  <si>
    <t>Adding a new Distribution Automation Department</t>
  </si>
  <si>
    <t>Team #4</t>
  </si>
  <si>
    <t>SPP</t>
  </si>
  <si>
    <t xml:space="preserve">Partial </t>
  </si>
  <si>
    <t>Equipment &amp; Installation cost for Distribution FLISR &amp; Feeder Hardening. These numbers represent the full cost for field automation. This number will potentially be revised downward as Team 3 is calculating the incremental increase over the 2020 base feeder hardening plan.</t>
  </si>
  <si>
    <t>Upgrade Distribution Line Equipment</t>
  </si>
  <si>
    <t>Team #3</t>
  </si>
  <si>
    <t>Total</t>
  </si>
  <si>
    <t xml:space="preserve">  Multi- Year</t>
  </si>
  <si>
    <t>Continuation/ New</t>
  </si>
  <si>
    <t>Priortization Score</t>
  </si>
  <si>
    <t>Funding Project</t>
  </si>
  <si>
    <t>Proposed Budget Location</t>
  </si>
  <si>
    <t>In/Out Strat Plan</t>
  </si>
  <si>
    <t>Grid Mod/ SPP Funding</t>
  </si>
  <si>
    <t>Detailed Description</t>
  </si>
  <si>
    <t>2022 SPP Capital Camp Needs</t>
  </si>
  <si>
    <t>Device Type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</si>
  <si>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</si>
  <si>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</si>
  <si>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</si>
  <si>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</si>
  <si>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</si>
  <si>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</si>
  <si>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</si>
  <si>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</si>
  <si>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</si>
  <si>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</si>
  <si>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10 Year Total</t>
  </si>
  <si>
    <t>Reclosers and Supervised/Automated Switches</t>
  </si>
  <si>
    <t>Medium Power Substation Transformers</t>
  </si>
  <si>
    <t>13kV Circuit Breakers &amp; Relays</t>
  </si>
  <si>
    <t>Trip Saver II's^</t>
  </si>
  <si>
    <t>Line Sensors</t>
  </si>
  <si>
    <t>Voltage Regulators*</t>
  </si>
  <si>
    <t>Capacitor Bank Controllers*</t>
  </si>
  <si>
    <t>*The amount that would be converted per year to private LTE</t>
  </si>
  <si>
    <t>^SPP Feeder Hardening accounts for 250 Trip Savers per year</t>
  </si>
  <si>
    <t>Cost Per Device Type</t>
  </si>
  <si>
    <t>Trip Saver II's</t>
  </si>
  <si>
    <t>Voltage Regulators^</t>
  </si>
  <si>
    <t>Capacitor Bank Controllers</t>
  </si>
  <si>
    <t>SPP Feeder Hardening Spend Per Year (Estimated)</t>
  </si>
  <si>
    <t>Incremental Spend per Year (Team 3 recommendations)</t>
  </si>
  <si>
    <t>Total Estimated Spend</t>
  </si>
  <si>
    <t>^Costs associated with Voltage Regulators are unknown at this time</t>
  </si>
  <si>
    <t>Unit Costs</t>
  </si>
  <si>
    <t xml:space="preserve">OH SCADA Controlled Reclosers </t>
  </si>
  <si>
    <t xml:space="preserve">UG SCADA Controlled Gear </t>
  </si>
  <si>
    <t>74% OH Feeder to 26% UG Feeder Per GIS</t>
  </si>
  <si>
    <t xml:space="preserve">Substation Transformer Upgrade </t>
  </si>
  <si>
    <t xml:space="preserve">Circuit Breaker Upgrade </t>
  </si>
  <si>
    <t xml:space="preserve">13 kV OH Line Upgrades per mile </t>
  </si>
  <si>
    <t xml:space="preserve">13 kV UG Line Upgrades per mile </t>
  </si>
  <si>
    <t>Team 3 Cost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</si>
</sst>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164" fontId="0" fillId="0" borderId="0" xfId="1" applyNumberFormat="1" applyFont="1"/>
    <xf numFmtId="0" fontId="5" fillId="0" borderId="0" xfId="0" applyFont="1"/>
    <xf numFmtId="164" fontId="5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left"/>
    </xf>
    <xf numFmtId="164" fontId="5" fillId="0" borderId="1" xfId="1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164" fontId="4" fillId="0" borderId="0" xfId="1" applyNumberFormat="1" applyFont="1" applyFill="1" applyBorder="1" applyAlignment="1">
      <alignment horizontal="right"/>
    </xf>
    <xf numFmtId="164" fontId="5" fillId="0" borderId="2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64" fontId="4" fillId="0" borderId="4" xfId="1" applyNumberFormat="1" applyFont="1" applyFill="1" applyBorder="1" applyAlignment="1">
      <alignment horizontal="right"/>
    </xf>
    <xf numFmtId="164" fontId="3" fillId="0" borderId="4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2" fillId="0" borderId="1" xfId="0" applyFont="1" applyBorder="1"/>
    <xf numFmtId="0" fontId="2" fillId="0" borderId="5" xfId="0" applyFont="1" applyBorder="1"/>
    <xf numFmtId="0" fontId="0" fillId="0" borderId="6" xfId="0" applyBorder="1"/>
    <xf numFmtId="0" fontId="2" fillId="0" borderId="3" xfId="0" applyFont="1" applyBorder="1"/>
    <xf numFmtId="0" fontId="7" fillId="0" borderId="0" xfId="0" applyFont="1" applyAlignment="1">
      <alignment wrapText="1"/>
    </xf>
    <xf numFmtId="0" fontId="0" fillId="0" borderId="1" xfId="0" applyBorder="1"/>
    <xf numFmtId="0" fontId="0" fillId="0" borderId="5" xfId="0" applyBorder="1"/>
    <xf numFmtId="0" fontId="0" fillId="0" borderId="0" xfId="0" applyAlignment="1">
      <alignment wrapText="1"/>
    </xf>
    <xf numFmtId="0" fontId="2" fillId="0" borderId="2" xfId="0" applyFont="1" applyBorder="1"/>
    <xf numFmtId="0" fontId="2" fillId="0" borderId="7" xfId="0" applyFont="1" applyBorder="1"/>
    <xf numFmtId="165" fontId="0" fillId="0" borderId="6" xfId="0" applyNumberFormat="1" applyBorder="1"/>
    <xf numFmtId="165" fontId="0" fillId="0" borderId="8" xfId="0" applyNumberFormat="1" applyBorder="1"/>
    <xf numFmtId="165" fontId="0" fillId="0" borderId="9" xfId="0" applyNumberFormat="1" applyBorder="1"/>
    <xf numFmtId="0" fontId="0" fillId="0" borderId="8" xfId="0" applyBorder="1"/>
    <xf numFmtId="0" fontId="0" fillId="0" borderId="9" xfId="0" applyBorder="1"/>
    <xf numFmtId="0" fontId="0" fillId="0" borderId="7" xfId="0" applyBorder="1"/>
    <xf numFmtId="165" fontId="0" fillId="0" borderId="10" xfId="0" applyNumberFormat="1" applyBorder="1"/>
    <xf numFmtId="165" fontId="0" fillId="0" borderId="11" xfId="0" applyNumberFormat="1" applyBorder="1"/>
    <xf numFmtId="165" fontId="0" fillId="0" borderId="12" xfId="0" applyNumberFormat="1" applyBorder="1"/>
    <xf numFmtId="0" fontId="2" fillId="3" borderId="10" xfId="0" applyFont="1" applyFill="1" applyBorder="1"/>
    <xf numFmtId="165" fontId="2" fillId="3" borderId="10" xfId="0" applyNumberFormat="1" applyFont="1" applyFill="1" applyBorder="1"/>
    <xf numFmtId="165" fontId="2" fillId="0" borderId="1" xfId="0" applyNumberFormat="1" applyFont="1" applyBorder="1"/>
    <xf numFmtId="0" fontId="2" fillId="4" borderId="1" xfId="0" applyFont="1" applyFill="1" applyBorder="1"/>
    <xf numFmtId="165" fontId="2" fillId="4" borderId="1" xfId="0" applyNumberFormat="1" applyFont="1" applyFill="1" applyBorder="1"/>
    <xf numFmtId="0" fontId="2" fillId="5" borderId="1" xfId="0" applyFont="1" applyFill="1" applyBorder="1"/>
    <xf numFmtId="165" fontId="2" fillId="5" borderId="1" xfId="0" applyNumberFormat="1" applyFont="1" applyFill="1" applyBorder="1"/>
    <xf numFmtId="0" fontId="2" fillId="0" borderId="0" xfId="0" applyFont="1"/>
    <xf numFmtId="165" fontId="2" fillId="0" borderId="0" xfId="0" applyNumberFormat="1" applyFont="1"/>
    <xf numFmtId="165" fontId="0" fillId="0" borderId="0" xfId="0" applyNumberFormat="1"/>
    <xf numFmtId="0" fontId="8" fillId="0" borderId="0" xfId="0" applyFont="1" applyAlignment="1">
      <alignment horizontal="center"/>
    </xf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46433-2C5F-40BC-B4E2-2FC8D2E299AF}">
  <dimension ref="A1:AA16"/>
  <sheetViews>
    <sheetView tabSelected="1" zoomScale="85" zoomScaleNormal="85" workbookViewId="0">
      <selection activeCell="T18" sqref="T18"/>
    </sheetView>
  </sheetViews>
  <sheetFormatPr defaultRowHeight="15" x14ac:dyDescent="0.25"/>
  <cols>
    <col min="1" max="1" width="8.28515625" bestFit="1" customWidth="1"/>
    <col min="2" max="2" width="47.42578125" bestFit="1" customWidth="1"/>
    <col min="3" max="3" width="86.85546875" bestFit="1" customWidth="1"/>
    <col min="4" max="4" width="29.7109375" hidden="1" customWidth="1"/>
    <col min="5" max="5" width="15.85546875" hidden="1" customWidth="1"/>
    <col min="6" max="6" width="24.42578125" hidden="1" customWidth="1"/>
    <col min="7" max="7" width="15" hidden="1" customWidth="1"/>
    <col min="8" max="8" width="17.5703125" hidden="1" customWidth="1"/>
    <col min="9" max="9" width="18.7109375" hidden="1" customWidth="1"/>
    <col min="10" max="10" width="11.85546875" bestFit="1" customWidth="1"/>
    <col min="11" max="11" width="10.5703125" customWidth="1"/>
    <col min="12" max="12" width="12.140625" customWidth="1"/>
    <col min="13" max="13" width="12.5703125" bestFit="1" customWidth="1"/>
    <col min="14" max="20" width="10.5703125" customWidth="1"/>
    <col min="21" max="21" width="11.5703125" bestFit="1" customWidth="1"/>
  </cols>
  <sheetData>
    <row r="1" spans="1:27" s="2" customFormat="1" x14ac:dyDescent="0.25">
      <c r="A1" s="17"/>
      <c r="B1" s="17"/>
      <c r="C1" s="17"/>
      <c r="D1" s="17"/>
      <c r="E1" s="17"/>
      <c r="F1" s="18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1"/>
      <c r="W1" s="6"/>
    </row>
    <row r="2" spans="1:27" s="2" customFormat="1" x14ac:dyDescent="0.25">
      <c r="A2" s="5"/>
      <c r="B2" s="12" t="s">
        <v>37</v>
      </c>
      <c r="C2" s="14" t="s">
        <v>36</v>
      </c>
      <c r="D2" s="16" t="s">
        <v>35</v>
      </c>
      <c r="E2" s="14" t="s">
        <v>34</v>
      </c>
      <c r="F2" s="15" t="s">
        <v>33</v>
      </c>
      <c r="G2" s="12" t="s">
        <v>32</v>
      </c>
      <c r="H2" s="14" t="s">
        <v>31</v>
      </c>
      <c r="I2" s="13" t="s">
        <v>30</v>
      </c>
      <c r="J2" s="13" t="s">
        <v>29</v>
      </c>
      <c r="K2" s="12">
        <v>2021</v>
      </c>
      <c r="L2" s="12">
        <v>2022</v>
      </c>
      <c r="M2" s="12">
        <v>2023</v>
      </c>
      <c r="N2" s="12">
        <v>2024</v>
      </c>
      <c r="O2" s="12">
        <v>2025</v>
      </c>
      <c r="P2" s="12">
        <v>2026</v>
      </c>
      <c r="Q2" s="12">
        <v>2027</v>
      </c>
      <c r="R2" s="12">
        <v>2028</v>
      </c>
      <c r="S2" s="12">
        <v>2029</v>
      </c>
      <c r="T2" s="12">
        <v>2030</v>
      </c>
      <c r="U2" s="12" t="s">
        <v>28</v>
      </c>
    </row>
    <row r="3" spans="1:27" s="2" customFormat="1" ht="45" x14ac:dyDescent="0.25">
      <c r="A3" s="5" t="s">
        <v>27</v>
      </c>
      <c r="B3" s="5" t="s">
        <v>26</v>
      </c>
      <c r="C3" s="8" t="s">
        <v>25</v>
      </c>
      <c r="D3" s="5" t="s">
        <v>19</v>
      </c>
      <c r="E3" s="5" t="s">
        <v>24</v>
      </c>
      <c r="F3" s="11" t="s">
        <v>23</v>
      </c>
      <c r="G3" s="11"/>
      <c r="H3" s="4">
        <v>25</v>
      </c>
      <c r="I3" s="4"/>
      <c r="J3" s="4"/>
      <c r="K3" s="3">
        <v>0</v>
      </c>
      <c r="L3" s="3">
        <v>16008</v>
      </c>
      <c r="M3" s="3">
        <v>9101</v>
      </c>
      <c r="N3" s="3">
        <v>9224</v>
      </c>
      <c r="O3" s="3">
        <v>9348</v>
      </c>
      <c r="P3" s="3">
        <v>9472</v>
      </c>
      <c r="Q3" s="3">
        <v>9491</v>
      </c>
      <c r="R3" s="3">
        <v>9511</v>
      </c>
      <c r="S3" s="3">
        <v>9532</v>
      </c>
      <c r="T3" s="3">
        <v>9552</v>
      </c>
      <c r="U3" s="3">
        <f>SUM(K3:T3)</f>
        <v>91239</v>
      </c>
      <c r="V3" s="11"/>
      <c r="W3" s="10"/>
      <c r="X3" s="9"/>
      <c r="Y3" s="9"/>
      <c r="Z3" s="9"/>
      <c r="AA3" s="9"/>
    </row>
    <row r="4" spans="1:27" s="2" customFormat="1" ht="30" x14ac:dyDescent="0.25">
      <c r="A4" s="5" t="s">
        <v>22</v>
      </c>
      <c r="B4" s="5" t="s">
        <v>21</v>
      </c>
      <c r="C4" s="8" t="s">
        <v>20</v>
      </c>
      <c r="D4" s="5" t="s">
        <v>19</v>
      </c>
      <c r="E4" s="5" t="s">
        <v>18</v>
      </c>
      <c r="F4" s="4" t="s">
        <v>17</v>
      </c>
      <c r="G4" s="5"/>
      <c r="H4" s="4">
        <v>15</v>
      </c>
      <c r="I4" s="4"/>
      <c r="J4" s="4"/>
      <c r="K4" s="3">
        <v>0</v>
      </c>
      <c r="L4" s="3">
        <v>2119.299</v>
      </c>
      <c r="M4" s="7">
        <v>2182.8780000000002</v>
      </c>
      <c r="N4" s="7">
        <v>2248.364</v>
      </c>
      <c r="O4" s="7">
        <v>2315.8150000000001</v>
      </c>
      <c r="P4" s="7">
        <v>2385.2890000000002</v>
      </c>
      <c r="Q4" s="7">
        <v>2456.848</v>
      </c>
      <c r="R4" s="7">
        <v>2530.5529999999999</v>
      </c>
      <c r="S4" s="7">
        <v>2606.4699999999998</v>
      </c>
      <c r="T4" s="7">
        <v>2684.6640000000002</v>
      </c>
      <c r="U4" s="3">
        <f>SUM(K4:T4)</f>
        <v>21530.18</v>
      </c>
      <c r="V4" s="6"/>
    </row>
    <row r="5" spans="1:27" s="2" customFormat="1" x14ac:dyDescent="0.25">
      <c r="A5" s="5" t="s">
        <v>16</v>
      </c>
      <c r="B5" s="5" t="s">
        <v>15</v>
      </c>
      <c r="C5" s="5" t="s">
        <v>14</v>
      </c>
      <c r="D5" s="5" t="s">
        <v>13</v>
      </c>
      <c r="E5" s="5" t="s">
        <v>12</v>
      </c>
      <c r="F5" s="4" t="s">
        <v>11</v>
      </c>
      <c r="G5" s="4"/>
      <c r="H5" s="4"/>
      <c r="I5" s="4"/>
      <c r="J5" s="4"/>
      <c r="K5" s="3">
        <v>0</v>
      </c>
      <c r="L5" s="3">
        <v>1455.3309999999999</v>
      </c>
      <c r="M5" s="3">
        <v>8284.5920000000006</v>
      </c>
      <c r="N5" s="3">
        <v>3555.5920000000001</v>
      </c>
      <c r="O5" s="3">
        <v>4819.5919999999996</v>
      </c>
      <c r="P5" s="3">
        <v>1614.5920000000001</v>
      </c>
      <c r="Q5" s="3">
        <v>1151.806</v>
      </c>
      <c r="R5" s="3">
        <v>927.66800000000001</v>
      </c>
      <c r="S5" s="3">
        <v>40.5</v>
      </c>
      <c r="T5" s="3">
        <v>40.5</v>
      </c>
      <c r="U5" s="3">
        <f>SUM(K5:T5)</f>
        <v>21890.173000000003</v>
      </c>
      <c r="V5" s="2" t="s">
        <v>10</v>
      </c>
    </row>
    <row r="6" spans="1:27" s="2" customFormat="1" x14ac:dyDescent="0.25">
      <c r="A6" s="5" t="s">
        <v>9</v>
      </c>
      <c r="B6" s="5" t="s">
        <v>8</v>
      </c>
      <c r="C6" s="5" t="s">
        <v>7</v>
      </c>
      <c r="D6" s="5" t="s">
        <v>6</v>
      </c>
      <c r="E6" s="5" t="s">
        <v>5</v>
      </c>
      <c r="F6" s="4" t="s">
        <v>4</v>
      </c>
      <c r="G6" s="4"/>
      <c r="H6" s="4"/>
      <c r="I6" s="4" t="s">
        <v>3</v>
      </c>
      <c r="J6" s="19"/>
      <c r="K6" s="21"/>
      <c r="L6" s="21">
        <v>2000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f>SUM(K6:T6)</f>
        <v>2000</v>
      </c>
    </row>
    <row r="7" spans="1:27" s="2" customFormat="1" x14ac:dyDescent="0.25">
      <c r="A7" s="17"/>
      <c r="B7" s="17"/>
      <c r="C7" s="17"/>
      <c r="D7" s="17"/>
      <c r="E7" s="17"/>
      <c r="F7" s="18"/>
      <c r="G7" s="17"/>
      <c r="H7" s="17"/>
      <c r="I7" s="17"/>
      <c r="J7" s="26" t="s">
        <v>2</v>
      </c>
      <c r="K7" s="23">
        <f t="shared" ref="K7:U7" si="0">SUM(K3:K6)</f>
        <v>0</v>
      </c>
      <c r="L7" s="23">
        <f t="shared" si="0"/>
        <v>21582.629999999997</v>
      </c>
      <c r="M7" s="23">
        <f t="shared" si="0"/>
        <v>19568.47</v>
      </c>
      <c r="N7" s="23">
        <f t="shared" si="0"/>
        <v>15027.956</v>
      </c>
      <c r="O7" s="23">
        <f t="shared" si="0"/>
        <v>16483.406999999999</v>
      </c>
      <c r="P7" s="23">
        <f t="shared" si="0"/>
        <v>13471.881000000001</v>
      </c>
      <c r="Q7" s="23">
        <f t="shared" si="0"/>
        <v>13099.654</v>
      </c>
      <c r="R7" s="23">
        <f t="shared" si="0"/>
        <v>12969.221</v>
      </c>
      <c r="S7" s="23">
        <f t="shared" si="0"/>
        <v>12178.97</v>
      </c>
      <c r="T7" s="23">
        <f t="shared" si="0"/>
        <v>12277.164000000001</v>
      </c>
      <c r="U7" s="23">
        <f t="shared" si="0"/>
        <v>136659.353</v>
      </c>
      <c r="V7" s="11"/>
      <c r="W7" s="6"/>
    </row>
    <row r="8" spans="1:27" x14ac:dyDescent="0.25">
      <c r="J8" s="20" t="s">
        <v>1</v>
      </c>
      <c r="K8" s="22">
        <v>115916.46</v>
      </c>
      <c r="L8" s="22">
        <v>154160.179</v>
      </c>
      <c r="M8" s="22">
        <v>152901.45199999999</v>
      </c>
      <c r="N8" s="22">
        <v>160480.75700000001</v>
      </c>
      <c r="O8" s="22">
        <v>169947.56</v>
      </c>
      <c r="P8" s="22">
        <v>170914.571</v>
      </c>
      <c r="Q8" s="22">
        <v>170339.239</v>
      </c>
      <c r="R8" s="22">
        <v>178613.535</v>
      </c>
      <c r="S8" s="22">
        <v>173967.84899999999</v>
      </c>
      <c r="T8" s="22">
        <v>177447.20600000001</v>
      </c>
      <c r="U8" s="22">
        <f>SUM(K8:T8)</f>
        <v>1624688.808</v>
      </c>
    </row>
    <row r="9" spans="1:27" ht="15.75" thickBot="1" x14ac:dyDescent="0.3">
      <c r="J9" s="24" t="s">
        <v>0</v>
      </c>
      <c r="K9" s="25">
        <f t="shared" ref="K9:U9" si="1">SUM(K7:K8)</f>
        <v>115916.46</v>
      </c>
      <c r="L9" s="25">
        <f t="shared" si="1"/>
        <v>175742.80900000001</v>
      </c>
      <c r="M9" s="25">
        <f t="shared" si="1"/>
        <v>172469.92199999999</v>
      </c>
      <c r="N9" s="25">
        <f t="shared" si="1"/>
        <v>175508.71300000002</v>
      </c>
      <c r="O9" s="25">
        <f t="shared" si="1"/>
        <v>186430.967</v>
      </c>
      <c r="P9" s="25">
        <f t="shared" si="1"/>
        <v>184386.45199999999</v>
      </c>
      <c r="Q9" s="25">
        <f t="shared" si="1"/>
        <v>183438.89300000001</v>
      </c>
      <c r="R9" s="25">
        <f t="shared" si="1"/>
        <v>191582.75599999999</v>
      </c>
      <c r="S9" s="25">
        <f t="shared" si="1"/>
        <v>186146.81899999999</v>
      </c>
      <c r="T9" s="25">
        <f t="shared" si="1"/>
        <v>189724.37</v>
      </c>
      <c r="U9" s="25">
        <f t="shared" si="1"/>
        <v>1761348.1609999998</v>
      </c>
    </row>
    <row r="10" spans="1:27" ht="15.75" thickTop="1" x14ac:dyDescent="0.25"/>
    <row r="11" spans="1:27" x14ac:dyDescent="0.25">
      <c r="L11" s="1"/>
      <c r="M11" s="1"/>
    </row>
    <row r="16" spans="1:27" x14ac:dyDescent="0.25">
      <c r="L16" s="57"/>
      <c r="M16" s="57"/>
      <c r="N16" s="57"/>
      <c r="O16" s="57"/>
      <c r="P16" s="57"/>
      <c r="Q16" s="57"/>
      <c r="R16" s="57"/>
      <c r="S16" s="57"/>
      <c r="T16" s="57"/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CF111-B37C-445B-A998-F17DF5261F16}">
  <dimension ref="A1:P41"/>
  <sheetViews>
    <sheetView zoomScale="110" zoomScaleNormal="110" workbookViewId="0">
      <selection activeCell="G36" sqref="G36"/>
    </sheetView>
  </sheetViews>
  <sheetFormatPr defaultRowHeight="15" x14ac:dyDescent="0.25"/>
  <cols>
    <col min="1" max="1" width="62.140625" bestFit="1" customWidth="1"/>
    <col min="2" max="11" width="12" bestFit="1" customWidth="1"/>
    <col min="12" max="12" width="1.7109375" customWidth="1"/>
    <col min="13" max="13" width="13.140625" bestFit="1" customWidth="1"/>
    <col min="16" max="16" width="31.140625" customWidth="1"/>
  </cols>
  <sheetData>
    <row r="1" spans="1:16" ht="18.75" x14ac:dyDescent="0.3">
      <c r="A1" s="56" t="s">
        <v>75</v>
      </c>
    </row>
    <row r="2" spans="1:16" x14ac:dyDescent="0.25">
      <c r="A2" s="27" t="s">
        <v>38</v>
      </c>
      <c r="B2" s="27" t="s">
        <v>39</v>
      </c>
      <c r="C2" s="27" t="s">
        <v>40</v>
      </c>
      <c r="D2" s="27" t="s">
        <v>41</v>
      </c>
      <c r="E2" s="27" t="s">
        <v>42</v>
      </c>
      <c r="F2" s="27" t="s">
        <v>43</v>
      </c>
      <c r="G2" s="27" t="s">
        <v>44</v>
      </c>
      <c r="H2" s="27" t="s">
        <v>45</v>
      </c>
      <c r="I2" s="27" t="s">
        <v>46</v>
      </c>
      <c r="J2" s="27" t="s">
        <v>47</v>
      </c>
      <c r="K2" s="28" t="s">
        <v>48</v>
      </c>
      <c r="L2" s="29"/>
      <c r="M2" s="30" t="s">
        <v>49</v>
      </c>
      <c r="P2" s="31"/>
    </row>
    <row r="3" spans="1:16" x14ac:dyDescent="0.25">
      <c r="A3" s="32" t="s">
        <v>50</v>
      </c>
      <c r="B3" s="32">
        <f>(336-155)</f>
        <v>181</v>
      </c>
      <c r="C3" s="32">
        <v>131</v>
      </c>
      <c r="D3" s="32">
        <v>131</v>
      </c>
      <c r="E3" s="32">
        <v>131</v>
      </c>
      <c r="F3" s="32">
        <v>131</v>
      </c>
      <c r="G3" s="32">
        <v>131</v>
      </c>
      <c r="H3" s="32">
        <v>131</v>
      </c>
      <c r="I3" s="32">
        <v>131</v>
      </c>
      <c r="J3" s="32">
        <v>131</v>
      </c>
      <c r="K3" s="33">
        <v>128</v>
      </c>
      <c r="L3" s="29"/>
      <c r="M3" s="30">
        <f t="shared" ref="M3:M9" si="0">SUM(B3:K3)</f>
        <v>1357</v>
      </c>
      <c r="P3" s="31"/>
    </row>
    <row r="4" spans="1:16" x14ac:dyDescent="0.25">
      <c r="A4" s="32" t="s">
        <v>51</v>
      </c>
      <c r="B4" s="32">
        <v>2</v>
      </c>
      <c r="C4" s="32">
        <v>3</v>
      </c>
      <c r="D4" s="32">
        <v>2</v>
      </c>
      <c r="E4" s="32">
        <v>2</v>
      </c>
      <c r="F4" s="32">
        <v>2</v>
      </c>
      <c r="G4" s="32">
        <v>2</v>
      </c>
      <c r="H4" s="32">
        <v>2</v>
      </c>
      <c r="I4" s="32">
        <v>2</v>
      </c>
      <c r="J4" s="32">
        <v>2</v>
      </c>
      <c r="K4" s="33">
        <v>2</v>
      </c>
      <c r="L4" s="29"/>
      <c r="M4" s="30">
        <f t="shared" si="0"/>
        <v>21</v>
      </c>
      <c r="P4" s="31"/>
    </row>
    <row r="5" spans="1:16" x14ac:dyDescent="0.25">
      <c r="A5" s="32" t="s">
        <v>52</v>
      </c>
      <c r="B5" s="32">
        <v>11</v>
      </c>
      <c r="C5" s="32">
        <v>14</v>
      </c>
      <c r="D5" s="32">
        <v>14</v>
      </c>
      <c r="E5" s="32">
        <v>14</v>
      </c>
      <c r="F5" s="32">
        <v>14</v>
      </c>
      <c r="G5" s="32">
        <v>14</v>
      </c>
      <c r="H5" s="32">
        <v>14</v>
      </c>
      <c r="I5" s="32">
        <v>14</v>
      </c>
      <c r="J5" s="32">
        <v>14</v>
      </c>
      <c r="K5" s="33">
        <v>12</v>
      </c>
      <c r="L5" s="29"/>
      <c r="M5" s="30">
        <f t="shared" si="0"/>
        <v>135</v>
      </c>
      <c r="P5" s="31"/>
    </row>
    <row r="6" spans="1:16" x14ac:dyDescent="0.25">
      <c r="A6" s="32" t="s">
        <v>53</v>
      </c>
      <c r="B6" s="32">
        <f>3227-250</f>
        <v>2977</v>
      </c>
      <c r="C6" s="32">
        <f t="shared" ref="C6:K6" si="1">1821-250</f>
        <v>1571</v>
      </c>
      <c r="D6" s="32">
        <f t="shared" si="1"/>
        <v>1571</v>
      </c>
      <c r="E6" s="32">
        <f t="shared" si="1"/>
        <v>1571</v>
      </c>
      <c r="F6" s="32">
        <f t="shared" si="1"/>
        <v>1571</v>
      </c>
      <c r="G6" s="32">
        <f t="shared" si="1"/>
        <v>1571</v>
      </c>
      <c r="H6" s="32">
        <f t="shared" si="1"/>
        <v>1571</v>
      </c>
      <c r="I6" s="32">
        <f t="shared" si="1"/>
        <v>1571</v>
      </c>
      <c r="J6" s="32">
        <f t="shared" si="1"/>
        <v>1571</v>
      </c>
      <c r="K6" s="32">
        <f t="shared" si="1"/>
        <v>1571</v>
      </c>
      <c r="L6" s="29"/>
      <c r="M6" s="30">
        <f t="shared" si="0"/>
        <v>17116</v>
      </c>
      <c r="P6" s="31"/>
    </row>
    <row r="7" spans="1:16" x14ac:dyDescent="0.25">
      <c r="A7" s="32" t="s">
        <v>54</v>
      </c>
      <c r="B7" s="32">
        <v>600</v>
      </c>
      <c r="C7" s="32">
        <v>600</v>
      </c>
      <c r="D7" s="32">
        <v>600</v>
      </c>
      <c r="E7" s="32">
        <v>600</v>
      </c>
      <c r="F7" s="32">
        <v>600</v>
      </c>
      <c r="G7" s="32">
        <v>600</v>
      </c>
      <c r="H7" s="32">
        <v>600</v>
      </c>
      <c r="I7" s="32">
        <v>600</v>
      </c>
      <c r="J7" s="32">
        <v>600</v>
      </c>
      <c r="K7" s="33">
        <v>600</v>
      </c>
      <c r="L7" s="29"/>
      <c r="M7" s="30">
        <f t="shared" si="0"/>
        <v>6000</v>
      </c>
      <c r="P7" s="31"/>
    </row>
    <row r="8" spans="1:16" x14ac:dyDescent="0.25">
      <c r="A8" s="32" t="s">
        <v>55</v>
      </c>
      <c r="B8" s="32">
        <v>45</v>
      </c>
      <c r="C8" s="32">
        <v>8</v>
      </c>
      <c r="D8" s="32">
        <v>6</v>
      </c>
      <c r="E8" s="32">
        <v>6</v>
      </c>
      <c r="F8" s="32">
        <v>6</v>
      </c>
      <c r="G8" s="32">
        <v>6</v>
      </c>
      <c r="H8" s="32">
        <v>6</v>
      </c>
      <c r="I8" s="32">
        <v>6</v>
      </c>
      <c r="J8" s="32">
        <v>6</v>
      </c>
      <c r="K8" s="33">
        <v>6</v>
      </c>
      <c r="L8" s="29"/>
      <c r="M8" s="30">
        <f t="shared" si="0"/>
        <v>101</v>
      </c>
    </row>
    <row r="9" spans="1:16" x14ac:dyDescent="0.25">
      <c r="A9" s="32" t="s">
        <v>56</v>
      </c>
      <c r="B9" s="32">
        <v>143</v>
      </c>
      <c r="C9" s="32">
        <v>143</v>
      </c>
      <c r="D9" s="32">
        <v>143</v>
      </c>
      <c r="E9" s="32">
        <v>143</v>
      </c>
      <c r="F9" s="32">
        <v>143</v>
      </c>
      <c r="G9" s="32">
        <v>143</v>
      </c>
      <c r="H9" s="32">
        <v>143</v>
      </c>
      <c r="I9" s="32">
        <v>143</v>
      </c>
      <c r="J9" s="32">
        <v>143</v>
      </c>
      <c r="K9" s="33">
        <v>143</v>
      </c>
      <c r="L9" s="29"/>
      <c r="M9" s="30">
        <f t="shared" si="0"/>
        <v>1430</v>
      </c>
    </row>
    <row r="11" spans="1:16" x14ac:dyDescent="0.25">
      <c r="A11" s="34" t="s">
        <v>57</v>
      </c>
    </row>
    <row r="12" spans="1:16" x14ac:dyDescent="0.25">
      <c r="A12" s="34" t="s">
        <v>58</v>
      </c>
    </row>
    <row r="14" spans="1:16" x14ac:dyDescent="0.25">
      <c r="A14" s="27" t="s">
        <v>59</v>
      </c>
      <c r="B14" s="35" t="s">
        <v>39</v>
      </c>
      <c r="C14" s="35" t="s">
        <v>40</v>
      </c>
      <c r="D14" s="35" t="s">
        <v>41</v>
      </c>
      <c r="E14" s="35" t="s">
        <v>42</v>
      </c>
      <c r="F14" s="35" t="s">
        <v>43</v>
      </c>
      <c r="G14" s="35" t="s">
        <v>44</v>
      </c>
      <c r="H14" s="35" t="s">
        <v>45</v>
      </c>
      <c r="I14" s="35" t="s">
        <v>46</v>
      </c>
      <c r="J14" s="35" t="s">
        <v>47</v>
      </c>
      <c r="K14" s="36" t="s">
        <v>48</v>
      </c>
      <c r="L14" s="29"/>
      <c r="M14" s="30" t="s">
        <v>49</v>
      </c>
    </row>
    <row r="15" spans="1:16" x14ac:dyDescent="0.25">
      <c r="A15" s="33" t="s">
        <v>50</v>
      </c>
      <c r="B15" s="37">
        <f t="shared" ref="B15:K18" si="2">B3*$B36</f>
        <v>13220240</v>
      </c>
      <c r="C15" s="37">
        <f t="shared" si="2"/>
        <v>9568240</v>
      </c>
      <c r="D15" s="37">
        <f t="shared" si="2"/>
        <v>9568240</v>
      </c>
      <c r="E15" s="37">
        <f t="shared" si="2"/>
        <v>9568240</v>
      </c>
      <c r="F15" s="37">
        <f t="shared" si="2"/>
        <v>9568240</v>
      </c>
      <c r="G15" s="37">
        <f t="shared" si="2"/>
        <v>9568240</v>
      </c>
      <c r="H15" s="37">
        <f t="shared" si="2"/>
        <v>9568240</v>
      </c>
      <c r="I15" s="37">
        <f t="shared" si="2"/>
        <v>9568240</v>
      </c>
      <c r="J15" s="37">
        <f t="shared" si="2"/>
        <v>9568240</v>
      </c>
      <c r="K15" s="38">
        <f t="shared" si="2"/>
        <v>9349120</v>
      </c>
      <c r="L15" s="29"/>
      <c r="M15" s="39">
        <f>SUM(B15:K15)</f>
        <v>99115280</v>
      </c>
    </row>
    <row r="16" spans="1:16" x14ac:dyDescent="0.25">
      <c r="A16" s="33" t="s">
        <v>51</v>
      </c>
      <c r="B16" s="37">
        <f t="shared" si="2"/>
        <v>3000000</v>
      </c>
      <c r="C16" s="37">
        <f t="shared" si="2"/>
        <v>4500000</v>
      </c>
      <c r="D16" s="37">
        <f t="shared" si="2"/>
        <v>3000000</v>
      </c>
      <c r="E16" s="37">
        <f t="shared" si="2"/>
        <v>3000000</v>
      </c>
      <c r="F16" s="37">
        <f t="shared" si="2"/>
        <v>3000000</v>
      </c>
      <c r="G16" s="37">
        <f t="shared" si="2"/>
        <v>3000000</v>
      </c>
      <c r="H16" s="37">
        <f t="shared" si="2"/>
        <v>3000000</v>
      </c>
      <c r="I16" s="37">
        <f t="shared" si="2"/>
        <v>3000000</v>
      </c>
      <c r="J16" s="37">
        <f t="shared" si="2"/>
        <v>3000000</v>
      </c>
      <c r="K16" s="38">
        <f t="shared" si="2"/>
        <v>3000000</v>
      </c>
      <c r="L16" s="29"/>
      <c r="M16" s="39">
        <f>SUM(B16:K16)</f>
        <v>31500000</v>
      </c>
    </row>
    <row r="17" spans="1:13" x14ac:dyDescent="0.25">
      <c r="A17" s="33" t="s">
        <v>52</v>
      </c>
      <c r="B17" s="37">
        <f t="shared" si="2"/>
        <v>1320000</v>
      </c>
      <c r="C17" s="37">
        <f t="shared" si="2"/>
        <v>1680000</v>
      </c>
      <c r="D17" s="37">
        <f t="shared" si="2"/>
        <v>1680000</v>
      </c>
      <c r="E17" s="37">
        <f t="shared" si="2"/>
        <v>1680000</v>
      </c>
      <c r="F17" s="37">
        <f t="shared" si="2"/>
        <v>1680000</v>
      </c>
      <c r="G17" s="37">
        <f t="shared" si="2"/>
        <v>1680000</v>
      </c>
      <c r="H17" s="37">
        <f t="shared" si="2"/>
        <v>1680000</v>
      </c>
      <c r="I17" s="37">
        <f t="shared" si="2"/>
        <v>1680000</v>
      </c>
      <c r="J17" s="37">
        <f t="shared" si="2"/>
        <v>1680000</v>
      </c>
      <c r="K17" s="38">
        <f t="shared" si="2"/>
        <v>1440000</v>
      </c>
      <c r="L17" s="29"/>
      <c r="M17" s="39">
        <f>SUM(B17:K17)</f>
        <v>16200000</v>
      </c>
    </row>
    <row r="18" spans="1:13" x14ac:dyDescent="0.25">
      <c r="A18" s="33" t="s">
        <v>60</v>
      </c>
      <c r="B18" s="37">
        <f t="shared" si="2"/>
        <v>14885000</v>
      </c>
      <c r="C18" s="37">
        <f t="shared" si="2"/>
        <v>7855000</v>
      </c>
      <c r="D18" s="37">
        <f t="shared" si="2"/>
        <v>7855000</v>
      </c>
      <c r="E18" s="37">
        <f t="shared" si="2"/>
        <v>7855000</v>
      </c>
      <c r="F18" s="37">
        <f t="shared" si="2"/>
        <v>7855000</v>
      </c>
      <c r="G18" s="37">
        <f t="shared" si="2"/>
        <v>7855000</v>
      </c>
      <c r="H18" s="37">
        <f t="shared" si="2"/>
        <v>7855000</v>
      </c>
      <c r="I18" s="37">
        <f t="shared" si="2"/>
        <v>7855000</v>
      </c>
      <c r="J18" s="37">
        <f t="shared" si="2"/>
        <v>7855000</v>
      </c>
      <c r="K18" s="38">
        <f t="shared" si="2"/>
        <v>7855000</v>
      </c>
      <c r="L18" s="29"/>
      <c r="M18" s="39">
        <f>SUM(B18:K18)</f>
        <v>85580000</v>
      </c>
    </row>
    <row r="19" spans="1:13" x14ac:dyDescent="0.25">
      <c r="A19" s="33" t="s">
        <v>54</v>
      </c>
      <c r="B19" s="37">
        <v>1123470</v>
      </c>
      <c r="C19" s="37">
        <v>1246278</v>
      </c>
      <c r="D19" s="37">
        <v>1369455</v>
      </c>
      <c r="E19" s="37">
        <v>1493007</v>
      </c>
      <c r="F19" s="37">
        <v>1616944</v>
      </c>
      <c r="G19" s="37">
        <v>1636404</v>
      </c>
      <c r="H19" s="37">
        <v>1656265</v>
      </c>
      <c r="I19" s="37">
        <v>1676534</v>
      </c>
      <c r="J19" s="37">
        <v>1697219</v>
      </c>
      <c r="K19" s="38">
        <v>1718330</v>
      </c>
      <c r="L19" s="29"/>
      <c r="M19" s="39">
        <f>SUM(B19:K19)</f>
        <v>15233906</v>
      </c>
    </row>
    <row r="20" spans="1:13" x14ac:dyDescent="0.25">
      <c r="A20" s="33" t="s">
        <v>61</v>
      </c>
      <c r="B20" s="29"/>
      <c r="C20" s="29"/>
      <c r="D20" s="29"/>
      <c r="E20" s="29"/>
      <c r="F20" s="29"/>
      <c r="G20" s="29"/>
      <c r="H20" s="29"/>
      <c r="I20" s="29"/>
      <c r="J20" s="29"/>
      <c r="K20" s="40"/>
      <c r="L20" s="29"/>
      <c r="M20" s="41"/>
    </row>
    <row r="21" spans="1:13" x14ac:dyDescent="0.25">
      <c r="A21" s="42" t="s">
        <v>62</v>
      </c>
      <c r="B21" s="43">
        <v>123868</v>
      </c>
      <c r="C21" s="43">
        <v>97341</v>
      </c>
      <c r="D21" s="43">
        <v>97341</v>
      </c>
      <c r="E21" s="43">
        <v>97341</v>
      </c>
      <c r="F21" s="43">
        <v>97341</v>
      </c>
      <c r="G21" s="43">
        <v>97341</v>
      </c>
      <c r="H21" s="43">
        <v>97341</v>
      </c>
      <c r="I21" s="43">
        <v>97341</v>
      </c>
      <c r="J21" s="43">
        <v>97341</v>
      </c>
      <c r="K21" s="44">
        <v>97341</v>
      </c>
      <c r="L21" s="29"/>
      <c r="M21" s="45">
        <f>SUM(B21:K21)</f>
        <v>999937</v>
      </c>
    </row>
    <row r="22" spans="1:13" x14ac:dyDescent="0.25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40"/>
      <c r="L22" s="29"/>
      <c r="M22" s="41"/>
    </row>
    <row r="23" spans="1:13" x14ac:dyDescent="0.25">
      <c r="A23" s="46" t="s">
        <v>63</v>
      </c>
      <c r="B23" s="47">
        <f t="shared" ref="B23:K23" si="3">SUM(B15:B21)-B18-B19-B21+(250*$B$39)</f>
        <v>18790240</v>
      </c>
      <c r="C23" s="47">
        <f t="shared" si="3"/>
        <v>16998240</v>
      </c>
      <c r="D23" s="47">
        <f t="shared" si="3"/>
        <v>15498240</v>
      </c>
      <c r="E23" s="47">
        <f t="shared" si="3"/>
        <v>15498240</v>
      </c>
      <c r="F23" s="47">
        <f t="shared" si="3"/>
        <v>15498240</v>
      </c>
      <c r="G23" s="47">
        <f t="shared" si="3"/>
        <v>15498240</v>
      </c>
      <c r="H23" s="47">
        <f t="shared" si="3"/>
        <v>15498240</v>
      </c>
      <c r="I23" s="47">
        <f t="shared" si="3"/>
        <v>15498240</v>
      </c>
      <c r="J23" s="47">
        <f t="shared" si="3"/>
        <v>15498240</v>
      </c>
      <c r="K23" s="47">
        <f t="shared" si="3"/>
        <v>15039120</v>
      </c>
      <c r="L23" s="46"/>
      <c r="M23" s="47">
        <f>SUM(M15:M21)-M18-M19-M21+(250*$B$39)</f>
        <v>148065280</v>
      </c>
    </row>
    <row r="24" spans="1:13" x14ac:dyDescent="0.25">
      <c r="A24" s="2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27"/>
      <c r="M24" s="48"/>
    </row>
    <row r="25" spans="1:13" x14ac:dyDescent="0.25">
      <c r="A25" s="49" t="s">
        <v>64</v>
      </c>
      <c r="B25" s="50">
        <f t="shared" ref="B25:K25" si="4">B18+B19+B21</f>
        <v>16132338</v>
      </c>
      <c r="C25" s="50">
        <f t="shared" si="4"/>
        <v>9198619</v>
      </c>
      <c r="D25" s="50">
        <f t="shared" si="4"/>
        <v>9321796</v>
      </c>
      <c r="E25" s="50">
        <f t="shared" si="4"/>
        <v>9445348</v>
      </c>
      <c r="F25" s="50">
        <f t="shared" si="4"/>
        <v>9569285</v>
      </c>
      <c r="G25" s="50">
        <f t="shared" si="4"/>
        <v>9588745</v>
      </c>
      <c r="H25" s="50">
        <f t="shared" si="4"/>
        <v>9608606</v>
      </c>
      <c r="I25" s="50">
        <f t="shared" si="4"/>
        <v>9628875</v>
      </c>
      <c r="J25" s="50">
        <f t="shared" si="4"/>
        <v>9649560</v>
      </c>
      <c r="K25" s="50">
        <f t="shared" si="4"/>
        <v>9670671</v>
      </c>
      <c r="L25" s="49"/>
      <c r="M25" s="50">
        <f>M18+M19+M21</f>
        <v>101813843</v>
      </c>
    </row>
    <row r="26" spans="1:13" hidden="1" x14ac:dyDescent="0.25">
      <c r="A26" s="27"/>
      <c r="B26" s="48">
        <f>B25-B21</f>
        <v>16008470</v>
      </c>
      <c r="C26" s="48">
        <f t="shared" ref="C26:K26" si="5">C25-C21</f>
        <v>9101278</v>
      </c>
      <c r="D26" s="48">
        <f t="shared" si="5"/>
        <v>9224455</v>
      </c>
      <c r="E26" s="48">
        <f t="shared" si="5"/>
        <v>9348007</v>
      </c>
      <c r="F26" s="48">
        <f t="shared" si="5"/>
        <v>9471944</v>
      </c>
      <c r="G26" s="48">
        <f t="shared" si="5"/>
        <v>9491404</v>
      </c>
      <c r="H26" s="48">
        <f t="shared" si="5"/>
        <v>9511265</v>
      </c>
      <c r="I26" s="48">
        <f t="shared" si="5"/>
        <v>9531534</v>
      </c>
      <c r="J26" s="48">
        <f t="shared" si="5"/>
        <v>9552219</v>
      </c>
      <c r="K26" s="48">
        <f t="shared" si="5"/>
        <v>9573330</v>
      </c>
      <c r="L26" s="27"/>
      <c r="M26" s="48"/>
    </row>
    <row r="27" spans="1:13" x14ac:dyDescent="0.25">
      <c r="A27" s="27"/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27"/>
      <c r="M27" s="48"/>
    </row>
    <row r="28" spans="1:13" x14ac:dyDescent="0.25">
      <c r="A28" s="51" t="s">
        <v>65</v>
      </c>
      <c r="B28" s="52">
        <f t="shared" ref="B28:K28" si="6">B23+B25</f>
        <v>34922578</v>
      </c>
      <c r="C28" s="52">
        <f t="shared" si="6"/>
        <v>26196859</v>
      </c>
      <c r="D28" s="52">
        <f t="shared" si="6"/>
        <v>24820036</v>
      </c>
      <c r="E28" s="52">
        <f t="shared" si="6"/>
        <v>24943588</v>
      </c>
      <c r="F28" s="52">
        <f t="shared" si="6"/>
        <v>25067525</v>
      </c>
      <c r="G28" s="52">
        <f t="shared" si="6"/>
        <v>25086985</v>
      </c>
      <c r="H28" s="52">
        <f t="shared" si="6"/>
        <v>25106846</v>
      </c>
      <c r="I28" s="52">
        <f t="shared" si="6"/>
        <v>25127115</v>
      </c>
      <c r="J28" s="52">
        <f t="shared" si="6"/>
        <v>25147800</v>
      </c>
      <c r="K28" s="52">
        <f t="shared" si="6"/>
        <v>24709791</v>
      </c>
      <c r="L28" s="51"/>
      <c r="M28" s="52">
        <f>M23+M25</f>
        <v>249879123</v>
      </c>
    </row>
    <row r="29" spans="1:13" x14ac:dyDescent="0.25">
      <c r="A29" s="53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3"/>
      <c r="M29" s="54"/>
    </row>
    <row r="30" spans="1:13" x14ac:dyDescent="0.25">
      <c r="A30" t="s">
        <v>66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3"/>
      <c r="M30" s="54"/>
    </row>
    <row r="31" spans="1:13" x14ac:dyDescent="0.25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3"/>
      <c r="M31" s="54"/>
    </row>
    <row r="33" spans="1:2" x14ac:dyDescent="0.25">
      <c r="A33" t="s">
        <v>67</v>
      </c>
    </row>
    <row r="34" spans="1:2" x14ac:dyDescent="0.25">
      <c r="A34" s="31" t="s">
        <v>68</v>
      </c>
      <c r="B34" s="55">
        <v>46000</v>
      </c>
    </row>
    <row r="35" spans="1:2" x14ac:dyDescent="0.25">
      <c r="A35" s="31" t="s">
        <v>69</v>
      </c>
      <c r="B35" s="55">
        <v>150000</v>
      </c>
    </row>
    <row r="36" spans="1:2" x14ac:dyDescent="0.25">
      <c r="A36" t="s">
        <v>70</v>
      </c>
      <c r="B36" s="55">
        <f>(0.74*B34)+(0.26*B35)</f>
        <v>73040</v>
      </c>
    </row>
    <row r="37" spans="1:2" x14ac:dyDescent="0.25">
      <c r="A37" s="31" t="s">
        <v>71</v>
      </c>
      <c r="B37" s="55">
        <v>1500000</v>
      </c>
    </row>
    <row r="38" spans="1:2" x14ac:dyDescent="0.25">
      <c r="A38" s="31" t="s">
        <v>72</v>
      </c>
      <c r="B38" s="55">
        <v>120000</v>
      </c>
    </row>
    <row r="39" spans="1:2" x14ac:dyDescent="0.25">
      <c r="A39" s="31" t="s">
        <v>60</v>
      </c>
      <c r="B39" s="55">
        <v>5000</v>
      </c>
    </row>
    <row r="40" spans="1:2" x14ac:dyDescent="0.25">
      <c r="A40" s="31" t="s">
        <v>73</v>
      </c>
      <c r="B40" s="55">
        <v>357000</v>
      </c>
    </row>
    <row r="41" spans="1:2" x14ac:dyDescent="0.25">
      <c r="A41" s="31" t="s">
        <v>74</v>
      </c>
      <c r="B41" s="55">
        <v>500000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9373104615C247AFF48713E375DF27" ma:contentTypeVersion="" ma:contentTypeDescription="Create a new document." ma:contentTypeScope="" ma:versionID="1244c592a2278da205aca27ee5b30567">
  <xsd:schema xmlns:xsd="http://www.w3.org/2001/XMLSchema" xmlns:xs="http://www.w3.org/2001/XMLSchema" xmlns:p="http://schemas.microsoft.com/office/2006/metadata/properties" xmlns:ns2="498A4116-DAB2-4DDA-BB26-DD553F2F4635" xmlns:ns3="498a4116-dab2-4dda-bb26-dd553f2f4635" targetNamespace="http://schemas.microsoft.com/office/2006/metadata/properties" ma:root="true" ma:fieldsID="49b66264fa28609b3f76a0626e9c6e26" ns2:_="" ns3:_="">
    <xsd:import namespace="498A4116-DAB2-4DDA-BB26-DD553F2F4635"/>
    <xsd:import namespace="498a4116-dab2-4dda-bb26-dd553f2f4635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3:CaseCompanyName" minOccurs="0"/>
                <xsd:element ref="ns3:CaseJurisdiction" minOccurs="0"/>
                <xsd:element ref="ns3:CaseType" minOccurs="0"/>
                <xsd:element ref="ns3:CasePracticeArea" minOccurs="0"/>
                <xsd:element ref="ns3:CaseStatus" minOccurs="0"/>
                <xsd:element ref="ns3:CaseNumber" minOccurs="0"/>
                <xsd:element ref="ns3:IsKeyDocket" minOccurs="0"/>
                <xsd:element ref="ns3:CaseSubjects" minOccurs="0"/>
                <xsd:element ref="ns3:SRCH_DocketId" minOccurs="0"/>
                <xsd:element ref="ns3:SRCH_Objec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8a4116-dab2-4dda-bb26-dd553f2f4635" elementFormDefault="qualified">
    <xsd:import namespace="http://schemas.microsoft.com/office/2006/documentManagement/types"/>
    <xsd:import namespace="http://schemas.microsoft.com/office/infopath/2007/PartnerControls"/>
    <xsd:element name="CaseCompanyName" ma:index="9" nillable="true" ma:displayName="Company Name" ma:internalName="CaseCompanyName">
      <xsd:simpleType>
        <xsd:restriction base="dms:Text"/>
      </xsd:simpleType>
    </xsd:element>
    <xsd:element name="CaseJurisdiction" ma:index="10" nillable="true" ma:displayName="Jurisdiction" ma:internalName="CaseJurisdiction">
      <xsd:simpleType>
        <xsd:restriction base="dms:Text"/>
      </xsd:simpleType>
    </xsd:element>
    <xsd:element name="CaseType" ma:index="11" nillable="true" ma:displayName="Case Type" ma:internalName="CaseType">
      <xsd:simpleType>
        <xsd:restriction base="dms:Text"/>
      </xsd:simpleType>
    </xsd:element>
    <xsd:element name="CasePracticeArea" ma:index="12" nillable="true" ma:displayName="Practie Area" ma:internalName="CasePracticeArea">
      <xsd:simpleType>
        <xsd:restriction base="dms:Text"/>
      </xsd:simpleType>
    </xsd:element>
    <xsd:element name="CaseStatus" ma:index="13" nillable="true" ma:displayName="Case Status" ma:internalName="CaseStatus">
      <xsd:simpleType>
        <xsd:restriction base="dms:Text"/>
      </xsd:simpleType>
    </xsd:element>
    <xsd:element name="CaseNumber" ma:index="14" nillable="true" ma:displayName="Case Number" ma:internalName="CaseNumber">
      <xsd:simpleType>
        <xsd:restriction base="dms:Text">
          <xsd:maxLength value="255"/>
        </xsd:restriction>
      </xsd:simpleType>
    </xsd:element>
    <xsd:element name="IsKeyDocket" ma:index="15" nillable="true" ma:displayName="Key Docket" ma:default="0" ma:internalName="IsKeyDocket">
      <xsd:simpleType>
        <xsd:restriction base="dms:Boolean"/>
      </xsd:simpleType>
    </xsd:element>
    <xsd:element name="CaseSubjects" ma:index="16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17" nillable="true" ma:displayName="Search DocketId" ma:internalName="SRCH_DocketId">
      <xsd:simpleType>
        <xsd:restriction base="dms:Number"/>
      </xsd:simpleType>
    </xsd:element>
    <xsd:element name="SRCH_ObjectType" ma:index="18" nillable="true" ma:displayName="Search ObjectType" ma:internalName="SRCH_Objec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PracticeArea xmlns="498a4116-dab2-4dda-bb26-dd553f2f4635" xsi:nil="true"/>
    <CaseType xmlns="498a4116-dab2-4dda-bb26-dd553f2f4635" xsi:nil="true"/>
    <SRCH_ObjectType xmlns="498a4116-dab2-4dda-bb26-dd553f2f4635" xsi:nil="true"/>
    <CaseCompanyName xmlns="498a4116-dab2-4dda-bb26-dd553f2f4635" xsi:nil="true"/>
    <Comments xmlns="498A4116-DAB2-4DDA-BB26-DD553F2F4635" xsi:nil="true"/>
    <CaseStatus xmlns="498a4116-dab2-4dda-bb26-dd553f2f4635" xsi:nil="true"/>
    <SRCH_DocketId xmlns="498a4116-dab2-4dda-bb26-dd553f2f4635" xsi:nil="true"/>
    <CaseNumber xmlns="498a4116-dab2-4dda-bb26-dd553f2f4635" xsi:nil="true"/>
    <IsKeyDocket xmlns="498a4116-dab2-4dda-bb26-dd553f2f4635">false</IsKeyDocket>
    <CaseSubjects xmlns="498a4116-dab2-4dda-bb26-dd553f2f4635" xsi:nil="true"/>
    <CaseJurisdiction xmlns="498a4116-dab2-4dda-bb26-dd553f2f4635" xsi:nil="true"/>
  </documentManagement>
</p:properties>
</file>

<file path=customXml/itemProps1.xml><?xml version="1.0" encoding="utf-8"?>
<ds:datastoreItem xmlns:ds="http://schemas.openxmlformats.org/officeDocument/2006/customXml" ds:itemID="{F871C180-B7F6-4933-A4DA-3E59076DC5AB}"/>
</file>

<file path=customXml/itemProps2.xml><?xml version="1.0" encoding="utf-8"?>
<ds:datastoreItem xmlns:ds="http://schemas.openxmlformats.org/officeDocument/2006/customXml" ds:itemID="{61D01ABC-EFEC-4ED8-9AED-0B32B8329D81}"/>
</file>

<file path=customXml/itemProps3.xml><?xml version="1.0" encoding="utf-8"?>
<ds:datastoreItem xmlns:ds="http://schemas.openxmlformats.org/officeDocument/2006/customXml" ds:itemID="{E3B83AB3-612D-4583-BBC7-F30335587B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SPP 2022 Capital Camp Proposals</vt:lpstr>
      <vt:lpstr>Team 3 Cost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2022-04-08T17:06:04Z</dcterms:created>
  <dcterms:modified xsi:type="dcterms:W3CDTF">2022-04-08T17:06:05Z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0x010100FC9373104615C247AFF48713E375DF27</vt:lpwstr>
  </property>
</Properties>
</file>